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123690\Desktop\MACROS\Processa Producao\2026-04 Pgto\"/>
    </mc:Choice>
  </mc:AlternateContent>
  <xr:revisionPtr revIDLastSave="0" documentId="8_{A1A7C393-197A-4642-8207-26745F3F306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CREDENCIAMENTO'!$A$5:$IC$362</definedName>
    <definedName name="_xlnm._FilterDatabase" localSheetId="8" hidden="1">'ATESTADO C'!$A$17:$Z$17</definedName>
    <definedName name="_xlnm._FilterDatabase" localSheetId="12" hidden="1">'ATESTE-LIQ'!$A$1:$AT$74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'ATESTE-LIQ-FIS'!$A$4:$K$3898</definedName>
    <definedName name="ApagaBaseC">'BASE C'!$A$11:$N$4950</definedName>
    <definedName name="ApagaDadosA">'APONTAMENTO CREDENCIAMENTO'!$Q$6:$EL$3219</definedName>
    <definedName name="ApagaDadosC">CONTINUA!$L$6:$BU$3237</definedName>
    <definedName name="ApagarDadosDigitados">#REF!</definedName>
    <definedName name="ApagaRegistroA">'APONTAMENTO CREDENCIAMENTO'!$A$6:$K$3219</definedName>
    <definedName name="ApagaRegistroC">CONTINUA!$A$6:$K$3237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CREDENCIAMENTO'!$M$361</definedName>
    <definedName name="CopiaSomaC" localSheetId="5">[1]CONTINUA!#REF!</definedName>
    <definedName name="CopiaSomaC">CONTINUA!$BV$362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CREDENCIAMENTO'!$DY$4:$EJ$3474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2" i="13" l="1"/>
  <c r="L72" i="13"/>
  <c r="AB72" i="13" s="1"/>
  <c r="I72" i="13"/>
  <c r="H72" i="13"/>
  <c r="G72" i="13"/>
  <c r="F72" i="13"/>
  <c r="U72" i="13" s="1"/>
  <c r="V72" i="13" s="1"/>
  <c r="D72" i="13"/>
  <c r="T72" i="13" s="1"/>
  <c r="C72" i="13"/>
  <c r="AA71" i="13"/>
  <c r="L71" i="13"/>
  <c r="AB71" i="13" s="1"/>
  <c r="I71" i="13"/>
  <c r="H71" i="13"/>
  <c r="G71" i="13"/>
  <c r="F71" i="13"/>
  <c r="U71" i="13" s="1"/>
  <c r="V71" i="13" s="1"/>
  <c r="D71" i="13"/>
  <c r="T71" i="13" s="1"/>
  <c r="C71" i="13"/>
  <c r="AA70" i="13"/>
  <c r="L70" i="13"/>
  <c r="AB70" i="13" s="1"/>
  <c r="I70" i="13"/>
  <c r="H70" i="13"/>
  <c r="G70" i="13"/>
  <c r="F70" i="13"/>
  <c r="U70" i="13" s="1"/>
  <c r="V70" i="13" s="1"/>
  <c r="D70" i="13"/>
  <c r="T70" i="13" s="1"/>
  <c r="C70" i="13"/>
  <c r="AA69" i="13"/>
  <c r="L69" i="13"/>
  <c r="AB69" i="13" s="1"/>
  <c r="I69" i="13"/>
  <c r="H69" i="13"/>
  <c r="G69" i="13"/>
  <c r="F69" i="13"/>
  <c r="U69" i="13" s="1"/>
  <c r="V69" i="13" s="1"/>
  <c r="D69" i="13"/>
  <c r="T69" i="13" s="1"/>
  <c r="C69" i="13"/>
  <c r="AA68" i="13"/>
  <c r="L68" i="13"/>
  <c r="AB68" i="13" s="1"/>
  <c r="I68" i="13"/>
  <c r="H68" i="13"/>
  <c r="G68" i="13"/>
  <c r="F68" i="13"/>
  <c r="U68" i="13" s="1"/>
  <c r="V68" i="13" s="1"/>
  <c r="D68" i="13"/>
  <c r="T68" i="13" s="1"/>
  <c r="C68" i="13"/>
  <c r="AA67" i="13"/>
  <c r="L67" i="13"/>
  <c r="AB67" i="13" s="1"/>
  <c r="I67" i="13"/>
  <c r="H67" i="13"/>
  <c r="G67" i="13"/>
  <c r="F67" i="13"/>
  <c r="J67" i="13" s="1"/>
  <c r="D67" i="13"/>
  <c r="T67" i="13" s="1"/>
  <c r="C67" i="13"/>
  <c r="AA66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AA65" i="13"/>
  <c r="L65" i="13"/>
  <c r="AB65" i="13" s="1"/>
  <c r="I65" i="13"/>
  <c r="H65" i="13"/>
  <c r="G65" i="13"/>
  <c r="F65" i="13"/>
  <c r="U65" i="13" s="1"/>
  <c r="V65" i="13" s="1"/>
  <c r="D65" i="13"/>
  <c r="T65" i="13" s="1"/>
  <c r="C65" i="13"/>
  <c r="AA64" i="13"/>
  <c r="L64" i="13"/>
  <c r="AB64" i="13" s="1"/>
  <c r="I64" i="13"/>
  <c r="H64" i="13"/>
  <c r="G64" i="13"/>
  <c r="F64" i="13"/>
  <c r="U64" i="13" s="1"/>
  <c r="V64" i="13" s="1"/>
  <c r="D64" i="13"/>
  <c r="T64" i="13" s="1"/>
  <c r="C64" i="13"/>
  <c r="AA63" i="13"/>
  <c r="L63" i="13"/>
  <c r="AB63" i="13" s="1"/>
  <c r="I63" i="13"/>
  <c r="H63" i="13"/>
  <c r="G63" i="13"/>
  <c r="F63" i="13"/>
  <c r="U63" i="13" s="1"/>
  <c r="V63" i="13" s="1"/>
  <c r="D63" i="13"/>
  <c r="T63" i="13" s="1"/>
  <c r="C63" i="13"/>
  <c r="AA62" i="13"/>
  <c r="L62" i="13"/>
  <c r="AB62" i="13" s="1"/>
  <c r="I62" i="13"/>
  <c r="H62" i="13"/>
  <c r="G62" i="13"/>
  <c r="F62" i="13"/>
  <c r="U62" i="13" s="1"/>
  <c r="V62" i="13" s="1"/>
  <c r="D62" i="13"/>
  <c r="T62" i="13" s="1"/>
  <c r="C62" i="13"/>
  <c r="AA61" i="13"/>
  <c r="L61" i="13"/>
  <c r="AB61" i="13" s="1"/>
  <c r="I61" i="13"/>
  <c r="H61" i="13"/>
  <c r="G61" i="13"/>
  <c r="F61" i="13"/>
  <c r="J61" i="13" s="1"/>
  <c r="D61" i="13"/>
  <c r="T61" i="13" s="1"/>
  <c r="C61" i="13"/>
  <c r="AA60" i="13"/>
  <c r="L60" i="13"/>
  <c r="AB60" i="13" s="1"/>
  <c r="I60" i="13"/>
  <c r="H60" i="13"/>
  <c r="G60" i="13"/>
  <c r="F60" i="13"/>
  <c r="U60" i="13" s="1"/>
  <c r="V60" i="13" s="1"/>
  <c r="D60" i="13"/>
  <c r="T60" i="13" s="1"/>
  <c r="C60" i="13"/>
  <c r="AA59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AA58" i="13"/>
  <c r="L58" i="13"/>
  <c r="AB58" i="13" s="1"/>
  <c r="I58" i="13"/>
  <c r="H58" i="13"/>
  <c r="G58" i="13"/>
  <c r="F58" i="13"/>
  <c r="U58" i="13" s="1"/>
  <c r="V58" i="13" s="1"/>
  <c r="D58" i="13"/>
  <c r="T58" i="13" s="1"/>
  <c r="C58" i="13"/>
  <c r="AA57" i="13"/>
  <c r="L57" i="13"/>
  <c r="AB57" i="13" s="1"/>
  <c r="I57" i="13"/>
  <c r="H57" i="13"/>
  <c r="G57" i="13"/>
  <c r="F57" i="13"/>
  <c r="J57" i="13" s="1"/>
  <c r="D57" i="13"/>
  <c r="T57" i="13" s="1"/>
  <c r="C57" i="13"/>
  <c r="AA56" i="13"/>
  <c r="L56" i="13"/>
  <c r="AB56" i="13" s="1"/>
  <c r="I56" i="13"/>
  <c r="H56" i="13"/>
  <c r="G56" i="13"/>
  <c r="F56" i="13"/>
  <c r="J56" i="13" s="1"/>
  <c r="D56" i="13"/>
  <c r="T56" i="13" s="1"/>
  <c r="C56" i="13"/>
  <c r="AA55" i="13"/>
  <c r="L55" i="13"/>
  <c r="AB55" i="13" s="1"/>
  <c r="I55" i="13"/>
  <c r="H55" i="13"/>
  <c r="G55" i="13"/>
  <c r="F55" i="13"/>
  <c r="U55" i="13" s="1"/>
  <c r="V55" i="13" s="1"/>
  <c r="D55" i="13"/>
  <c r="T55" i="13" s="1"/>
  <c r="C55" i="13"/>
  <c r="AA54" i="13"/>
  <c r="L54" i="13"/>
  <c r="AB54" i="13" s="1"/>
  <c r="I54" i="13"/>
  <c r="H54" i="13"/>
  <c r="G54" i="13"/>
  <c r="F54" i="13"/>
  <c r="U54" i="13" s="1"/>
  <c r="V54" i="13" s="1"/>
  <c r="D54" i="13"/>
  <c r="T54" i="13" s="1"/>
  <c r="C54" i="13"/>
  <c r="AA53" i="13"/>
  <c r="L53" i="13"/>
  <c r="AB53" i="13" s="1"/>
  <c r="I53" i="13"/>
  <c r="H53" i="13"/>
  <c r="G53" i="13"/>
  <c r="F53" i="13"/>
  <c r="U53" i="13" s="1"/>
  <c r="V53" i="13" s="1"/>
  <c r="D53" i="13"/>
  <c r="T53" i="13" s="1"/>
  <c r="C53" i="13"/>
  <c r="AA52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AA51" i="13"/>
  <c r="L51" i="13"/>
  <c r="AB51" i="13" s="1"/>
  <c r="I51" i="13"/>
  <c r="H51" i="13"/>
  <c r="G51" i="13"/>
  <c r="F51" i="13"/>
  <c r="J51" i="13" s="1"/>
  <c r="D51" i="13"/>
  <c r="T51" i="13" s="1"/>
  <c r="C51" i="13"/>
  <c r="AA50" i="13"/>
  <c r="L50" i="13"/>
  <c r="AB50" i="13" s="1"/>
  <c r="I50" i="13"/>
  <c r="H50" i="13"/>
  <c r="G50" i="13"/>
  <c r="F50" i="13"/>
  <c r="J50" i="13" s="1"/>
  <c r="D50" i="13"/>
  <c r="T50" i="13" s="1"/>
  <c r="C50" i="13"/>
  <c r="AA49" i="13"/>
  <c r="L49" i="13"/>
  <c r="AB49" i="13" s="1"/>
  <c r="I49" i="13"/>
  <c r="H49" i="13"/>
  <c r="G49" i="13"/>
  <c r="F49" i="13"/>
  <c r="J49" i="13" s="1"/>
  <c r="D49" i="13"/>
  <c r="T49" i="13" s="1"/>
  <c r="C49" i="13"/>
  <c r="AA48" i="13"/>
  <c r="L48" i="13"/>
  <c r="AB48" i="13" s="1"/>
  <c r="I48" i="13"/>
  <c r="H48" i="13"/>
  <c r="G48" i="13"/>
  <c r="F48" i="13"/>
  <c r="U48" i="13" s="1"/>
  <c r="V48" i="13" s="1"/>
  <c r="D48" i="13"/>
  <c r="T48" i="13" s="1"/>
  <c r="C48" i="13"/>
  <c r="AA47" i="13"/>
  <c r="L47" i="13"/>
  <c r="AB47" i="13" s="1"/>
  <c r="I47" i="13"/>
  <c r="H47" i="13"/>
  <c r="G47" i="13"/>
  <c r="F47" i="13"/>
  <c r="U47" i="13" s="1"/>
  <c r="V47" i="13" s="1"/>
  <c r="D47" i="13"/>
  <c r="T47" i="13" s="1"/>
  <c r="C47" i="13"/>
  <c r="AA46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AA45" i="13"/>
  <c r="L45" i="13"/>
  <c r="AB45" i="13" s="1"/>
  <c r="I45" i="13"/>
  <c r="H45" i="13"/>
  <c r="G45" i="13"/>
  <c r="F45" i="13"/>
  <c r="J45" i="13" s="1"/>
  <c r="D45" i="13"/>
  <c r="T45" i="13" s="1"/>
  <c r="C45" i="13"/>
  <c r="AA44" i="13"/>
  <c r="L44" i="13"/>
  <c r="AB44" i="13" s="1"/>
  <c r="I44" i="13"/>
  <c r="H44" i="13"/>
  <c r="G44" i="13"/>
  <c r="F44" i="13"/>
  <c r="J44" i="13" s="1"/>
  <c r="D44" i="13"/>
  <c r="T44" i="13" s="1"/>
  <c r="C44" i="13"/>
  <c r="AA43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AA42" i="13"/>
  <c r="L42" i="13"/>
  <c r="AB42" i="13" s="1"/>
  <c r="I42" i="13"/>
  <c r="H42" i="13"/>
  <c r="G42" i="13"/>
  <c r="F42" i="13"/>
  <c r="U42" i="13" s="1"/>
  <c r="V42" i="13" s="1"/>
  <c r="D42" i="13"/>
  <c r="T42" i="13" s="1"/>
  <c r="C42" i="13"/>
  <c r="AA41" i="13"/>
  <c r="L41" i="13"/>
  <c r="AB41" i="13" s="1"/>
  <c r="I41" i="13"/>
  <c r="H41" i="13"/>
  <c r="G41" i="13"/>
  <c r="F41" i="13"/>
  <c r="U41" i="13" s="1"/>
  <c r="V41" i="13" s="1"/>
  <c r="D41" i="13"/>
  <c r="T41" i="13" s="1"/>
  <c r="C41" i="13"/>
  <c r="AA40" i="13"/>
  <c r="L40" i="13"/>
  <c r="AB40" i="13" s="1"/>
  <c r="I40" i="13"/>
  <c r="H40" i="13"/>
  <c r="G40" i="13"/>
  <c r="F40" i="13"/>
  <c r="U40" i="13" s="1"/>
  <c r="V40" i="13" s="1"/>
  <c r="D40" i="13"/>
  <c r="T40" i="13" s="1"/>
  <c r="C40" i="13"/>
  <c r="AA39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AA38" i="13"/>
  <c r="L38" i="13"/>
  <c r="AB38" i="13" s="1"/>
  <c r="I38" i="13"/>
  <c r="H38" i="13"/>
  <c r="G38" i="13"/>
  <c r="F38" i="13"/>
  <c r="J38" i="13" s="1"/>
  <c r="D38" i="13"/>
  <c r="T38" i="13" s="1"/>
  <c r="C38" i="13"/>
  <c r="AA37" i="13"/>
  <c r="L37" i="13"/>
  <c r="AB37" i="13" s="1"/>
  <c r="I37" i="13"/>
  <c r="H37" i="13"/>
  <c r="G37" i="13"/>
  <c r="F37" i="13"/>
  <c r="J37" i="13" s="1"/>
  <c r="D37" i="13"/>
  <c r="T37" i="13" s="1"/>
  <c r="C37" i="13"/>
  <c r="AA36" i="13"/>
  <c r="L36" i="13"/>
  <c r="AB36" i="13" s="1"/>
  <c r="I36" i="13"/>
  <c r="H36" i="13"/>
  <c r="G36" i="13"/>
  <c r="F36" i="13"/>
  <c r="U36" i="13" s="1"/>
  <c r="V36" i="13" s="1"/>
  <c r="D36" i="13"/>
  <c r="T36" i="13" s="1"/>
  <c r="C36" i="13"/>
  <c r="AA35" i="13"/>
  <c r="L35" i="13"/>
  <c r="AB35" i="13" s="1"/>
  <c r="I35" i="13"/>
  <c r="H35" i="13"/>
  <c r="G35" i="13"/>
  <c r="F35" i="13"/>
  <c r="J35" i="13" s="1"/>
  <c r="D35" i="13"/>
  <c r="T35" i="13" s="1"/>
  <c r="C35" i="13"/>
  <c r="AA34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AA33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AA32" i="13"/>
  <c r="L32" i="13"/>
  <c r="AB32" i="13" s="1"/>
  <c r="I32" i="13"/>
  <c r="H32" i="13"/>
  <c r="G32" i="13"/>
  <c r="F32" i="13"/>
  <c r="J32" i="13" s="1"/>
  <c r="D32" i="13"/>
  <c r="T32" i="13" s="1"/>
  <c r="C32" i="13"/>
  <c r="AA31" i="13"/>
  <c r="L31" i="13"/>
  <c r="AB31" i="13" s="1"/>
  <c r="I31" i="13"/>
  <c r="H31" i="13"/>
  <c r="G31" i="13"/>
  <c r="F31" i="13"/>
  <c r="J31" i="13" s="1"/>
  <c r="D31" i="13"/>
  <c r="T31" i="13" s="1"/>
  <c r="C31" i="13"/>
  <c r="AA30" i="13"/>
  <c r="L30" i="13"/>
  <c r="AB30" i="13" s="1"/>
  <c r="I30" i="13"/>
  <c r="H30" i="13"/>
  <c r="G30" i="13"/>
  <c r="F30" i="13"/>
  <c r="J30" i="13" s="1"/>
  <c r="D30" i="13"/>
  <c r="T30" i="13" s="1"/>
  <c r="C30" i="13"/>
  <c r="AA29" i="13"/>
  <c r="L29" i="13"/>
  <c r="AB29" i="13" s="1"/>
  <c r="I29" i="13"/>
  <c r="H29" i="13"/>
  <c r="G29" i="13"/>
  <c r="F29" i="13"/>
  <c r="J29" i="13" s="1"/>
  <c r="D29" i="13"/>
  <c r="T29" i="13" s="1"/>
  <c r="C29" i="13"/>
  <c r="AA28" i="13"/>
  <c r="L28" i="13"/>
  <c r="AB28" i="13" s="1"/>
  <c r="I28" i="13"/>
  <c r="H28" i="13"/>
  <c r="G28" i="13"/>
  <c r="F28" i="13"/>
  <c r="J28" i="13" s="1"/>
  <c r="D28" i="13"/>
  <c r="T28" i="13" s="1"/>
  <c r="C28" i="13"/>
  <c r="AA27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AA26" i="13"/>
  <c r="L26" i="13"/>
  <c r="AB26" i="13" s="1"/>
  <c r="I26" i="13"/>
  <c r="H26" i="13"/>
  <c r="G26" i="13"/>
  <c r="F26" i="13"/>
  <c r="U26" i="13" s="1"/>
  <c r="V26" i="13" s="1"/>
  <c r="D26" i="13"/>
  <c r="T26" i="13" s="1"/>
  <c r="C26" i="13"/>
  <c r="AA25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AA24" i="13"/>
  <c r="L24" i="13"/>
  <c r="AB24" i="13" s="1"/>
  <c r="I24" i="13"/>
  <c r="H24" i="13"/>
  <c r="G24" i="13"/>
  <c r="F24" i="13"/>
  <c r="U24" i="13" s="1"/>
  <c r="V24" i="13" s="1"/>
  <c r="D24" i="13"/>
  <c r="T24" i="13" s="1"/>
  <c r="C24" i="13"/>
  <c r="AA23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AA22" i="13"/>
  <c r="L22" i="13"/>
  <c r="AB22" i="13" s="1"/>
  <c r="I22" i="13"/>
  <c r="H22" i="13"/>
  <c r="G22" i="13"/>
  <c r="F22" i="13"/>
  <c r="J22" i="13" s="1"/>
  <c r="D22" i="13"/>
  <c r="T22" i="13" s="1"/>
  <c r="C22" i="13"/>
  <c r="AA21" i="13"/>
  <c r="L21" i="13"/>
  <c r="AB21" i="13" s="1"/>
  <c r="I21" i="13"/>
  <c r="H21" i="13"/>
  <c r="G21" i="13"/>
  <c r="F21" i="13"/>
  <c r="U21" i="13" s="1"/>
  <c r="V21" i="13" s="1"/>
  <c r="D21" i="13"/>
  <c r="T21" i="13" s="1"/>
  <c r="C21" i="13"/>
  <c r="AA20" i="13"/>
  <c r="L20" i="13"/>
  <c r="AB20" i="13" s="1"/>
  <c r="I20" i="13"/>
  <c r="H20" i="13"/>
  <c r="G20" i="13"/>
  <c r="F20" i="13"/>
  <c r="J20" i="13" s="1"/>
  <c r="D20" i="13"/>
  <c r="T20" i="13" s="1"/>
  <c r="C20" i="13"/>
  <c r="AA19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AA18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AA17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AA16" i="13"/>
  <c r="L16" i="13"/>
  <c r="AB16" i="13" s="1"/>
  <c r="I16" i="13"/>
  <c r="H16" i="13"/>
  <c r="G16" i="13"/>
  <c r="F16" i="13"/>
  <c r="J16" i="13" s="1"/>
  <c r="D16" i="13"/>
  <c r="T16" i="13" s="1"/>
  <c r="C16" i="13"/>
  <c r="AA15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AA14" i="13"/>
  <c r="L14" i="13"/>
  <c r="AB14" i="13" s="1"/>
  <c r="I14" i="13"/>
  <c r="H14" i="13"/>
  <c r="G14" i="13"/>
  <c r="F14" i="13"/>
  <c r="J14" i="13" s="1"/>
  <c r="D14" i="13"/>
  <c r="T14" i="13" s="1"/>
  <c r="C14" i="13"/>
  <c r="AA13" i="13"/>
  <c r="L13" i="13"/>
  <c r="AB13" i="13" s="1"/>
  <c r="I13" i="13"/>
  <c r="H13" i="13"/>
  <c r="G13" i="13"/>
  <c r="F13" i="13"/>
  <c r="J13" i="13" s="1"/>
  <c r="D13" i="13"/>
  <c r="T13" i="13" s="1"/>
  <c r="C13" i="13"/>
  <c r="AA12" i="13"/>
  <c r="L12" i="13"/>
  <c r="AB12" i="13" s="1"/>
  <c r="I12" i="13"/>
  <c r="H12" i="13"/>
  <c r="G12" i="13"/>
  <c r="F12" i="13"/>
  <c r="U12" i="13" s="1"/>
  <c r="V12" i="13" s="1"/>
  <c r="D12" i="13"/>
  <c r="T12" i="13" s="1"/>
  <c r="C12" i="13"/>
  <c r="AA11" i="13"/>
  <c r="L11" i="13"/>
  <c r="AB11" i="13" s="1"/>
  <c r="I11" i="13"/>
  <c r="H11" i="13"/>
  <c r="G11" i="13"/>
  <c r="F11" i="13"/>
  <c r="J11" i="13" s="1"/>
  <c r="D11" i="13"/>
  <c r="T11" i="13" s="1"/>
  <c r="C11" i="13"/>
  <c r="AA10" i="13"/>
  <c r="L10" i="13"/>
  <c r="AB10" i="13" s="1"/>
  <c r="I10" i="13"/>
  <c r="H10" i="13"/>
  <c r="G10" i="13"/>
  <c r="F10" i="13"/>
  <c r="J10" i="13" s="1"/>
  <c r="D10" i="13"/>
  <c r="T10" i="13" s="1"/>
  <c r="C10" i="13"/>
  <c r="AA9" i="13"/>
  <c r="L9" i="13"/>
  <c r="AB9" i="13" s="1"/>
  <c r="I9" i="13"/>
  <c r="H9" i="13"/>
  <c r="G9" i="13"/>
  <c r="F9" i="13"/>
  <c r="J9" i="13" s="1"/>
  <c r="D9" i="13"/>
  <c r="T9" i="13" s="1"/>
  <c r="C9" i="13"/>
  <c r="AA8" i="13"/>
  <c r="L8" i="13"/>
  <c r="AB8" i="13" s="1"/>
  <c r="I8" i="13"/>
  <c r="H8" i="13"/>
  <c r="G8" i="13"/>
  <c r="F8" i="13"/>
  <c r="J8" i="13" s="1"/>
  <c r="D8" i="13"/>
  <c r="T8" i="13" s="1"/>
  <c r="C8" i="13"/>
  <c r="AA7" i="13"/>
  <c r="L7" i="13"/>
  <c r="AB7" i="13" s="1"/>
  <c r="I7" i="13"/>
  <c r="H7" i="13"/>
  <c r="G7" i="13"/>
  <c r="F7" i="13"/>
  <c r="J7" i="13" s="1"/>
  <c r="D7" i="13"/>
  <c r="T7" i="13" s="1"/>
  <c r="C7" i="13"/>
  <c r="AA6" i="13"/>
  <c r="L6" i="13"/>
  <c r="AB6" i="13" s="1"/>
  <c r="I6" i="13"/>
  <c r="H6" i="13"/>
  <c r="G6" i="13"/>
  <c r="F6" i="13"/>
  <c r="U6" i="13" s="1"/>
  <c r="V6" i="13" s="1"/>
  <c r="D6" i="13"/>
  <c r="T6" i="13" s="1"/>
  <c r="C6" i="13"/>
  <c r="AA5" i="13"/>
  <c r="L5" i="13"/>
  <c r="AB5" i="13" s="1"/>
  <c r="I5" i="13"/>
  <c r="H5" i="13"/>
  <c r="G5" i="13"/>
  <c r="F5" i="13"/>
  <c r="J5" i="13" s="1"/>
  <c r="D5" i="13"/>
  <c r="T5" i="13" s="1"/>
  <c r="C5" i="13"/>
  <c r="AA4" i="13"/>
  <c r="L4" i="13"/>
  <c r="AB4" i="13" s="1"/>
  <c r="I4" i="13"/>
  <c r="H4" i="13"/>
  <c r="G4" i="13"/>
  <c r="F4" i="13"/>
  <c r="J4" i="13" s="1"/>
  <c r="D4" i="13"/>
  <c r="T4" i="13" s="1"/>
  <c r="C4" i="13"/>
  <c r="AA3" i="13"/>
  <c r="L3" i="13"/>
  <c r="AB3" i="13" s="1"/>
  <c r="I3" i="13"/>
  <c r="H3" i="13"/>
  <c r="G3" i="13"/>
  <c r="F3" i="13"/>
  <c r="J3" i="13" s="1"/>
  <c r="D3" i="13"/>
  <c r="T3" i="13" s="1"/>
  <c r="C3" i="13"/>
  <c r="D74" i="87"/>
  <c r="D73" i="87"/>
  <c r="D72" i="87"/>
  <c r="D71" i="87"/>
  <c r="D70" i="87"/>
  <c r="D69" i="87"/>
  <c r="D68" i="87"/>
  <c r="D67" i="87"/>
  <c r="F66" i="87"/>
  <c r="D66" i="87"/>
  <c r="G66" i="87" s="1"/>
  <c r="G65" i="87"/>
  <c r="D65" i="87"/>
  <c r="F64" i="87"/>
  <c r="D64" i="87"/>
  <c r="G64" i="87" s="1"/>
  <c r="G63" i="87"/>
  <c r="D63" i="87"/>
  <c r="F62" i="87"/>
  <c r="D62" i="87"/>
  <c r="G62" i="87" s="1"/>
  <c r="G61" i="87"/>
  <c r="D61" i="87"/>
  <c r="F60" i="87"/>
  <c r="D60" i="87"/>
  <c r="G60" i="87" s="1"/>
  <c r="G59" i="87"/>
  <c r="D59" i="87"/>
  <c r="F58" i="87"/>
  <c r="D58" i="87"/>
  <c r="G58" i="87" s="1"/>
  <c r="G57" i="87"/>
  <c r="D57" i="87"/>
  <c r="F56" i="87"/>
  <c r="D56" i="87"/>
  <c r="G56" i="87" s="1"/>
  <c r="G55" i="87"/>
  <c r="D55" i="87"/>
  <c r="F54" i="87"/>
  <c r="D54" i="87"/>
  <c r="G54" i="87" s="1"/>
  <c r="G53" i="87"/>
  <c r="D53" i="87"/>
  <c r="F52" i="87"/>
  <c r="D52" i="87"/>
  <c r="G52" i="87" s="1"/>
  <c r="G51" i="87"/>
  <c r="D51" i="87"/>
  <c r="F50" i="87"/>
  <c r="D50" i="87"/>
  <c r="G50" i="87" s="1"/>
  <c r="G49" i="87"/>
  <c r="D49" i="87"/>
  <c r="F48" i="87"/>
  <c r="D48" i="87"/>
  <c r="G48" i="87" s="1"/>
  <c r="G47" i="87"/>
  <c r="D47" i="87"/>
  <c r="F46" i="87"/>
  <c r="D46" i="87"/>
  <c r="G46" i="87" s="1"/>
  <c r="D45" i="87"/>
  <c r="F44" i="87"/>
  <c r="D44" i="87"/>
  <c r="G44" i="87" s="1"/>
  <c r="D43" i="87"/>
  <c r="F42" i="87"/>
  <c r="D42" i="87"/>
  <c r="G42" i="87" s="1"/>
  <c r="D41" i="87"/>
  <c r="F40" i="87"/>
  <c r="D40" i="87"/>
  <c r="G40" i="87" s="1"/>
  <c r="D39" i="87"/>
  <c r="F38" i="87"/>
  <c r="D38" i="87"/>
  <c r="G38" i="87" s="1"/>
  <c r="D37" i="87"/>
  <c r="F36" i="87"/>
  <c r="D36" i="87"/>
  <c r="G36" i="87" s="1"/>
  <c r="D35" i="87"/>
  <c r="F34" i="87"/>
  <c r="D34" i="87"/>
  <c r="G34" i="87" s="1"/>
  <c r="D33" i="87"/>
  <c r="G32" i="87"/>
  <c r="J32" i="87" s="1"/>
  <c r="F32" i="87"/>
  <c r="E32" i="87"/>
  <c r="H32" i="87" s="1"/>
  <c r="D32" i="87"/>
  <c r="I32" i="87" s="1"/>
  <c r="J31" i="87"/>
  <c r="K32" i="87" s="1"/>
  <c r="I31" i="87"/>
  <c r="G31" i="87"/>
  <c r="F31" i="87"/>
  <c r="E31" i="87"/>
  <c r="H31" i="87" s="1"/>
  <c r="D31" i="87"/>
  <c r="J30" i="87"/>
  <c r="I30" i="87"/>
  <c r="G30" i="87"/>
  <c r="F30" i="87"/>
  <c r="E30" i="87"/>
  <c r="H30" i="87" s="1"/>
  <c r="D30" i="87"/>
  <c r="J29" i="87"/>
  <c r="I29" i="87"/>
  <c r="G29" i="87"/>
  <c r="F29" i="87"/>
  <c r="E29" i="87"/>
  <c r="H29" i="87" s="1"/>
  <c r="D29" i="87"/>
  <c r="J28" i="87"/>
  <c r="I28" i="87"/>
  <c r="G28" i="87"/>
  <c r="F28" i="87"/>
  <c r="E28" i="87"/>
  <c r="H28" i="87" s="1"/>
  <c r="D28" i="87"/>
  <c r="J27" i="87"/>
  <c r="I27" i="87"/>
  <c r="G27" i="87"/>
  <c r="F27" i="87"/>
  <c r="E27" i="87"/>
  <c r="H27" i="87" s="1"/>
  <c r="D27" i="87"/>
  <c r="J26" i="87"/>
  <c r="I26" i="87"/>
  <c r="G26" i="87"/>
  <c r="F26" i="87"/>
  <c r="E26" i="87"/>
  <c r="H26" i="87" s="1"/>
  <c r="D26" i="87"/>
  <c r="J25" i="87"/>
  <c r="I25" i="87"/>
  <c r="G25" i="87"/>
  <c r="F25" i="87"/>
  <c r="E25" i="87"/>
  <c r="H25" i="87" s="1"/>
  <c r="D25" i="87"/>
  <c r="J24" i="87"/>
  <c r="I24" i="87"/>
  <c r="G24" i="87"/>
  <c r="F24" i="87"/>
  <c r="E24" i="87"/>
  <c r="H24" i="87" s="1"/>
  <c r="D24" i="87"/>
  <c r="J23" i="87"/>
  <c r="I23" i="87"/>
  <c r="G23" i="87"/>
  <c r="F23" i="87"/>
  <c r="E23" i="87"/>
  <c r="H23" i="87" s="1"/>
  <c r="D23" i="87"/>
  <c r="J22" i="87"/>
  <c r="I22" i="87"/>
  <c r="G22" i="87"/>
  <c r="F22" i="87"/>
  <c r="E22" i="87"/>
  <c r="H22" i="87" s="1"/>
  <c r="D22" i="87"/>
  <c r="J21" i="87"/>
  <c r="I21" i="87"/>
  <c r="G21" i="87"/>
  <c r="F21" i="87"/>
  <c r="E21" i="87"/>
  <c r="H21" i="87" s="1"/>
  <c r="D21" i="87"/>
  <c r="J20" i="87"/>
  <c r="I20" i="87"/>
  <c r="G20" i="87"/>
  <c r="F20" i="87"/>
  <c r="E20" i="87"/>
  <c r="H20" i="87" s="1"/>
  <c r="D20" i="87"/>
  <c r="I19" i="87"/>
  <c r="F19" i="87"/>
  <c r="E19" i="87"/>
  <c r="D19" i="87"/>
  <c r="G19" i="87" s="1"/>
  <c r="J19" i="87" s="1"/>
  <c r="F18" i="87"/>
  <c r="D18" i="87"/>
  <c r="I18" i="87" s="1"/>
  <c r="F17" i="87"/>
  <c r="D17" i="87"/>
  <c r="I17" i="87" s="1"/>
  <c r="F16" i="87"/>
  <c r="D16" i="87"/>
  <c r="I16" i="87" s="1"/>
  <c r="F15" i="87"/>
  <c r="D15" i="87"/>
  <c r="I15" i="87" s="1"/>
  <c r="F14" i="87"/>
  <c r="D14" i="87"/>
  <c r="I14" i="87" s="1"/>
  <c r="F13" i="87"/>
  <c r="D13" i="87"/>
  <c r="I13" i="87" s="1"/>
  <c r="F12" i="87"/>
  <c r="D12" i="87"/>
  <c r="I12" i="87" s="1"/>
  <c r="F11" i="87"/>
  <c r="D11" i="87"/>
  <c r="I11" i="87" s="1"/>
  <c r="F10" i="87"/>
  <c r="D10" i="87"/>
  <c r="I10" i="87" s="1"/>
  <c r="F9" i="87"/>
  <c r="D9" i="87"/>
  <c r="I9" i="87" s="1"/>
  <c r="F8" i="87"/>
  <c r="D8" i="87"/>
  <c r="I8" i="87" s="1"/>
  <c r="D7" i="87"/>
  <c r="F7" i="87" s="1"/>
  <c r="D6" i="87"/>
  <c r="F6" i="87" s="1"/>
  <c r="D5" i="87"/>
  <c r="J72" i="13" l="1"/>
  <c r="J71" i="13"/>
  <c r="J70" i="13"/>
  <c r="J69" i="13"/>
  <c r="J68" i="13"/>
  <c r="U67" i="13"/>
  <c r="V67" i="13" s="1"/>
  <c r="J66" i="13"/>
  <c r="J65" i="13"/>
  <c r="J64" i="13"/>
  <c r="J63" i="13"/>
  <c r="J62" i="13"/>
  <c r="U61" i="13"/>
  <c r="V61" i="13" s="1"/>
  <c r="J60" i="13"/>
  <c r="J59" i="13"/>
  <c r="J58" i="13"/>
  <c r="U57" i="13"/>
  <c r="V57" i="13" s="1"/>
  <c r="U56" i="13"/>
  <c r="V56" i="13" s="1"/>
  <c r="J55" i="13"/>
  <c r="J54" i="13"/>
  <c r="J53" i="13"/>
  <c r="J52" i="13"/>
  <c r="U51" i="13"/>
  <c r="V51" i="13" s="1"/>
  <c r="U50" i="13"/>
  <c r="V50" i="13" s="1"/>
  <c r="U49" i="13"/>
  <c r="V49" i="13" s="1"/>
  <c r="J48" i="13"/>
  <c r="J47" i="13"/>
  <c r="J46" i="13"/>
  <c r="U45" i="13"/>
  <c r="V45" i="13" s="1"/>
  <c r="U44" i="13"/>
  <c r="V44" i="13" s="1"/>
  <c r="J43" i="13"/>
  <c r="J42" i="13"/>
  <c r="J41" i="13"/>
  <c r="J40" i="13"/>
  <c r="J39" i="13"/>
  <c r="U38" i="13"/>
  <c r="V38" i="13" s="1"/>
  <c r="U37" i="13"/>
  <c r="V37" i="13" s="1"/>
  <c r="J36" i="13"/>
  <c r="U35" i="13"/>
  <c r="V35" i="13" s="1"/>
  <c r="J34" i="13"/>
  <c r="J33" i="13"/>
  <c r="U32" i="13"/>
  <c r="V32" i="13" s="1"/>
  <c r="U31" i="13"/>
  <c r="V31" i="13" s="1"/>
  <c r="U30" i="13"/>
  <c r="V30" i="13" s="1"/>
  <c r="U29" i="13"/>
  <c r="V29" i="13" s="1"/>
  <c r="U28" i="13"/>
  <c r="V28" i="13" s="1"/>
  <c r="J27" i="13"/>
  <c r="J26" i="13"/>
  <c r="J25" i="13"/>
  <c r="J24" i="13"/>
  <c r="J23" i="13"/>
  <c r="U22" i="13"/>
  <c r="V22" i="13" s="1"/>
  <c r="J21" i="13"/>
  <c r="U20" i="13"/>
  <c r="V20" i="13" s="1"/>
  <c r="J19" i="13"/>
  <c r="J18" i="13"/>
  <c r="J17" i="13"/>
  <c r="U16" i="13"/>
  <c r="V16" i="13" s="1"/>
  <c r="J15" i="13"/>
  <c r="U14" i="13"/>
  <c r="V14" i="13" s="1"/>
  <c r="U13" i="13"/>
  <c r="V13" i="13" s="1"/>
  <c r="J12" i="13"/>
  <c r="U11" i="13"/>
  <c r="V11" i="13" s="1"/>
  <c r="U10" i="13"/>
  <c r="V10" i="13" s="1"/>
  <c r="U9" i="13"/>
  <c r="V9" i="13" s="1"/>
  <c r="U8" i="13"/>
  <c r="V8" i="13" s="1"/>
  <c r="U7" i="13"/>
  <c r="V7" i="13" s="1"/>
  <c r="J6" i="13"/>
  <c r="U5" i="13"/>
  <c r="V5" i="13" s="1"/>
  <c r="U4" i="13"/>
  <c r="V4" i="13" s="1"/>
  <c r="U3" i="13"/>
  <c r="V3" i="13" s="1"/>
  <c r="I5" i="87"/>
  <c r="K5" i="87" s="1"/>
  <c r="E5" i="87"/>
  <c r="G5" i="87"/>
  <c r="J5" i="87" s="1"/>
  <c r="G71" i="87"/>
  <c r="J71" i="87" s="1"/>
  <c r="I71" i="87"/>
  <c r="E71" i="87"/>
  <c r="F71" i="87"/>
  <c r="F5" i="87"/>
  <c r="H19" i="87"/>
  <c r="K20" i="87"/>
  <c r="K22" i="87"/>
  <c r="K24" i="87"/>
  <c r="K26" i="87"/>
  <c r="K28" i="87"/>
  <c r="K30" i="87"/>
  <c r="J36" i="87"/>
  <c r="G68" i="87"/>
  <c r="I68" i="87"/>
  <c r="E68" i="87"/>
  <c r="H68" i="87" s="1"/>
  <c r="F68" i="87"/>
  <c r="G72" i="87"/>
  <c r="I72" i="87"/>
  <c r="E72" i="87"/>
  <c r="H72" i="87" s="1"/>
  <c r="F72" i="87"/>
  <c r="I6" i="87"/>
  <c r="E6" i="87"/>
  <c r="G6" i="87"/>
  <c r="J6" i="87" s="1"/>
  <c r="G67" i="87"/>
  <c r="J67" i="87" s="1"/>
  <c r="I67" i="87"/>
  <c r="E67" i="87"/>
  <c r="F67" i="87"/>
  <c r="J51" i="87"/>
  <c r="J59" i="87"/>
  <c r="G69" i="87"/>
  <c r="J69" i="87" s="1"/>
  <c r="I69" i="87"/>
  <c r="E69" i="87"/>
  <c r="F69" i="87"/>
  <c r="G73" i="87"/>
  <c r="J73" i="87" s="1"/>
  <c r="I73" i="87"/>
  <c r="E73" i="87"/>
  <c r="F73" i="87"/>
  <c r="I7" i="87"/>
  <c r="K7" i="87" s="1"/>
  <c r="E7" i="87"/>
  <c r="H7" i="87" s="1"/>
  <c r="G7" i="87"/>
  <c r="J34" i="87"/>
  <c r="J42" i="87"/>
  <c r="J52" i="87"/>
  <c r="J53" i="87"/>
  <c r="J60" i="87"/>
  <c r="J61" i="87"/>
  <c r="K21" i="87"/>
  <c r="K23" i="87"/>
  <c r="K25" i="87"/>
  <c r="K27" i="87"/>
  <c r="K29" i="87"/>
  <c r="K31" i="87"/>
  <c r="G70" i="87"/>
  <c r="I70" i="87"/>
  <c r="K70" i="87" s="1"/>
  <c r="E70" i="87"/>
  <c r="H70" i="87" s="1"/>
  <c r="F70" i="87"/>
  <c r="G74" i="87"/>
  <c r="I74" i="87"/>
  <c r="K74" i="87" s="1"/>
  <c r="E74" i="87"/>
  <c r="H74" i="87" s="1"/>
  <c r="F74" i="87"/>
  <c r="G8" i="87"/>
  <c r="G9" i="87"/>
  <c r="J9" i="87" s="1"/>
  <c r="G10" i="87"/>
  <c r="J10" i="87" s="1"/>
  <c r="G11" i="87"/>
  <c r="G12" i="87"/>
  <c r="G13" i="87"/>
  <c r="J13" i="87" s="1"/>
  <c r="G14" i="87"/>
  <c r="J14" i="87" s="1"/>
  <c r="G15" i="87"/>
  <c r="G16" i="87"/>
  <c r="G17" i="87"/>
  <c r="J17" i="87" s="1"/>
  <c r="K18" i="87" s="1"/>
  <c r="G18" i="87"/>
  <c r="J18" i="87" s="1"/>
  <c r="K19" i="87" s="1"/>
  <c r="I33" i="87"/>
  <c r="E33" i="87"/>
  <c r="I35" i="87"/>
  <c r="K35" i="87" s="1"/>
  <c r="E35" i="87"/>
  <c r="H35" i="87" s="1"/>
  <c r="I37" i="87"/>
  <c r="E37" i="87"/>
  <c r="H37" i="87" s="1"/>
  <c r="I39" i="87"/>
  <c r="E39" i="87"/>
  <c r="I41" i="87"/>
  <c r="E41" i="87"/>
  <c r="I43" i="87"/>
  <c r="K43" i="87" s="1"/>
  <c r="E43" i="87"/>
  <c r="H43" i="87" s="1"/>
  <c r="I45" i="87"/>
  <c r="E45" i="87"/>
  <c r="H45" i="87" s="1"/>
  <c r="I47" i="87"/>
  <c r="E47" i="87"/>
  <c r="H47" i="87" s="1"/>
  <c r="I49" i="87"/>
  <c r="E49" i="87"/>
  <c r="H49" i="87" s="1"/>
  <c r="I51" i="87"/>
  <c r="E51" i="87"/>
  <c r="H51" i="87" s="1"/>
  <c r="I53" i="87"/>
  <c r="E53" i="87"/>
  <c r="H53" i="87" s="1"/>
  <c r="I55" i="87"/>
  <c r="E55" i="87"/>
  <c r="H55" i="87" s="1"/>
  <c r="I57" i="87"/>
  <c r="E57" i="87"/>
  <c r="H57" i="87" s="1"/>
  <c r="I59" i="87"/>
  <c r="E59" i="87"/>
  <c r="H59" i="87" s="1"/>
  <c r="I61" i="87"/>
  <c r="E61" i="87"/>
  <c r="H61" i="87" s="1"/>
  <c r="I63" i="87"/>
  <c r="E63" i="87"/>
  <c r="H63" i="87" s="1"/>
  <c r="I65" i="87"/>
  <c r="E65" i="87"/>
  <c r="H65" i="87" s="1"/>
  <c r="F33" i="87"/>
  <c r="F35" i="87"/>
  <c r="F37" i="87"/>
  <c r="F39" i="87"/>
  <c r="F41" i="87"/>
  <c r="F43" i="87"/>
  <c r="F45" i="87"/>
  <c r="F47" i="87"/>
  <c r="F49" i="87"/>
  <c r="F51" i="87"/>
  <c r="F53" i="87"/>
  <c r="F55" i="87"/>
  <c r="F57" i="87"/>
  <c r="F59" i="87"/>
  <c r="F61" i="87"/>
  <c r="F63" i="87"/>
  <c r="F65" i="87"/>
  <c r="E8" i="87"/>
  <c r="H8" i="87" s="1"/>
  <c r="E9" i="87"/>
  <c r="E10" i="87"/>
  <c r="E11" i="87"/>
  <c r="H11" i="87" s="1"/>
  <c r="E12" i="87"/>
  <c r="H12" i="87" s="1"/>
  <c r="E13" i="87"/>
  <c r="E14" i="87"/>
  <c r="E15" i="87"/>
  <c r="H15" i="87" s="1"/>
  <c r="E16" i="87"/>
  <c r="H16" i="87" s="1"/>
  <c r="E17" i="87"/>
  <c r="E18" i="87"/>
  <c r="G33" i="87"/>
  <c r="J33" i="87" s="1"/>
  <c r="I34" i="87"/>
  <c r="E34" i="87"/>
  <c r="H34" i="87" s="1"/>
  <c r="G35" i="87"/>
  <c r="I36" i="87"/>
  <c r="E36" i="87"/>
  <c r="H36" i="87" s="1"/>
  <c r="G37" i="87"/>
  <c r="I38" i="87"/>
  <c r="E38" i="87"/>
  <c r="H38" i="87" s="1"/>
  <c r="G39" i="87"/>
  <c r="J39" i="87" s="1"/>
  <c r="I40" i="87"/>
  <c r="E40" i="87"/>
  <c r="H40" i="87" s="1"/>
  <c r="G41" i="87"/>
  <c r="J41" i="87" s="1"/>
  <c r="I42" i="87"/>
  <c r="E42" i="87"/>
  <c r="H42" i="87" s="1"/>
  <c r="G43" i="87"/>
  <c r="I44" i="87"/>
  <c r="E44" i="87"/>
  <c r="H44" i="87" s="1"/>
  <c r="G45" i="87"/>
  <c r="I46" i="87"/>
  <c r="E46" i="87"/>
  <c r="H46" i="87" s="1"/>
  <c r="I48" i="87"/>
  <c r="E48" i="87"/>
  <c r="H48" i="87" s="1"/>
  <c r="I50" i="87"/>
  <c r="E50" i="87"/>
  <c r="H50" i="87" s="1"/>
  <c r="I52" i="87"/>
  <c r="E52" i="87"/>
  <c r="H52" i="87" s="1"/>
  <c r="I54" i="87"/>
  <c r="E54" i="87"/>
  <c r="H54" i="87" s="1"/>
  <c r="I56" i="87"/>
  <c r="E56" i="87"/>
  <c r="H56" i="87" s="1"/>
  <c r="I58" i="87"/>
  <c r="E58" i="87"/>
  <c r="H58" i="87" s="1"/>
  <c r="I60" i="87"/>
  <c r="E60" i="87"/>
  <c r="H60" i="87" s="1"/>
  <c r="I62" i="87"/>
  <c r="E62" i="87"/>
  <c r="H62" i="87" s="1"/>
  <c r="I64" i="87"/>
  <c r="E64" i="87"/>
  <c r="H64" i="87" s="1"/>
  <c r="I66" i="87"/>
  <c r="E66" i="87"/>
  <c r="H66" i="87" s="1"/>
  <c r="K39" i="87" l="1"/>
  <c r="J38" i="87"/>
  <c r="K62" i="87"/>
  <c r="K54" i="87"/>
  <c r="J43" i="87"/>
  <c r="J35" i="87"/>
  <c r="K36" i="87" s="1"/>
  <c r="H18" i="87"/>
  <c r="H14" i="87"/>
  <c r="H10" i="87"/>
  <c r="H41" i="87"/>
  <c r="H33" i="87"/>
  <c r="J16" i="87"/>
  <c r="K17" i="87" s="1"/>
  <c r="J12" i="87"/>
  <c r="J8" i="87"/>
  <c r="K9" i="87" s="1"/>
  <c r="J74" i="87"/>
  <c r="J70" i="87"/>
  <c r="J65" i="87"/>
  <c r="K66" i="87" s="1"/>
  <c r="J57" i="87"/>
  <c r="K58" i="87" s="1"/>
  <c r="J49" i="87"/>
  <c r="K50" i="87" s="1"/>
  <c r="K15" i="87"/>
  <c r="J66" i="87"/>
  <c r="J58" i="87"/>
  <c r="J50" i="87"/>
  <c r="K51" i="87" s="1"/>
  <c r="H67" i="87"/>
  <c r="H6" i="87"/>
  <c r="K72" i="87"/>
  <c r="K68" i="87"/>
  <c r="K14" i="87"/>
  <c r="H71" i="87"/>
  <c r="K44" i="87"/>
  <c r="K59" i="87"/>
  <c r="K11" i="87"/>
  <c r="J45" i="87"/>
  <c r="K46" i="87" s="1"/>
  <c r="K40" i="87"/>
  <c r="J37" i="87"/>
  <c r="K38" i="87" s="1"/>
  <c r="H17" i="87"/>
  <c r="H13" i="87"/>
  <c r="H9" i="87"/>
  <c r="K61" i="87"/>
  <c r="K53" i="87"/>
  <c r="K41" i="87"/>
  <c r="K37" i="87"/>
  <c r="K33" i="87"/>
  <c r="J15" i="87"/>
  <c r="K16" i="87" s="1"/>
  <c r="J11" i="87"/>
  <c r="J40" i="87"/>
  <c r="J64" i="87"/>
  <c r="K65" i="87" s="1"/>
  <c r="J56" i="87"/>
  <c r="K57" i="87" s="1"/>
  <c r="J48" i="87"/>
  <c r="K49" i="87" s="1"/>
  <c r="J7" i="87"/>
  <c r="K8" i="87" s="1"/>
  <c r="H73" i="87"/>
  <c r="H69" i="87"/>
  <c r="J63" i="87"/>
  <c r="J55" i="87"/>
  <c r="J47" i="87"/>
  <c r="K13" i="87"/>
  <c r="K67" i="87"/>
  <c r="K6" i="87"/>
  <c r="J72" i="87"/>
  <c r="J68" i="87"/>
  <c r="K69" i="87" s="1"/>
  <c r="K10" i="87"/>
  <c r="K71" i="87"/>
  <c r="H5" i="87"/>
  <c r="K64" i="87"/>
  <c r="K60" i="87"/>
  <c r="K56" i="87"/>
  <c r="K52" i="87"/>
  <c r="K48" i="87"/>
  <c r="K42" i="87"/>
  <c r="K34" i="87"/>
  <c r="H39" i="87"/>
  <c r="K12" i="87"/>
  <c r="K73" i="87"/>
  <c r="J62" i="87"/>
  <c r="K63" i="87" s="1"/>
  <c r="J54" i="87"/>
  <c r="K55" i="87" s="1"/>
  <c r="J46" i="87"/>
  <c r="K47" i="87" s="1"/>
  <c r="J44" i="87"/>
  <c r="K45" i="87" s="1"/>
  <c r="BU362" i="59" l="1"/>
  <c r="BT362" i="59"/>
  <c r="BS362" i="59"/>
  <c r="BR362" i="59"/>
  <c r="BQ362" i="59"/>
  <c r="BP362" i="59"/>
  <c r="BO362" i="59"/>
  <c r="BN362" i="59"/>
  <c r="BM362" i="59"/>
  <c r="BL362" i="59"/>
  <c r="BK362" i="59"/>
  <c r="BJ362" i="59"/>
  <c r="BI362" i="59"/>
  <c r="BH362" i="59"/>
  <c r="BG362" i="59"/>
  <c r="BF362" i="59"/>
  <c r="BE362" i="59"/>
  <c r="BD362" i="59"/>
  <c r="BC362" i="59"/>
  <c r="BB362" i="59"/>
  <c r="BA362" i="59"/>
  <c r="AZ362" i="59"/>
  <c r="AY362" i="59"/>
  <c r="AX362" i="59"/>
  <c r="AW362" i="59"/>
  <c r="AV362" i="59"/>
  <c r="AU362" i="59"/>
  <c r="AT362" i="59"/>
  <c r="AS362" i="59"/>
  <c r="AR362" i="59"/>
  <c r="AQ362" i="59"/>
  <c r="AP362" i="59"/>
  <c r="AO362" i="59"/>
  <c r="AN362" i="59"/>
  <c r="AM362" i="59"/>
  <c r="AL362" i="59"/>
  <c r="AK362" i="59"/>
  <c r="AJ362" i="59"/>
  <c r="AI362" i="59"/>
  <c r="AH362" i="59"/>
  <c r="AG362" i="59"/>
  <c r="AF362" i="59"/>
  <c r="AE362" i="59"/>
  <c r="AD362" i="59"/>
  <c r="AC362" i="59"/>
  <c r="AB362" i="59"/>
  <c r="AA362" i="59"/>
  <c r="Z362" i="59"/>
  <c r="Y362" i="59"/>
  <c r="X362" i="59"/>
  <c r="W362" i="59"/>
  <c r="V362" i="59"/>
  <c r="U362" i="59"/>
  <c r="T362" i="59"/>
  <c r="S362" i="59"/>
  <c r="R362" i="59"/>
  <c r="Q362" i="59"/>
  <c r="P362" i="59"/>
  <c r="O362" i="59"/>
  <c r="N362" i="59"/>
  <c r="M362" i="59"/>
  <c r="L362" i="59"/>
  <c r="BW360" i="59"/>
  <c r="BV360" i="59"/>
  <c r="BW359" i="59"/>
  <c r="BV359" i="59"/>
  <c r="L359" i="64" s="1"/>
  <c r="BW358" i="59"/>
  <c r="BV358" i="59"/>
  <c r="BW357" i="59"/>
  <c r="BV357" i="59"/>
  <c r="L357" i="64" s="1"/>
  <c r="EY357" i="64" s="1"/>
  <c r="BW356" i="59"/>
  <c r="BV356" i="59"/>
  <c r="BW355" i="59"/>
  <c r="BV355" i="59"/>
  <c r="BW354" i="59"/>
  <c r="M354" i="64" s="1"/>
  <c r="BV354" i="59"/>
  <c r="L354" i="64" s="1"/>
  <c r="BW353" i="59"/>
  <c r="BV353" i="59"/>
  <c r="BW352" i="59"/>
  <c r="M352" i="64" s="1"/>
  <c r="BV352" i="59"/>
  <c r="L352" i="64" s="1"/>
  <c r="BW351" i="59"/>
  <c r="BV351" i="59"/>
  <c r="BW350" i="59"/>
  <c r="BV350" i="59"/>
  <c r="BW349" i="59"/>
  <c r="BV349" i="59"/>
  <c r="L349" i="64" s="1"/>
  <c r="BW348" i="59"/>
  <c r="BV348" i="59"/>
  <c r="BW347" i="59"/>
  <c r="BV347" i="59"/>
  <c r="L347" i="64" s="1"/>
  <c r="EY347" i="64" s="1"/>
  <c r="BW346" i="59"/>
  <c r="BV346" i="59"/>
  <c r="BW345" i="59"/>
  <c r="BV345" i="59"/>
  <c r="BW344" i="59"/>
  <c r="BV344" i="59"/>
  <c r="BW343" i="59"/>
  <c r="BV343" i="59"/>
  <c r="BW342" i="59"/>
  <c r="BV342" i="59"/>
  <c r="BW341" i="59"/>
  <c r="BV341" i="59"/>
  <c r="BW340" i="59"/>
  <c r="BV340" i="59"/>
  <c r="BW339" i="59"/>
  <c r="BV339" i="59"/>
  <c r="L339" i="64" s="1"/>
  <c r="BW338" i="59"/>
  <c r="BV338" i="59"/>
  <c r="BW337" i="59"/>
  <c r="BV337" i="59"/>
  <c r="L337" i="64" s="1"/>
  <c r="BW336" i="59"/>
  <c r="BV336" i="59"/>
  <c r="BW335" i="59"/>
  <c r="BV335" i="59"/>
  <c r="BW334" i="59"/>
  <c r="BV334" i="59"/>
  <c r="L334" i="64" s="1"/>
  <c r="EY334" i="64" s="1"/>
  <c r="BW333" i="59"/>
  <c r="BV333" i="59"/>
  <c r="BW332" i="59"/>
  <c r="BV332" i="59"/>
  <c r="L332" i="64" s="1"/>
  <c r="BW331" i="59"/>
  <c r="BV331" i="59"/>
  <c r="BW330" i="59"/>
  <c r="BV330" i="59"/>
  <c r="BW329" i="59"/>
  <c r="BV329" i="59"/>
  <c r="BW328" i="59"/>
  <c r="BV328" i="59"/>
  <c r="BW327" i="59"/>
  <c r="BV327" i="59"/>
  <c r="BW326" i="59"/>
  <c r="BV326" i="59"/>
  <c r="BW325" i="59"/>
  <c r="BV325" i="59"/>
  <c r="BW324" i="59"/>
  <c r="BV324" i="59"/>
  <c r="L324" i="64" s="1"/>
  <c r="EY324" i="64" s="1"/>
  <c r="BW323" i="59"/>
  <c r="BV323" i="59"/>
  <c r="BW322" i="59"/>
  <c r="BV322" i="59"/>
  <c r="L322" i="64" s="1"/>
  <c r="BW321" i="59"/>
  <c r="BV321" i="59"/>
  <c r="BW320" i="59"/>
  <c r="BV320" i="59"/>
  <c r="BW319" i="59"/>
  <c r="BV319" i="59"/>
  <c r="BW318" i="59"/>
  <c r="BV318" i="59"/>
  <c r="BW317" i="59"/>
  <c r="BV317" i="59"/>
  <c r="BW316" i="59"/>
  <c r="BV316" i="59"/>
  <c r="BW315" i="59"/>
  <c r="BV315" i="59"/>
  <c r="BW314" i="59"/>
  <c r="BV314" i="59"/>
  <c r="L314" i="64" s="1"/>
  <c r="EY314" i="64" s="1"/>
  <c r="BW313" i="59"/>
  <c r="BV313" i="59"/>
  <c r="BW312" i="59"/>
  <c r="BV312" i="59"/>
  <c r="L312" i="64" s="1"/>
  <c r="BW311" i="59"/>
  <c r="BV311" i="59"/>
  <c r="BW310" i="59"/>
  <c r="BV310" i="59"/>
  <c r="BW309" i="59"/>
  <c r="BV309" i="59"/>
  <c r="BW308" i="59"/>
  <c r="BV308" i="59"/>
  <c r="BW307" i="59"/>
  <c r="BV307" i="59"/>
  <c r="BW306" i="59"/>
  <c r="BV306" i="59"/>
  <c r="BW305" i="59"/>
  <c r="BV305" i="59"/>
  <c r="BW304" i="59"/>
  <c r="BV304" i="59"/>
  <c r="L304" i="64" s="1"/>
  <c r="EY304" i="64" s="1"/>
  <c r="BW303" i="59"/>
  <c r="BV303" i="59"/>
  <c r="BW302" i="59"/>
  <c r="BV302" i="59"/>
  <c r="L302" i="64" s="1"/>
  <c r="BW301" i="59"/>
  <c r="BV301" i="59"/>
  <c r="BW300" i="59"/>
  <c r="BV300" i="59"/>
  <c r="BW299" i="59"/>
  <c r="BV299" i="59"/>
  <c r="BW298" i="59"/>
  <c r="BV298" i="59"/>
  <c r="BW297" i="59"/>
  <c r="BV297" i="59"/>
  <c r="BW296" i="59"/>
  <c r="BV296" i="59"/>
  <c r="BW295" i="59"/>
  <c r="BV295" i="59"/>
  <c r="BW294" i="59"/>
  <c r="BV294" i="59"/>
  <c r="L294" i="64" s="1"/>
  <c r="EY294" i="64" s="1"/>
  <c r="BW293" i="59"/>
  <c r="BV293" i="59"/>
  <c r="BW292" i="59"/>
  <c r="BV292" i="59"/>
  <c r="L292" i="64" s="1"/>
  <c r="BW291" i="59"/>
  <c r="BV291" i="59"/>
  <c r="BW290" i="59"/>
  <c r="BV290" i="59"/>
  <c r="BW289" i="59"/>
  <c r="BV289" i="59"/>
  <c r="BW288" i="59"/>
  <c r="BV288" i="59"/>
  <c r="BW287" i="59"/>
  <c r="BV287" i="59"/>
  <c r="BW286" i="59"/>
  <c r="BV286" i="59"/>
  <c r="BW285" i="59"/>
  <c r="BV285" i="59"/>
  <c r="BW284" i="59"/>
  <c r="BV284" i="59"/>
  <c r="L284" i="64" s="1"/>
  <c r="EY284" i="64" s="1"/>
  <c r="BW283" i="59"/>
  <c r="BV283" i="59"/>
  <c r="BW282" i="59"/>
  <c r="BV282" i="59"/>
  <c r="L282" i="64" s="1"/>
  <c r="BW281" i="59"/>
  <c r="BV281" i="59"/>
  <c r="BW280" i="59"/>
  <c r="BV280" i="59"/>
  <c r="BW279" i="59"/>
  <c r="BV279" i="59"/>
  <c r="BW278" i="59"/>
  <c r="BV278" i="59"/>
  <c r="BW277" i="59"/>
  <c r="BV277" i="59"/>
  <c r="BW276" i="59"/>
  <c r="BV276" i="59"/>
  <c r="BW275" i="59"/>
  <c r="BV275" i="59"/>
  <c r="BW274" i="59"/>
  <c r="BV274" i="59"/>
  <c r="L274" i="64" s="1"/>
  <c r="EY274" i="64" s="1"/>
  <c r="BW273" i="59"/>
  <c r="BV273" i="59"/>
  <c r="BW272" i="59"/>
  <c r="BV272" i="59"/>
  <c r="L272" i="64" s="1"/>
  <c r="BW271" i="59"/>
  <c r="BV271" i="59"/>
  <c r="BW270" i="59"/>
  <c r="BV270" i="59"/>
  <c r="BW269" i="59"/>
  <c r="BV269" i="59"/>
  <c r="BW268" i="59"/>
  <c r="BV268" i="59"/>
  <c r="BW267" i="59"/>
  <c r="BV267" i="59"/>
  <c r="BW266" i="59"/>
  <c r="BV266" i="59"/>
  <c r="BW265" i="59"/>
  <c r="BV265" i="59"/>
  <c r="BW264" i="59"/>
  <c r="BV264" i="59"/>
  <c r="L264" i="64" s="1"/>
  <c r="EY264" i="64" s="1"/>
  <c r="BW263" i="59"/>
  <c r="BV263" i="59"/>
  <c r="BW262" i="59"/>
  <c r="BV262" i="59"/>
  <c r="L262" i="64" s="1"/>
  <c r="BW261" i="59"/>
  <c r="BV261" i="59"/>
  <c r="BW260" i="59"/>
  <c r="BV260" i="59"/>
  <c r="BW259" i="59"/>
  <c r="BV259" i="59"/>
  <c r="BW258" i="59"/>
  <c r="BV258" i="59"/>
  <c r="BW257" i="59"/>
  <c r="BV257" i="59"/>
  <c r="BW256" i="59"/>
  <c r="BV256" i="59"/>
  <c r="BW255" i="59"/>
  <c r="BV255" i="59"/>
  <c r="BW254" i="59"/>
  <c r="BV254" i="59"/>
  <c r="L254" i="64" s="1"/>
  <c r="EY254" i="64" s="1"/>
  <c r="BW253" i="59"/>
  <c r="BV253" i="59"/>
  <c r="BW252" i="59"/>
  <c r="BV252" i="59"/>
  <c r="L252" i="64" s="1"/>
  <c r="BW251" i="59"/>
  <c r="BV251" i="59"/>
  <c r="BW250" i="59"/>
  <c r="BV250" i="59"/>
  <c r="BW249" i="59"/>
  <c r="BV249" i="59"/>
  <c r="BW248" i="59"/>
  <c r="BV248" i="59"/>
  <c r="BW247" i="59"/>
  <c r="BV247" i="59"/>
  <c r="BW246" i="59"/>
  <c r="BV246" i="59"/>
  <c r="BW245" i="59"/>
  <c r="BV245" i="59"/>
  <c r="BW244" i="59"/>
  <c r="BV244" i="59"/>
  <c r="L244" i="64" s="1"/>
  <c r="BW243" i="59"/>
  <c r="BV243" i="59"/>
  <c r="BW242" i="59"/>
  <c r="BV242" i="59"/>
  <c r="L242" i="64" s="1"/>
  <c r="BW241" i="59"/>
  <c r="BV241" i="59"/>
  <c r="BW240" i="59"/>
  <c r="BV240" i="59"/>
  <c r="BW239" i="59"/>
  <c r="BV239" i="59"/>
  <c r="BW238" i="59"/>
  <c r="BV238" i="59"/>
  <c r="BW237" i="59"/>
  <c r="BV237" i="59"/>
  <c r="BW236" i="59"/>
  <c r="BV236" i="59"/>
  <c r="BW235" i="59"/>
  <c r="BV235" i="59"/>
  <c r="BW234" i="59"/>
  <c r="M234" i="64" s="1"/>
  <c r="BV234" i="59"/>
  <c r="L234" i="64" s="1"/>
  <c r="BW233" i="59"/>
  <c r="BV233" i="59"/>
  <c r="BW232" i="59"/>
  <c r="BV232" i="59"/>
  <c r="L232" i="64" s="1"/>
  <c r="BW231" i="59"/>
  <c r="BV231" i="59"/>
  <c r="BW230" i="59"/>
  <c r="BV230" i="59"/>
  <c r="BW229" i="59"/>
  <c r="BV229" i="59"/>
  <c r="BW228" i="59"/>
  <c r="BV228" i="59"/>
  <c r="BW227" i="59"/>
  <c r="BV227" i="59"/>
  <c r="BW226" i="59"/>
  <c r="BV226" i="59"/>
  <c r="BW225" i="59"/>
  <c r="BV225" i="59"/>
  <c r="BW224" i="59"/>
  <c r="BV224" i="59"/>
  <c r="L224" i="64" s="1"/>
  <c r="EY224" i="64" s="1"/>
  <c r="BW223" i="59"/>
  <c r="BV223" i="59"/>
  <c r="BW222" i="59"/>
  <c r="BV222" i="59"/>
  <c r="L222" i="64" s="1"/>
  <c r="BW221" i="59"/>
  <c r="BV221" i="59"/>
  <c r="BW220" i="59"/>
  <c r="BV220" i="59"/>
  <c r="BW219" i="59"/>
  <c r="BV219" i="59"/>
  <c r="BW218" i="59"/>
  <c r="BV218" i="59"/>
  <c r="BW217" i="59"/>
  <c r="BV217" i="59"/>
  <c r="BW216" i="59"/>
  <c r="BV216" i="59"/>
  <c r="BW215" i="59"/>
  <c r="BV215" i="59"/>
  <c r="BW214" i="59"/>
  <c r="BV214" i="59"/>
  <c r="L214" i="64" s="1"/>
  <c r="BW213" i="59"/>
  <c r="BV213" i="59"/>
  <c r="BW212" i="59"/>
  <c r="BV212" i="59"/>
  <c r="L212" i="64" s="1"/>
  <c r="BW211" i="59"/>
  <c r="BV211" i="59"/>
  <c r="BW210" i="59"/>
  <c r="BV210" i="59"/>
  <c r="BW209" i="59"/>
  <c r="BV209" i="59"/>
  <c r="BW208" i="59"/>
  <c r="BV208" i="59"/>
  <c r="BW207" i="59"/>
  <c r="BV207" i="59"/>
  <c r="BW206" i="59"/>
  <c r="BV206" i="59"/>
  <c r="BW205" i="59"/>
  <c r="BV205" i="59"/>
  <c r="BW204" i="59"/>
  <c r="M204" i="64" s="1"/>
  <c r="BV204" i="59"/>
  <c r="L204" i="64" s="1"/>
  <c r="EY204" i="64" s="1"/>
  <c r="BW203" i="59"/>
  <c r="BV203" i="59"/>
  <c r="BW202" i="59"/>
  <c r="M202" i="64" s="1"/>
  <c r="BV202" i="59"/>
  <c r="L202" i="64" s="1"/>
  <c r="EY202" i="64" s="1"/>
  <c r="BW201" i="59"/>
  <c r="BV201" i="59"/>
  <c r="BW200" i="59"/>
  <c r="BV200" i="59"/>
  <c r="BW199" i="59"/>
  <c r="BV199" i="59"/>
  <c r="BW198" i="59"/>
  <c r="BV198" i="59"/>
  <c r="BW197" i="59"/>
  <c r="BV197" i="59"/>
  <c r="BW196" i="59"/>
  <c r="BV196" i="59"/>
  <c r="BW195" i="59"/>
  <c r="BV195" i="59"/>
  <c r="BW194" i="59"/>
  <c r="BV194" i="59"/>
  <c r="L194" i="64" s="1"/>
  <c r="EY194" i="64" s="1"/>
  <c r="BW193" i="59"/>
  <c r="BV193" i="59"/>
  <c r="BW192" i="59"/>
  <c r="BV192" i="59"/>
  <c r="L192" i="64" s="1"/>
  <c r="BW191" i="59"/>
  <c r="BV191" i="59"/>
  <c r="BW190" i="59"/>
  <c r="BV190" i="59"/>
  <c r="BW189" i="59"/>
  <c r="BV189" i="59"/>
  <c r="BW188" i="59"/>
  <c r="BV188" i="59"/>
  <c r="BW187" i="59"/>
  <c r="BV187" i="59"/>
  <c r="BW186" i="59"/>
  <c r="BV186" i="59"/>
  <c r="BW185" i="59"/>
  <c r="BV185" i="59"/>
  <c r="BW184" i="59"/>
  <c r="BV184" i="59"/>
  <c r="L184" i="64" s="1"/>
  <c r="EY184" i="64" s="1"/>
  <c r="BW183" i="59"/>
  <c r="BV183" i="59"/>
  <c r="BW182" i="59"/>
  <c r="BV182" i="59"/>
  <c r="L182" i="64" s="1"/>
  <c r="BW181" i="59"/>
  <c r="BV181" i="59"/>
  <c r="BW180" i="59"/>
  <c r="BV180" i="59"/>
  <c r="BW179" i="59"/>
  <c r="BV179" i="59"/>
  <c r="BW178" i="59"/>
  <c r="BV178" i="59"/>
  <c r="BW177" i="59"/>
  <c r="BV177" i="59"/>
  <c r="BW176" i="59"/>
  <c r="BV176" i="59"/>
  <c r="BW175" i="59"/>
  <c r="BV175" i="59"/>
  <c r="BW174" i="59"/>
  <c r="BV174" i="59"/>
  <c r="L174" i="64" s="1"/>
  <c r="EY174" i="64" s="1"/>
  <c r="BW173" i="59"/>
  <c r="BV173" i="59"/>
  <c r="BW172" i="59"/>
  <c r="BV172" i="59"/>
  <c r="L172" i="64" s="1"/>
  <c r="BW171" i="59"/>
  <c r="BV171" i="59"/>
  <c r="BW170" i="59"/>
  <c r="BV170" i="59"/>
  <c r="BW169" i="59"/>
  <c r="BV169" i="59"/>
  <c r="BW168" i="59"/>
  <c r="BV168" i="59"/>
  <c r="BW167" i="59"/>
  <c r="BV167" i="59"/>
  <c r="BW166" i="59"/>
  <c r="BV166" i="59"/>
  <c r="BW165" i="59"/>
  <c r="BV165" i="59"/>
  <c r="BW164" i="59"/>
  <c r="BV164" i="59"/>
  <c r="L164" i="64" s="1"/>
  <c r="EY164" i="64" s="1"/>
  <c r="BW163" i="59"/>
  <c r="BV163" i="59"/>
  <c r="BW162" i="59"/>
  <c r="BV162" i="59"/>
  <c r="L162" i="64" s="1"/>
  <c r="BW161" i="59"/>
  <c r="BV161" i="59"/>
  <c r="BW160" i="59"/>
  <c r="BV160" i="59"/>
  <c r="BW159" i="59"/>
  <c r="BV159" i="59"/>
  <c r="BW158" i="59"/>
  <c r="BV158" i="59"/>
  <c r="BW157" i="59"/>
  <c r="BV157" i="59"/>
  <c r="BW156" i="59"/>
  <c r="BV156" i="59"/>
  <c r="BW155" i="59"/>
  <c r="BV155" i="59"/>
  <c r="BW154" i="59"/>
  <c r="BV154" i="59"/>
  <c r="L154" i="64" s="1"/>
  <c r="EY154" i="64" s="1"/>
  <c r="BW153" i="59"/>
  <c r="BV153" i="59"/>
  <c r="BW152" i="59"/>
  <c r="BV152" i="59"/>
  <c r="L152" i="64" s="1"/>
  <c r="BW151" i="59"/>
  <c r="BV151" i="59"/>
  <c r="BW150" i="59"/>
  <c r="BV150" i="59"/>
  <c r="BW149" i="59"/>
  <c r="BV149" i="59"/>
  <c r="BW148" i="59"/>
  <c r="BV148" i="59"/>
  <c r="BW147" i="59"/>
  <c r="BV147" i="59"/>
  <c r="L147" i="64" s="1"/>
  <c r="EY147" i="64" s="1"/>
  <c r="BW146" i="59"/>
  <c r="BV146" i="59"/>
  <c r="BW145" i="59"/>
  <c r="BV145" i="59"/>
  <c r="BW144" i="59"/>
  <c r="BV144" i="59"/>
  <c r="L144" i="64" s="1"/>
  <c r="EY144" i="64" s="1"/>
  <c r="BW143" i="59"/>
  <c r="BV143" i="59"/>
  <c r="BW142" i="59"/>
  <c r="BV142" i="59"/>
  <c r="L142" i="64" s="1"/>
  <c r="BW141" i="59"/>
  <c r="BV141" i="59"/>
  <c r="BW140" i="59"/>
  <c r="BV140" i="59"/>
  <c r="BW139" i="59"/>
  <c r="BV139" i="59"/>
  <c r="BW138" i="59"/>
  <c r="BV138" i="59"/>
  <c r="BW137" i="59"/>
  <c r="BV137" i="59"/>
  <c r="BW136" i="59"/>
  <c r="BV136" i="59"/>
  <c r="BW135" i="59"/>
  <c r="BV135" i="59"/>
  <c r="BW134" i="59"/>
  <c r="BV134" i="59"/>
  <c r="L134" i="64" s="1"/>
  <c r="EY134" i="64" s="1"/>
  <c r="BW133" i="59"/>
  <c r="BV133" i="59"/>
  <c r="BW132" i="59"/>
  <c r="BV132" i="59"/>
  <c r="L132" i="64" s="1"/>
  <c r="BW131" i="59"/>
  <c r="BV131" i="59"/>
  <c r="BW130" i="59"/>
  <c r="BV130" i="59"/>
  <c r="BW129" i="59"/>
  <c r="BV129" i="59"/>
  <c r="BW128" i="59"/>
  <c r="BV128" i="59"/>
  <c r="BW127" i="59"/>
  <c r="BV127" i="59"/>
  <c r="BW126" i="59"/>
  <c r="BV126" i="59"/>
  <c r="BW125" i="59"/>
  <c r="BV125" i="59"/>
  <c r="BW124" i="59"/>
  <c r="BV124" i="59"/>
  <c r="L124" i="64" s="1"/>
  <c r="EY124" i="64" s="1"/>
  <c r="BW123" i="59"/>
  <c r="BV123" i="59"/>
  <c r="BW122" i="59"/>
  <c r="BV122" i="59"/>
  <c r="L122" i="64" s="1"/>
  <c r="BW121" i="59"/>
  <c r="BV121" i="59"/>
  <c r="BW120" i="59"/>
  <c r="BV120" i="59"/>
  <c r="BW119" i="59"/>
  <c r="BV119" i="59"/>
  <c r="BW118" i="59"/>
  <c r="BV118" i="59"/>
  <c r="BW117" i="59"/>
  <c r="BV117" i="59"/>
  <c r="BW116" i="59"/>
  <c r="BV116" i="59"/>
  <c r="BW115" i="59"/>
  <c r="BV115" i="59"/>
  <c r="BW114" i="59"/>
  <c r="BV114" i="59"/>
  <c r="L114" i="64" s="1"/>
  <c r="EY114" i="64" s="1"/>
  <c r="BW113" i="59"/>
  <c r="BV113" i="59"/>
  <c r="BW112" i="59"/>
  <c r="BV112" i="59"/>
  <c r="L112" i="64" s="1"/>
  <c r="BW111" i="59"/>
  <c r="BV111" i="59"/>
  <c r="BW110" i="59"/>
  <c r="BV110" i="59"/>
  <c r="BW109" i="59"/>
  <c r="BV109" i="59"/>
  <c r="BW108" i="59"/>
  <c r="BV108" i="59"/>
  <c r="BW107" i="59"/>
  <c r="BV107" i="59"/>
  <c r="BW106" i="59"/>
  <c r="BV106" i="59"/>
  <c r="BW105" i="59"/>
  <c r="BV105" i="59"/>
  <c r="BW104" i="59"/>
  <c r="BV104" i="59"/>
  <c r="L104" i="64" s="1"/>
  <c r="EY104" i="64" s="1"/>
  <c r="BW103" i="59"/>
  <c r="BV103" i="59"/>
  <c r="BW102" i="59"/>
  <c r="BV102" i="59"/>
  <c r="L102" i="64" s="1"/>
  <c r="BW101" i="59"/>
  <c r="BV101" i="59"/>
  <c r="BW100" i="59"/>
  <c r="BV100" i="59"/>
  <c r="BW99" i="59"/>
  <c r="BV99" i="59"/>
  <c r="BW98" i="59"/>
  <c r="BV98" i="59"/>
  <c r="BW97" i="59"/>
  <c r="BV97" i="59"/>
  <c r="BW96" i="59"/>
  <c r="BV96" i="59"/>
  <c r="BW95" i="59"/>
  <c r="BV95" i="59"/>
  <c r="BW94" i="59"/>
  <c r="M94" i="64" s="1"/>
  <c r="BV94" i="59"/>
  <c r="L94" i="64" s="1"/>
  <c r="BW93" i="59"/>
  <c r="BV93" i="59"/>
  <c r="BW92" i="59"/>
  <c r="BV92" i="59"/>
  <c r="L92" i="64" s="1"/>
  <c r="BW91" i="59"/>
  <c r="BV91" i="59"/>
  <c r="BW90" i="59"/>
  <c r="BV90" i="59"/>
  <c r="BW89" i="59"/>
  <c r="BV89" i="59"/>
  <c r="BW88" i="59"/>
  <c r="BV88" i="59"/>
  <c r="BW87" i="59"/>
  <c r="BV87" i="59"/>
  <c r="BW86" i="59"/>
  <c r="BV86" i="59"/>
  <c r="BW85" i="59"/>
  <c r="BV85" i="59"/>
  <c r="BW84" i="59"/>
  <c r="BV84" i="59"/>
  <c r="L84" i="64" s="1"/>
  <c r="BW83" i="59"/>
  <c r="BV83" i="59"/>
  <c r="BW82" i="59"/>
  <c r="BV82" i="59"/>
  <c r="L82" i="64" s="1"/>
  <c r="BW81" i="59"/>
  <c r="BV81" i="59"/>
  <c r="BW80" i="59"/>
  <c r="BV80" i="59"/>
  <c r="BW79" i="59"/>
  <c r="BV79" i="59"/>
  <c r="BW78" i="59"/>
  <c r="BV78" i="59"/>
  <c r="BW77" i="59"/>
  <c r="BV77" i="59"/>
  <c r="BW76" i="59"/>
  <c r="BV76" i="59"/>
  <c r="BW75" i="59"/>
  <c r="BV75" i="59"/>
  <c r="BW74" i="59"/>
  <c r="BV74" i="59"/>
  <c r="L74" i="64" s="1"/>
  <c r="EY74" i="64" s="1"/>
  <c r="BW73" i="59"/>
  <c r="BV73" i="59"/>
  <c r="BW72" i="59"/>
  <c r="BV72" i="59"/>
  <c r="L72" i="64" s="1"/>
  <c r="BW71" i="59"/>
  <c r="BV71" i="59"/>
  <c r="BW70" i="59"/>
  <c r="BV70" i="59"/>
  <c r="BW69" i="59"/>
  <c r="BV69" i="59"/>
  <c r="BW68" i="59"/>
  <c r="BV68" i="59"/>
  <c r="BW67" i="59"/>
  <c r="BV67" i="59"/>
  <c r="BW66" i="59"/>
  <c r="BV66" i="59"/>
  <c r="BW65" i="59"/>
  <c r="BV65" i="59"/>
  <c r="BW64" i="59"/>
  <c r="BV64" i="59"/>
  <c r="L64" i="64" s="1"/>
  <c r="EY64" i="64" s="1"/>
  <c r="BW63" i="59"/>
  <c r="BV63" i="59"/>
  <c r="BW62" i="59"/>
  <c r="BV62" i="59"/>
  <c r="L62" i="64" s="1"/>
  <c r="BW61" i="59"/>
  <c r="BV61" i="59"/>
  <c r="BW60" i="59"/>
  <c r="BV60" i="59"/>
  <c r="BW59" i="59"/>
  <c r="BV59" i="59"/>
  <c r="BW58" i="59"/>
  <c r="BV58" i="59"/>
  <c r="BW57" i="59"/>
  <c r="BV57" i="59"/>
  <c r="BW56" i="59"/>
  <c r="BV56" i="59"/>
  <c r="BW55" i="59"/>
  <c r="BV55" i="59"/>
  <c r="BW54" i="59"/>
  <c r="BV54" i="59"/>
  <c r="L54" i="64" s="1"/>
  <c r="BW53" i="59"/>
  <c r="BV53" i="59"/>
  <c r="BW52" i="59"/>
  <c r="BV52" i="59"/>
  <c r="L52" i="64" s="1"/>
  <c r="BW51" i="59"/>
  <c r="BV51" i="59"/>
  <c r="BW50" i="59"/>
  <c r="BV50" i="59"/>
  <c r="BW49" i="59"/>
  <c r="BV49" i="59"/>
  <c r="BW48" i="59"/>
  <c r="BV48" i="59"/>
  <c r="BW47" i="59"/>
  <c r="BV47" i="59"/>
  <c r="BW46" i="59"/>
  <c r="BV46" i="59"/>
  <c r="BW45" i="59"/>
  <c r="BV45" i="59"/>
  <c r="BW44" i="59"/>
  <c r="BV44" i="59"/>
  <c r="L44" i="64" s="1"/>
  <c r="EY44" i="64" s="1"/>
  <c r="BW43" i="59"/>
  <c r="BV43" i="59"/>
  <c r="BW42" i="59"/>
  <c r="BV42" i="59"/>
  <c r="L42" i="64" s="1"/>
  <c r="BW41" i="59"/>
  <c r="BV41" i="59"/>
  <c r="BW40" i="59"/>
  <c r="BV40" i="59"/>
  <c r="BW39" i="59"/>
  <c r="BV39" i="59"/>
  <c r="BW38" i="59"/>
  <c r="BV38" i="59"/>
  <c r="BW37" i="59"/>
  <c r="BV37" i="59"/>
  <c r="BW36" i="59"/>
  <c r="BV36" i="59"/>
  <c r="BW35" i="59"/>
  <c r="BV35" i="59"/>
  <c r="BW34" i="59"/>
  <c r="BV34" i="59"/>
  <c r="L34" i="64" s="1"/>
  <c r="EY34" i="64" s="1"/>
  <c r="BW33" i="59"/>
  <c r="BV33" i="59"/>
  <c r="BW32" i="59"/>
  <c r="BV32" i="59"/>
  <c r="L32" i="64" s="1"/>
  <c r="BW31" i="59"/>
  <c r="BV31" i="59"/>
  <c r="BW30" i="59"/>
  <c r="BV30" i="59"/>
  <c r="BW29" i="59"/>
  <c r="BV29" i="59"/>
  <c r="BW28" i="59"/>
  <c r="BV28" i="59"/>
  <c r="BW27" i="59"/>
  <c r="BV27" i="59"/>
  <c r="BW26" i="59"/>
  <c r="BV26" i="59"/>
  <c r="BW25" i="59"/>
  <c r="BV25" i="59"/>
  <c r="BW24" i="59"/>
  <c r="BV24" i="59"/>
  <c r="L24" i="64" s="1"/>
  <c r="BW23" i="59"/>
  <c r="BV23" i="59"/>
  <c r="BW22" i="59"/>
  <c r="BV22" i="59"/>
  <c r="L22" i="64" s="1"/>
  <c r="EY22" i="64" s="1"/>
  <c r="BW21" i="59"/>
  <c r="BV21" i="59"/>
  <c r="BW20" i="59"/>
  <c r="BV20" i="59"/>
  <c r="BW19" i="59"/>
  <c r="BV19" i="59"/>
  <c r="L19" i="64" s="1"/>
  <c r="EY19" i="64" s="1"/>
  <c r="BW18" i="59"/>
  <c r="BV18" i="59"/>
  <c r="BW17" i="59"/>
  <c r="BV17" i="59"/>
  <c r="L17" i="64" s="1"/>
  <c r="EY17" i="64" s="1"/>
  <c r="BW16" i="59"/>
  <c r="BV16" i="59"/>
  <c r="BW15" i="59"/>
  <c r="BV15" i="59"/>
  <c r="BW14" i="59"/>
  <c r="BV14" i="59"/>
  <c r="L14" i="64" s="1"/>
  <c r="BW13" i="59"/>
  <c r="BV13" i="59"/>
  <c r="BW12" i="59"/>
  <c r="BV12" i="59"/>
  <c r="L12" i="64" s="1"/>
  <c r="EY12" i="64" s="1"/>
  <c r="BW11" i="59"/>
  <c r="BV11" i="59"/>
  <c r="Q362" i="64"/>
  <c r="R362" i="64" s="1"/>
  <c r="S362" i="64" s="1"/>
  <c r="T362" i="64" s="1"/>
  <c r="U362" i="64" s="1"/>
  <c r="V362" i="64" s="1"/>
  <c r="W362" i="64" s="1"/>
  <c r="X362" i="64" s="1"/>
  <c r="Y362" i="64" s="1"/>
  <c r="Z362" i="64" s="1"/>
  <c r="AA362" i="64" s="1"/>
  <c r="AB362" i="64" s="1"/>
  <c r="AC362" i="64" s="1"/>
  <c r="AD362" i="64" s="1"/>
  <c r="AE362" i="64" s="1"/>
  <c r="AF362" i="64" s="1"/>
  <c r="AG362" i="64" s="1"/>
  <c r="AH362" i="64" s="1"/>
  <c r="AI362" i="64" s="1"/>
  <c r="AJ362" i="64" s="1"/>
  <c r="AK362" i="64" s="1"/>
  <c r="AL362" i="64" s="1"/>
  <c r="AM362" i="64" s="1"/>
  <c r="AN362" i="64" s="1"/>
  <c r="AO362" i="64" s="1"/>
  <c r="AP362" i="64" s="1"/>
  <c r="AQ362" i="64" s="1"/>
  <c r="AR362" i="64" s="1"/>
  <c r="AS362" i="64" s="1"/>
  <c r="AT362" i="64" s="1"/>
  <c r="AU362" i="64" s="1"/>
  <c r="AV362" i="64" s="1"/>
  <c r="AW362" i="64" s="1"/>
  <c r="AX362" i="64" s="1"/>
  <c r="AY362" i="64" s="1"/>
  <c r="AZ362" i="64" s="1"/>
  <c r="BA362" i="64" s="1"/>
  <c r="BB362" i="64" s="1"/>
  <c r="BC362" i="64" s="1"/>
  <c r="BD362" i="64" s="1"/>
  <c r="BE362" i="64" s="1"/>
  <c r="BF362" i="64" s="1"/>
  <c r="BG362" i="64" s="1"/>
  <c r="BH362" i="64" s="1"/>
  <c r="BI362" i="64" s="1"/>
  <c r="BJ362" i="64" s="1"/>
  <c r="BK362" i="64" s="1"/>
  <c r="BL362" i="64" s="1"/>
  <c r="BM362" i="64" s="1"/>
  <c r="BN362" i="64" s="1"/>
  <c r="BO362" i="64" s="1"/>
  <c r="BP362" i="64" s="1"/>
  <c r="BQ362" i="64" s="1"/>
  <c r="BR362" i="64" s="1"/>
  <c r="BS362" i="64" s="1"/>
  <c r="BT362" i="64" s="1"/>
  <c r="BU362" i="64" s="1"/>
  <c r="BV362" i="64" s="1"/>
  <c r="BW362" i="64" s="1"/>
  <c r="BX362" i="64" s="1"/>
  <c r="BY362" i="64" s="1"/>
  <c r="BZ362" i="64" s="1"/>
  <c r="CA362" i="64" s="1"/>
  <c r="CB362" i="64" s="1"/>
  <c r="CC362" i="64" s="1"/>
  <c r="CD362" i="64" s="1"/>
  <c r="CE362" i="64" s="1"/>
  <c r="CF362" i="64" s="1"/>
  <c r="CG362" i="64" s="1"/>
  <c r="CH362" i="64" s="1"/>
  <c r="CI362" i="64" s="1"/>
  <c r="CJ362" i="64" s="1"/>
  <c r="CK362" i="64" s="1"/>
  <c r="CL362" i="64" s="1"/>
  <c r="CM362" i="64" s="1"/>
  <c r="CN362" i="64" s="1"/>
  <c r="CO362" i="64" s="1"/>
  <c r="CP362" i="64" s="1"/>
  <c r="CQ362" i="64" s="1"/>
  <c r="CR362" i="64" s="1"/>
  <c r="CS362" i="64" s="1"/>
  <c r="CT362" i="64" s="1"/>
  <c r="CU362" i="64" s="1"/>
  <c r="CV362" i="64" s="1"/>
  <c r="CW362" i="64" s="1"/>
  <c r="CX362" i="64" s="1"/>
  <c r="CY362" i="64" s="1"/>
  <c r="CZ362" i="64" s="1"/>
  <c r="DA362" i="64" s="1"/>
  <c r="DB362" i="64" s="1"/>
  <c r="DC362" i="64" s="1"/>
  <c r="DD362" i="64" s="1"/>
  <c r="DE362" i="64" s="1"/>
  <c r="DF362" i="64" s="1"/>
  <c r="DG362" i="64" s="1"/>
  <c r="DH362" i="64" s="1"/>
  <c r="DI362" i="64" s="1"/>
  <c r="DJ362" i="64" s="1"/>
  <c r="DK362" i="64" s="1"/>
  <c r="DL362" i="64" s="1"/>
  <c r="DM362" i="64" s="1"/>
  <c r="DN362" i="64" s="1"/>
  <c r="DO362" i="64" s="1"/>
  <c r="DP362" i="64" s="1"/>
  <c r="DQ362" i="64" s="1"/>
  <c r="DR362" i="64" s="1"/>
  <c r="DS362" i="64" s="1"/>
  <c r="DT362" i="64" s="1"/>
  <c r="DU362" i="64" s="1"/>
  <c r="DV362" i="64" s="1"/>
  <c r="DW362" i="64" s="1"/>
  <c r="DX362" i="64" s="1"/>
  <c r="DY362" i="64" s="1"/>
  <c r="DZ362" i="64" s="1"/>
  <c r="EA362" i="64" s="1"/>
  <c r="EB362" i="64" s="1"/>
  <c r="EC362" i="64" s="1"/>
  <c r="ED362" i="64" s="1"/>
  <c r="EE362" i="64" s="1"/>
  <c r="EF362" i="64" s="1"/>
  <c r="EG362" i="64" s="1"/>
  <c r="EH362" i="64" s="1"/>
  <c r="EI362" i="64" s="1"/>
  <c r="EJ362" i="64" s="1"/>
  <c r="EK362" i="64" s="1"/>
  <c r="EL362" i="64" s="1"/>
  <c r="EM362" i="64" s="1"/>
  <c r="EN362" i="64" s="1"/>
  <c r="EO362" i="64" s="1"/>
  <c r="EP362" i="64" s="1"/>
  <c r="EQ362" i="64" s="1"/>
  <c r="M360" i="64"/>
  <c r="L360" i="64"/>
  <c r="M359" i="64"/>
  <c r="M358" i="64"/>
  <c r="L358" i="64"/>
  <c r="EY358" i="64" s="1"/>
  <c r="M357" i="64"/>
  <c r="M356" i="64"/>
  <c r="L356" i="64"/>
  <c r="IA360" i="64"/>
  <c r="HZ360" i="64"/>
  <c r="HY360" i="64"/>
  <c r="GL360" i="64"/>
  <c r="GJ360" i="64"/>
  <c r="GI360" i="64"/>
  <c r="GH360" i="64"/>
  <c r="GG360" i="64"/>
  <c r="GF360" i="64"/>
  <c r="GE360" i="64"/>
  <c r="GD360" i="64"/>
  <c r="GC360" i="64"/>
  <c r="GB360" i="64"/>
  <c r="GA360" i="64"/>
  <c r="FZ360" i="64"/>
  <c r="FY360" i="64"/>
  <c r="FX360" i="64"/>
  <c r="FW360" i="64"/>
  <c r="FV360" i="64"/>
  <c r="FU360" i="64"/>
  <c r="FT360" i="64"/>
  <c r="FS360" i="64"/>
  <c r="FR360" i="64"/>
  <c r="FQ360" i="64"/>
  <c r="FP360" i="64"/>
  <c r="FO360" i="64"/>
  <c r="FN360" i="64"/>
  <c r="FM360" i="64"/>
  <c r="FL360" i="64"/>
  <c r="FK360" i="64"/>
  <c r="FJ360" i="64"/>
  <c r="FI360" i="64"/>
  <c r="FH360" i="64"/>
  <c r="FG360" i="64"/>
  <c r="FF360" i="64"/>
  <c r="FD360" i="64"/>
  <c r="FC360" i="64"/>
  <c r="FB360" i="64"/>
  <c r="EU360" i="64"/>
  <c r="ET360" i="64"/>
  <c r="ES360" i="64"/>
  <c r="ER360" i="64"/>
  <c r="EQ360" i="64"/>
  <c r="EP360" i="64"/>
  <c r="IA359" i="64"/>
  <c r="HZ359" i="64"/>
  <c r="HY359" i="64"/>
  <c r="GL359" i="64"/>
  <c r="FD359" i="64" s="1"/>
  <c r="FC359" i="64"/>
  <c r="FA359" i="64"/>
  <c r="EZ359" i="64"/>
  <c r="EX359" i="64"/>
  <c r="EU359" i="64"/>
  <c r="ET359" i="64"/>
  <c r="ES359" i="64"/>
  <c r="ER359" i="64"/>
  <c r="EQ359" i="64"/>
  <c r="EP359" i="64"/>
  <c r="IA358" i="64"/>
  <c r="HZ358" i="64"/>
  <c r="HY358" i="64"/>
  <c r="GL358" i="64"/>
  <c r="FD358" i="64" s="1"/>
  <c r="FC358" i="64"/>
  <c r="FA358" i="64"/>
  <c r="EZ358" i="64"/>
  <c r="EX358" i="64"/>
  <c r="EU358" i="64"/>
  <c r="ET358" i="64"/>
  <c r="ES358" i="64"/>
  <c r="ER358" i="64"/>
  <c r="EQ358" i="64"/>
  <c r="EP358" i="64"/>
  <c r="IA357" i="64"/>
  <c r="HZ357" i="64"/>
  <c r="HY357" i="64"/>
  <c r="GL357" i="64"/>
  <c r="FD357" i="64" s="1"/>
  <c r="FC357" i="64"/>
  <c r="FA357" i="64"/>
  <c r="EZ357" i="64"/>
  <c r="EX357" i="64"/>
  <c r="EU357" i="64"/>
  <c r="ET357" i="64"/>
  <c r="ES357" i="64"/>
  <c r="ER357" i="64"/>
  <c r="EQ357" i="64"/>
  <c r="EP357" i="64"/>
  <c r="IA356" i="64"/>
  <c r="HZ356" i="64"/>
  <c r="HY356" i="64"/>
  <c r="HP356" i="64"/>
  <c r="HO356" i="64"/>
  <c r="HN356" i="64"/>
  <c r="HM356" i="64"/>
  <c r="HL356" i="64"/>
  <c r="HK356" i="64"/>
  <c r="HJ356" i="64"/>
  <c r="HI356" i="64"/>
  <c r="HH356" i="64"/>
  <c r="HG356" i="64"/>
  <c r="HF356" i="64"/>
  <c r="HE356" i="64"/>
  <c r="HD356" i="64"/>
  <c r="HC356" i="64"/>
  <c r="HB356" i="64"/>
  <c r="HA356" i="64"/>
  <c r="GZ356" i="64"/>
  <c r="GY356" i="64"/>
  <c r="GX356" i="64"/>
  <c r="GW356" i="64"/>
  <c r="GV356" i="64"/>
  <c r="GU356" i="64"/>
  <c r="GT356" i="64"/>
  <c r="GS356" i="64"/>
  <c r="GR356" i="64"/>
  <c r="GQ356" i="64"/>
  <c r="GP356" i="64"/>
  <c r="GO356" i="64"/>
  <c r="GN356" i="64"/>
  <c r="GL356" i="64"/>
  <c r="FD356" i="64" s="1"/>
  <c r="GJ356" i="64"/>
  <c r="GI356" i="64"/>
  <c r="GH356" i="64"/>
  <c r="GG356" i="64"/>
  <c r="GF356" i="64"/>
  <c r="GE356" i="64"/>
  <c r="GD356" i="64"/>
  <c r="GC356" i="64"/>
  <c r="GB356" i="64"/>
  <c r="GA356" i="64"/>
  <c r="FZ356" i="64"/>
  <c r="FY356" i="64"/>
  <c r="FX356" i="64"/>
  <c r="FW356" i="64"/>
  <c r="FV356" i="64"/>
  <c r="FU356" i="64"/>
  <c r="FT356" i="64"/>
  <c r="FS356" i="64"/>
  <c r="FR356" i="64"/>
  <c r="FQ356" i="64"/>
  <c r="FP356" i="64"/>
  <c r="FO356" i="64"/>
  <c r="FN356" i="64"/>
  <c r="FM356" i="64"/>
  <c r="FL356" i="64"/>
  <c r="FK356" i="64"/>
  <c r="FJ356" i="64"/>
  <c r="FI356" i="64"/>
  <c r="EZ356" i="64" s="1"/>
  <c r="FH356" i="64"/>
  <c r="FG356" i="64"/>
  <c r="FF356" i="64"/>
  <c r="EX356" i="64" s="1"/>
  <c r="FC356" i="64"/>
  <c r="EW356" i="64"/>
  <c r="EU356" i="64"/>
  <c r="ET356" i="64"/>
  <c r="ES356" i="64"/>
  <c r="ER356" i="64"/>
  <c r="EV356" i="64" s="1"/>
  <c r="EQ356" i="64"/>
  <c r="EP356" i="64"/>
  <c r="M355" i="64"/>
  <c r="L355" i="64"/>
  <c r="M353" i="64"/>
  <c r="L353" i="64"/>
  <c r="M351" i="64"/>
  <c r="L351" i="64"/>
  <c r="IA355" i="64"/>
  <c r="HZ355" i="64"/>
  <c r="HY355" i="64"/>
  <c r="GL355" i="64"/>
  <c r="GJ355" i="64"/>
  <c r="GI355" i="64"/>
  <c r="GH355" i="64"/>
  <c r="GG355" i="64"/>
  <c r="GF355" i="64"/>
  <c r="GE355" i="64"/>
  <c r="GD355" i="64"/>
  <c r="GC355" i="64"/>
  <c r="GB355" i="64"/>
  <c r="GA355" i="64"/>
  <c r="FZ355" i="64"/>
  <c r="FY355" i="64"/>
  <c r="FX355" i="64"/>
  <c r="FW355" i="64"/>
  <c r="FV355" i="64"/>
  <c r="FU355" i="64"/>
  <c r="FT355" i="64"/>
  <c r="FS355" i="64"/>
  <c r="FR355" i="64"/>
  <c r="FQ355" i="64"/>
  <c r="FP355" i="64"/>
  <c r="FO355" i="64"/>
  <c r="FN355" i="64"/>
  <c r="FM355" i="64"/>
  <c r="FL355" i="64"/>
  <c r="FK355" i="64"/>
  <c r="FJ355" i="64"/>
  <c r="FI355" i="64"/>
  <c r="FH355" i="64"/>
  <c r="FG355" i="64"/>
  <c r="FF355" i="64"/>
  <c r="FD355" i="64"/>
  <c r="FC355" i="64"/>
  <c r="EU355" i="64"/>
  <c r="ET355" i="64"/>
  <c r="ES355" i="64"/>
  <c r="ER355" i="64"/>
  <c r="EQ355" i="64"/>
  <c r="EP355" i="64"/>
  <c r="IA354" i="64"/>
  <c r="HZ354" i="64"/>
  <c r="HY354" i="64"/>
  <c r="GL354" i="64"/>
  <c r="FD354" i="64" s="1"/>
  <c r="FC354" i="64"/>
  <c r="FA354" i="64"/>
  <c r="EZ354" i="64"/>
  <c r="EX354" i="64"/>
  <c r="EU354" i="64"/>
  <c r="ET354" i="64"/>
  <c r="ES354" i="64"/>
  <c r="ER354" i="64"/>
  <c r="EQ354" i="64"/>
  <c r="EP354" i="64"/>
  <c r="IA353" i="64"/>
  <c r="HZ353" i="64"/>
  <c r="HY353" i="64"/>
  <c r="GL353" i="64"/>
  <c r="FD353" i="64" s="1"/>
  <c r="FC353" i="64"/>
  <c r="FA353" i="64"/>
  <c r="EZ353" i="64"/>
  <c r="EX353" i="64"/>
  <c r="EU353" i="64"/>
  <c r="ET353" i="64"/>
  <c r="ES353" i="64"/>
  <c r="ER353" i="64"/>
  <c r="EQ353" i="64"/>
  <c r="EP353" i="64"/>
  <c r="IA352" i="64"/>
  <c r="HZ352" i="64"/>
  <c r="HY352" i="64"/>
  <c r="GL352" i="64"/>
  <c r="FD352" i="64" s="1"/>
  <c r="FC352" i="64"/>
  <c r="FA352" i="64"/>
  <c r="EZ352" i="64"/>
  <c r="EX352" i="64"/>
  <c r="EU352" i="64"/>
  <c r="ET352" i="64"/>
  <c r="ES352" i="64"/>
  <c r="ER352" i="64"/>
  <c r="EQ352" i="64"/>
  <c r="EP352" i="64"/>
  <c r="IA351" i="64"/>
  <c r="HZ351" i="64"/>
  <c r="HY351" i="64"/>
  <c r="HP351" i="64"/>
  <c r="HO351" i="64"/>
  <c r="HN351" i="64"/>
  <c r="HM351" i="64"/>
  <c r="HL351" i="64"/>
  <c r="HK351" i="64"/>
  <c r="HJ351" i="64"/>
  <c r="HI351" i="64"/>
  <c r="HH351" i="64"/>
  <c r="HG351" i="64"/>
  <c r="HF351" i="64"/>
  <c r="HE351" i="64"/>
  <c r="HD351" i="64"/>
  <c r="HC351" i="64"/>
  <c r="HB351" i="64"/>
  <c r="HA351" i="64"/>
  <c r="GZ351" i="64"/>
  <c r="GY351" i="64"/>
  <c r="GX351" i="64"/>
  <c r="GW351" i="64"/>
  <c r="GV351" i="64"/>
  <c r="GU351" i="64"/>
  <c r="GT351" i="64"/>
  <c r="GS351" i="64"/>
  <c r="GR351" i="64"/>
  <c r="GQ351" i="64"/>
  <c r="GP351" i="64"/>
  <c r="GO351" i="64"/>
  <c r="GN351" i="64"/>
  <c r="GL351" i="64"/>
  <c r="GJ351" i="64"/>
  <c r="GI351" i="64"/>
  <c r="GH351" i="64"/>
  <c r="GG351" i="64"/>
  <c r="GF351" i="64"/>
  <c r="GE351" i="64"/>
  <c r="GD351" i="64"/>
  <c r="GC351" i="64"/>
  <c r="GB351" i="64"/>
  <c r="GA351" i="64"/>
  <c r="FZ351" i="64"/>
  <c r="FY351" i="64"/>
  <c r="FX351" i="64"/>
  <c r="FW351" i="64"/>
  <c r="FV351" i="64"/>
  <c r="FU351" i="64"/>
  <c r="FT351" i="64"/>
  <c r="FS351" i="64"/>
  <c r="FR351" i="64"/>
  <c r="FQ351" i="64"/>
  <c r="FP351" i="64"/>
  <c r="FO351" i="64"/>
  <c r="FN351" i="64"/>
  <c r="FM351" i="64"/>
  <c r="FL351" i="64"/>
  <c r="FK351" i="64"/>
  <c r="FJ351" i="64"/>
  <c r="FI351" i="64"/>
  <c r="FH351" i="64"/>
  <c r="FG351" i="64"/>
  <c r="FA351" i="64" s="1"/>
  <c r="FF351" i="64"/>
  <c r="FD351" i="64"/>
  <c r="FC351" i="64"/>
  <c r="EX351" i="64"/>
  <c r="EW351" i="64"/>
  <c r="EU351" i="64"/>
  <c r="ET351" i="64"/>
  <c r="ES351" i="64"/>
  <c r="ER351" i="64"/>
  <c r="EQ351" i="64"/>
  <c r="EP351" i="64"/>
  <c r="M350" i="64"/>
  <c r="L350" i="64"/>
  <c r="M349" i="64"/>
  <c r="M348" i="64"/>
  <c r="L348" i="64"/>
  <c r="M347" i="64"/>
  <c r="M346" i="64"/>
  <c r="EY346" i="64" s="1"/>
  <c r="L346" i="64"/>
  <c r="IA350" i="64"/>
  <c r="HZ350" i="64"/>
  <c r="HY350" i="64"/>
  <c r="GL350" i="64"/>
  <c r="GJ350" i="64"/>
  <c r="GI350" i="64"/>
  <c r="GH350" i="64"/>
  <c r="GG350" i="64"/>
  <c r="GF350" i="64"/>
  <c r="GE350" i="64"/>
  <c r="GD350" i="64"/>
  <c r="GC350" i="64"/>
  <c r="GB350" i="64"/>
  <c r="GA350" i="64"/>
  <c r="FZ350" i="64"/>
  <c r="FY350" i="64"/>
  <c r="FX350" i="64"/>
  <c r="FW350" i="64"/>
  <c r="FV350" i="64"/>
  <c r="FU350" i="64"/>
  <c r="FT350" i="64"/>
  <c r="FS350" i="64"/>
  <c r="FR350" i="64"/>
  <c r="FQ350" i="64"/>
  <c r="FP350" i="64"/>
  <c r="FO350" i="64"/>
  <c r="FN350" i="64"/>
  <c r="FM350" i="64"/>
  <c r="FL350" i="64"/>
  <c r="FK350" i="64"/>
  <c r="FJ350" i="64"/>
  <c r="FI350" i="64"/>
  <c r="FB350" i="64" s="1"/>
  <c r="FH350" i="64"/>
  <c r="FG350" i="64"/>
  <c r="FF350" i="64"/>
  <c r="FD350" i="64"/>
  <c r="FC350" i="64"/>
  <c r="EU350" i="64"/>
  <c r="ET350" i="64"/>
  <c r="ES350" i="64"/>
  <c r="ER350" i="64"/>
  <c r="EQ350" i="64"/>
  <c r="EP350" i="64"/>
  <c r="IA349" i="64"/>
  <c r="HZ349" i="64"/>
  <c r="HY349" i="64"/>
  <c r="GL349" i="64"/>
  <c r="FD349" i="64" s="1"/>
  <c r="FC349" i="64"/>
  <c r="FA349" i="64"/>
  <c r="EZ349" i="64"/>
  <c r="EX349" i="64"/>
  <c r="EU349" i="64"/>
  <c r="ET349" i="64"/>
  <c r="ES349" i="64"/>
  <c r="ER349" i="64"/>
  <c r="EQ349" i="64"/>
  <c r="EP349" i="64"/>
  <c r="IA348" i="64"/>
  <c r="HZ348" i="64"/>
  <c r="HY348" i="64"/>
  <c r="GL348" i="64"/>
  <c r="FD348" i="64" s="1"/>
  <c r="FC348" i="64"/>
  <c r="FA348" i="64"/>
  <c r="EZ348" i="64"/>
  <c r="EY348" i="64"/>
  <c r="EX348" i="64"/>
  <c r="EU348" i="64"/>
  <c r="ET348" i="64"/>
  <c r="ES348" i="64"/>
  <c r="ER348" i="64"/>
  <c r="EQ348" i="64"/>
  <c r="EP348" i="64"/>
  <c r="IA347" i="64"/>
  <c r="HZ347" i="64"/>
  <c r="HY347" i="64"/>
  <c r="GL347" i="64"/>
  <c r="FD347" i="64" s="1"/>
  <c r="FC347" i="64"/>
  <c r="FA347" i="64"/>
  <c r="EZ347" i="64"/>
  <c r="EX347" i="64"/>
  <c r="EU347" i="64"/>
  <c r="ET347" i="64"/>
  <c r="ES347" i="64"/>
  <c r="ER347" i="64"/>
  <c r="EQ347" i="64"/>
  <c r="EP347" i="64"/>
  <c r="IA346" i="64"/>
  <c r="HZ346" i="64"/>
  <c r="HY346" i="64"/>
  <c r="HP346" i="64"/>
  <c r="HO346" i="64"/>
  <c r="HN346" i="64"/>
  <c r="HM346" i="64"/>
  <c r="HL346" i="64"/>
  <c r="HK346" i="64"/>
  <c r="HJ346" i="64"/>
  <c r="HI346" i="64"/>
  <c r="HH346" i="64"/>
  <c r="HG346" i="64"/>
  <c r="HF346" i="64"/>
  <c r="HE346" i="64"/>
  <c r="HD346" i="64"/>
  <c r="HC346" i="64"/>
  <c r="HB346" i="64"/>
  <c r="HA346" i="64"/>
  <c r="GZ346" i="64"/>
  <c r="GY346" i="64"/>
  <c r="GX346" i="64"/>
  <c r="GW346" i="64"/>
  <c r="GV346" i="64"/>
  <c r="GU346" i="64"/>
  <c r="GT346" i="64"/>
  <c r="GS346" i="64"/>
  <c r="GR346" i="64"/>
  <c r="GQ346" i="64"/>
  <c r="GP346" i="64"/>
  <c r="GO346" i="64"/>
  <c r="GN346" i="64"/>
  <c r="GL346" i="64"/>
  <c r="GJ346" i="64"/>
  <c r="GI346" i="64"/>
  <c r="GH346" i="64"/>
  <c r="GG346" i="64"/>
  <c r="GF346" i="64"/>
  <c r="GE346" i="64"/>
  <c r="GD346" i="64"/>
  <c r="GC346" i="64"/>
  <c r="GB346" i="64"/>
  <c r="GA346" i="64"/>
  <c r="FZ346" i="64"/>
  <c r="FY346" i="64"/>
  <c r="FX346" i="64"/>
  <c r="FW346" i="64"/>
  <c r="FV346" i="64"/>
  <c r="FU346" i="64"/>
  <c r="FT346" i="64"/>
  <c r="FS346" i="64"/>
  <c r="FR346" i="64"/>
  <c r="FQ346" i="64"/>
  <c r="FP346" i="64"/>
  <c r="FO346" i="64"/>
  <c r="FN346" i="64"/>
  <c r="FM346" i="64"/>
  <c r="FL346" i="64"/>
  <c r="FK346" i="64"/>
  <c r="FJ346" i="64"/>
  <c r="FI346" i="64"/>
  <c r="FH346" i="64"/>
  <c r="FG346" i="64"/>
  <c r="FA346" i="64" s="1"/>
  <c r="FF346" i="64"/>
  <c r="FD346" i="64"/>
  <c r="FC346" i="64"/>
  <c r="EX346" i="64"/>
  <c r="EW346" i="64"/>
  <c r="EU346" i="64"/>
  <c r="ET346" i="64"/>
  <c r="ES346" i="64"/>
  <c r="ER346" i="64"/>
  <c r="EQ346" i="64"/>
  <c r="EP346" i="64"/>
  <c r="EV346" i="64" s="1"/>
  <c r="M345" i="64"/>
  <c r="L345" i="64"/>
  <c r="M344" i="64"/>
  <c r="L344" i="64"/>
  <c r="EY344" i="64" s="1"/>
  <c r="M343" i="64"/>
  <c r="L343" i="64"/>
  <c r="M342" i="64"/>
  <c r="L342" i="64"/>
  <c r="EY342" i="64" s="1"/>
  <c r="M341" i="64"/>
  <c r="L341" i="64"/>
  <c r="IA345" i="64"/>
  <c r="HZ345" i="64"/>
  <c r="HY345" i="64"/>
  <c r="GL345" i="64"/>
  <c r="GJ345" i="64"/>
  <c r="GI345" i="64"/>
  <c r="GH345" i="64"/>
  <c r="GG345" i="64"/>
  <c r="GF345" i="64"/>
  <c r="GE345" i="64"/>
  <c r="GD345" i="64"/>
  <c r="GC345" i="64"/>
  <c r="GB345" i="64"/>
  <c r="GA345" i="64"/>
  <c r="FZ345" i="64"/>
  <c r="FY345" i="64"/>
  <c r="FX345" i="64"/>
  <c r="FW345" i="64"/>
  <c r="FV345" i="64"/>
  <c r="FU345" i="64"/>
  <c r="FT345" i="64"/>
  <c r="FS345" i="64"/>
  <c r="FR345" i="64"/>
  <c r="FQ345" i="64"/>
  <c r="FP345" i="64"/>
  <c r="FO345" i="64"/>
  <c r="FN345" i="64"/>
  <c r="FM345" i="64"/>
  <c r="FL345" i="64"/>
  <c r="FK345" i="64"/>
  <c r="FJ345" i="64"/>
  <c r="FI345" i="64"/>
  <c r="FH345" i="64"/>
  <c r="FG345" i="64"/>
  <c r="FF345" i="64"/>
  <c r="FB345" i="64" s="1"/>
  <c r="FD345" i="64"/>
  <c r="FC345" i="64"/>
  <c r="EU345" i="64"/>
  <c r="ET345" i="64"/>
  <c r="ES345" i="64"/>
  <c r="ER345" i="64"/>
  <c r="EQ345" i="64"/>
  <c r="EP345" i="64"/>
  <c r="IA344" i="64"/>
  <c r="HZ344" i="64"/>
  <c r="HY344" i="64"/>
  <c r="GL344" i="64"/>
  <c r="FD344" i="64" s="1"/>
  <c r="FC344" i="64"/>
  <c r="FA344" i="64"/>
  <c r="EZ344" i="64"/>
  <c r="EX344" i="64"/>
  <c r="EU344" i="64"/>
  <c r="ET344" i="64"/>
  <c r="ES344" i="64"/>
  <c r="EV344" i="64" s="1"/>
  <c r="ER344" i="64"/>
  <c r="EQ344" i="64"/>
  <c r="EP344" i="64"/>
  <c r="IA343" i="64"/>
  <c r="HZ343" i="64"/>
  <c r="HY343" i="64"/>
  <c r="GL343" i="64"/>
  <c r="FD343" i="64" s="1"/>
  <c r="FC343" i="64"/>
  <c r="FA343" i="64"/>
  <c r="EZ343" i="64"/>
  <c r="EY343" i="64"/>
  <c r="EX343" i="64"/>
  <c r="EU343" i="64"/>
  <c r="ET343" i="64"/>
  <c r="ES343" i="64"/>
  <c r="ER343" i="64"/>
  <c r="EQ343" i="64"/>
  <c r="EP343" i="64"/>
  <c r="IA342" i="64"/>
  <c r="HZ342" i="64"/>
  <c r="HY342" i="64"/>
  <c r="GL342" i="64"/>
  <c r="FD342" i="64" s="1"/>
  <c r="FC342" i="64"/>
  <c r="FA342" i="64"/>
  <c r="EZ342" i="64"/>
  <c r="EX342" i="64"/>
  <c r="EU342" i="64"/>
  <c r="ET342" i="64"/>
  <c r="ES342" i="64"/>
  <c r="ER342" i="64"/>
  <c r="EQ342" i="64"/>
  <c r="EP342" i="64"/>
  <c r="IA341" i="64"/>
  <c r="HZ341" i="64"/>
  <c r="HY341" i="64"/>
  <c r="HP341" i="64"/>
  <c r="HO341" i="64"/>
  <c r="HN341" i="64"/>
  <c r="HM341" i="64"/>
  <c r="HL341" i="64"/>
  <c r="HK341" i="64"/>
  <c r="HJ341" i="64"/>
  <c r="HI341" i="64"/>
  <c r="HH341" i="64"/>
  <c r="HG341" i="64"/>
  <c r="HF341" i="64"/>
  <c r="HE341" i="64"/>
  <c r="HD341" i="64"/>
  <c r="HC341" i="64"/>
  <c r="HB341" i="64"/>
  <c r="HA341" i="64"/>
  <c r="GZ341" i="64"/>
  <c r="GY341" i="64"/>
  <c r="GX341" i="64"/>
  <c r="GW341" i="64"/>
  <c r="GV341" i="64"/>
  <c r="GU341" i="64"/>
  <c r="GT341" i="64"/>
  <c r="GS341" i="64"/>
  <c r="GR341" i="64"/>
  <c r="GQ341" i="64"/>
  <c r="GP341" i="64"/>
  <c r="GO341" i="64"/>
  <c r="GN341" i="64"/>
  <c r="GL341" i="64"/>
  <c r="GJ341" i="64"/>
  <c r="GI341" i="64"/>
  <c r="GH341" i="64"/>
  <c r="GG341" i="64"/>
  <c r="GF341" i="64"/>
  <c r="GE341" i="64"/>
  <c r="GD341" i="64"/>
  <c r="GC341" i="64"/>
  <c r="GB341" i="64"/>
  <c r="GA341" i="64"/>
  <c r="FZ341" i="64"/>
  <c r="FY341" i="64"/>
  <c r="FX341" i="64"/>
  <c r="FW341" i="64"/>
  <c r="FV341" i="64"/>
  <c r="FU341" i="64"/>
  <c r="FT341" i="64"/>
  <c r="FS341" i="64"/>
  <c r="FR341" i="64"/>
  <c r="FQ341" i="64"/>
  <c r="FP341" i="64"/>
  <c r="FO341" i="64"/>
  <c r="FN341" i="64"/>
  <c r="FM341" i="64"/>
  <c r="FL341" i="64"/>
  <c r="FK341" i="64"/>
  <c r="FJ341" i="64"/>
  <c r="FI341" i="64"/>
  <c r="FH341" i="64"/>
  <c r="FG341" i="64"/>
  <c r="FA341" i="64" s="1"/>
  <c r="FF341" i="64"/>
  <c r="FD341" i="64"/>
  <c r="FC341" i="64"/>
  <c r="EY341" i="64"/>
  <c r="EX341" i="64"/>
  <c r="EW341" i="64"/>
  <c r="EU341" i="64"/>
  <c r="ET341" i="64"/>
  <c r="ES341" i="64"/>
  <c r="ER341" i="64"/>
  <c r="EQ341" i="64"/>
  <c r="EP341" i="64"/>
  <c r="EV341" i="64" s="1"/>
  <c r="M340" i="64"/>
  <c r="L340" i="64"/>
  <c r="M339" i="64"/>
  <c r="M338" i="64"/>
  <c r="L338" i="64"/>
  <c r="M337" i="64"/>
  <c r="M336" i="64"/>
  <c r="EY336" i="64" s="1"/>
  <c r="L336" i="64"/>
  <c r="IA340" i="64"/>
  <c r="HZ340" i="64"/>
  <c r="HY340" i="64"/>
  <c r="GL340" i="64"/>
  <c r="GJ340" i="64"/>
  <c r="GI340" i="64"/>
  <c r="GH340" i="64"/>
  <c r="GG340" i="64"/>
  <c r="GF340" i="64"/>
  <c r="GE340" i="64"/>
  <c r="GD340" i="64"/>
  <c r="GC340" i="64"/>
  <c r="GB340" i="64"/>
  <c r="GA340" i="64"/>
  <c r="FZ340" i="64"/>
  <c r="FY340" i="64"/>
  <c r="FX340" i="64"/>
  <c r="FW340" i="64"/>
  <c r="FV340" i="64"/>
  <c r="FU340" i="64"/>
  <c r="FT340" i="64"/>
  <c r="FS340" i="64"/>
  <c r="FR340" i="64"/>
  <c r="FQ340" i="64"/>
  <c r="FP340" i="64"/>
  <c r="FO340" i="64"/>
  <c r="FN340" i="64"/>
  <c r="FM340" i="64"/>
  <c r="FL340" i="64"/>
  <c r="FK340" i="64"/>
  <c r="FJ340" i="64"/>
  <c r="FI340" i="64"/>
  <c r="FH340" i="64"/>
  <c r="FG340" i="64"/>
  <c r="FF340" i="64"/>
  <c r="FD340" i="64"/>
  <c r="FC340" i="64"/>
  <c r="EU340" i="64"/>
  <c r="ET340" i="64"/>
  <c r="ES340" i="64"/>
  <c r="ER340" i="64"/>
  <c r="EQ340" i="64"/>
  <c r="EP340" i="64"/>
  <c r="IA339" i="64"/>
  <c r="HZ339" i="64"/>
  <c r="HY339" i="64"/>
  <c r="GL339" i="64"/>
  <c r="FD339" i="64" s="1"/>
  <c r="FC339" i="64"/>
  <c r="FA339" i="64"/>
  <c r="EZ339" i="64"/>
  <c r="EX339" i="64"/>
  <c r="EU339" i="64"/>
  <c r="ET339" i="64"/>
  <c r="ES339" i="64"/>
  <c r="ER339" i="64"/>
  <c r="EQ339" i="64"/>
  <c r="EP339" i="64"/>
  <c r="IA338" i="64"/>
  <c r="HZ338" i="64"/>
  <c r="HY338" i="64"/>
  <c r="GL338" i="64"/>
  <c r="FD338" i="64" s="1"/>
  <c r="FC338" i="64"/>
  <c r="FA338" i="64"/>
  <c r="EZ338" i="64"/>
  <c r="EX338" i="64"/>
  <c r="EU338" i="64"/>
  <c r="ET338" i="64"/>
  <c r="ES338" i="64"/>
  <c r="ER338" i="64"/>
  <c r="EQ338" i="64"/>
  <c r="EP338" i="64"/>
  <c r="IA337" i="64"/>
  <c r="HZ337" i="64"/>
  <c r="HY337" i="64"/>
  <c r="GL337" i="64"/>
  <c r="FD337" i="64"/>
  <c r="FC337" i="64"/>
  <c r="FA337" i="64"/>
  <c r="EZ337" i="64"/>
  <c r="EX337" i="64"/>
  <c r="EU337" i="64"/>
  <c r="ET337" i="64"/>
  <c r="ES337" i="64"/>
  <c r="ER337" i="64"/>
  <c r="EQ337" i="64"/>
  <c r="EP337" i="64"/>
  <c r="IA336" i="64"/>
  <c r="HZ336" i="64"/>
  <c r="HY336" i="64"/>
  <c r="HP336" i="64"/>
  <c r="HO336" i="64"/>
  <c r="HN336" i="64"/>
  <c r="HM336" i="64"/>
  <c r="HL336" i="64"/>
  <c r="HK336" i="64"/>
  <c r="HJ336" i="64"/>
  <c r="HI336" i="64"/>
  <c r="HH336" i="64"/>
  <c r="HG336" i="64"/>
  <c r="HF336" i="64"/>
  <c r="HE336" i="64"/>
  <c r="HD336" i="64"/>
  <c r="HC336" i="64"/>
  <c r="HB336" i="64"/>
  <c r="HA336" i="64"/>
  <c r="GZ336" i="64"/>
  <c r="GY336" i="64"/>
  <c r="GX336" i="64"/>
  <c r="GW336" i="64"/>
  <c r="GV336" i="64"/>
  <c r="GU336" i="64"/>
  <c r="GT336" i="64"/>
  <c r="GS336" i="64"/>
  <c r="GR336" i="64"/>
  <c r="GQ336" i="64"/>
  <c r="GP336" i="64"/>
  <c r="GO336" i="64"/>
  <c r="GN336" i="64"/>
  <c r="GL336" i="64"/>
  <c r="GJ336" i="64"/>
  <c r="GI336" i="64"/>
  <c r="GH336" i="64"/>
  <c r="GG336" i="64"/>
  <c r="GF336" i="64"/>
  <c r="GE336" i="64"/>
  <c r="GD336" i="64"/>
  <c r="GC336" i="64"/>
  <c r="GB336" i="64"/>
  <c r="GA336" i="64"/>
  <c r="FZ336" i="64"/>
  <c r="FY336" i="64"/>
  <c r="FX336" i="64"/>
  <c r="FW336" i="64"/>
  <c r="FV336" i="64"/>
  <c r="FU336" i="64"/>
  <c r="FT336" i="64"/>
  <c r="FS336" i="64"/>
  <c r="FR336" i="64"/>
  <c r="FQ336" i="64"/>
  <c r="FP336" i="64"/>
  <c r="FO336" i="64"/>
  <c r="FN336" i="64"/>
  <c r="FM336" i="64"/>
  <c r="FL336" i="64"/>
  <c r="FK336" i="64"/>
  <c r="FJ336" i="64"/>
  <c r="FI336" i="64"/>
  <c r="FH336" i="64"/>
  <c r="FG336" i="64"/>
  <c r="FF336" i="64"/>
  <c r="FD336" i="64"/>
  <c r="FC336" i="64"/>
  <c r="EX336" i="64"/>
  <c r="EW336" i="64"/>
  <c r="EU336" i="64"/>
  <c r="ET336" i="64"/>
  <c r="ES336" i="64"/>
  <c r="ER336" i="64"/>
  <c r="EQ336" i="64"/>
  <c r="EP336" i="64"/>
  <c r="M335" i="64"/>
  <c r="L335" i="64"/>
  <c r="M334" i="64"/>
  <c r="M333" i="64"/>
  <c r="L333" i="64"/>
  <c r="EY333" i="64" s="1"/>
  <c r="M332" i="64"/>
  <c r="M331" i="64"/>
  <c r="L331" i="64"/>
  <c r="IA335" i="64"/>
  <c r="HZ335" i="64"/>
  <c r="HY335" i="64"/>
  <c r="GL335" i="64"/>
  <c r="GJ335" i="64"/>
  <c r="GI335" i="64"/>
  <c r="GH335" i="64"/>
  <c r="GG335" i="64"/>
  <c r="GF335" i="64"/>
  <c r="GE335" i="64"/>
  <c r="GD335" i="64"/>
  <c r="GC335" i="64"/>
  <c r="GB335" i="64"/>
  <c r="GA335" i="64"/>
  <c r="FZ335" i="64"/>
  <c r="FY335" i="64"/>
  <c r="FX335" i="64"/>
  <c r="FW335" i="64"/>
  <c r="FV335" i="64"/>
  <c r="FU335" i="64"/>
  <c r="FT335" i="64"/>
  <c r="FS335" i="64"/>
  <c r="FR335" i="64"/>
  <c r="FQ335" i="64"/>
  <c r="FP335" i="64"/>
  <c r="FO335" i="64"/>
  <c r="FN335" i="64"/>
  <c r="FM335" i="64"/>
  <c r="FL335" i="64"/>
  <c r="FK335" i="64"/>
  <c r="FJ335" i="64"/>
  <c r="FI335" i="64"/>
  <c r="FH335" i="64"/>
  <c r="FG335" i="64"/>
  <c r="FF335" i="64"/>
  <c r="FD335" i="64"/>
  <c r="FC335" i="64"/>
  <c r="FB335" i="64"/>
  <c r="EU335" i="64"/>
  <c r="ET335" i="64"/>
  <c r="ES335" i="64"/>
  <c r="ER335" i="64"/>
  <c r="EQ335" i="64"/>
  <c r="EP335" i="64"/>
  <c r="IA334" i="64"/>
  <c r="HZ334" i="64"/>
  <c r="HY334" i="64"/>
  <c r="GL334" i="64"/>
  <c r="FD334" i="64" s="1"/>
  <c r="FC334" i="64"/>
  <c r="FA334" i="64"/>
  <c r="EZ334" i="64"/>
  <c r="EX334" i="64"/>
  <c r="EU334" i="64"/>
  <c r="ET334" i="64"/>
  <c r="ES334" i="64"/>
  <c r="ER334" i="64"/>
  <c r="EQ334" i="64"/>
  <c r="EP334" i="64"/>
  <c r="IA333" i="64"/>
  <c r="HZ333" i="64"/>
  <c r="HY333" i="64"/>
  <c r="GL333" i="64"/>
  <c r="FD333" i="64" s="1"/>
  <c r="FC333" i="64"/>
  <c r="FA333" i="64"/>
  <c r="EZ333" i="64"/>
  <c r="EX333" i="64"/>
  <c r="EU333" i="64"/>
  <c r="ET333" i="64"/>
  <c r="ES333" i="64"/>
  <c r="ER333" i="64"/>
  <c r="EQ333" i="64"/>
  <c r="EP333" i="64"/>
  <c r="IA332" i="64"/>
  <c r="HZ332" i="64"/>
  <c r="HY332" i="64"/>
  <c r="GL332" i="64"/>
  <c r="FD332" i="64"/>
  <c r="FC332" i="64"/>
  <c r="FA332" i="64"/>
  <c r="EZ332" i="64"/>
  <c r="EX332" i="64"/>
  <c r="EU332" i="64"/>
  <c r="ET332" i="64"/>
  <c r="ES332" i="64"/>
  <c r="ER332" i="64"/>
  <c r="EQ332" i="64"/>
  <c r="EP332" i="64"/>
  <c r="IA331" i="64"/>
  <c r="HZ331" i="64"/>
  <c r="HY331" i="64"/>
  <c r="HP331" i="64"/>
  <c r="HO331" i="64"/>
  <c r="HN331" i="64"/>
  <c r="HM331" i="64"/>
  <c r="HL331" i="64"/>
  <c r="HK331" i="64"/>
  <c r="HJ331" i="64"/>
  <c r="HI331" i="64"/>
  <c r="HH331" i="64"/>
  <c r="HG331" i="64"/>
  <c r="HF331" i="64"/>
  <c r="HE331" i="64"/>
  <c r="HD331" i="64"/>
  <c r="HC331" i="64"/>
  <c r="HB331" i="64"/>
  <c r="HA331" i="64"/>
  <c r="GZ331" i="64"/>
  <c r="GY331" i="64"/>
  <c r="GX331" i="64"/>
  <c r="GW331" i="64"/>
  <c r="GV331" i="64"/>
  <c r="GU331" i="64"/>
  <c r="GT331" i="64"/>
  <c r="GS331" i="64"/>
  <c r="GR331" i="64"/>
  <c r="GQ331" i="64"/>
  <c r="GP331" i="64"/>
  <c r="GO331" i="64"/>
  <c r="GN331" i="64"/>
  <c r="GL331" i="64"/>
  <c r="GJ331" i="64"/>
  <c r="GI331" i="64"/>
  <c r="GH331" i="64"/>
  <c r="GG331" i="64"/>
  <c r="GF331" i="64"/>
  <c r="GE331" i="64"/>
  <c r="GD331" i="64"/>
  <c r="GC331" i="64"/>
  <c r="GB331" i="64"/>
  <c r="GA331" i="64"/>
  <c r="FZ331" i="64"/>
  <c r="FY331" i="64"/>
  <c r="FX331" i="64"/>
  <c r="FW331" i="64"/>
  <c r="FV331" i="64"/>
  <c r="FU331" i="64"/>
  <c r="FT331" i="64"/>
  <c r="FS331" i="64"/>
  <c r="FR331" i="64"/>
  <c r="FQ331" i="64"/>
  <c r="FP331" i="64"/>
  <c r="FO331" i="64"/>
  <c r="FN331" i="64"/>
  <c r="FM331" i="64"/>
  <c r="FL331" i="64"/>
  <c r="FK331" i="64"/>
  <c r="FJ331" i="64"/>
  <c r="FI331" i="64"/>
  <c r="FH331" i="64"/>
  <c r="FA331" i="64" s="1"/>
  <c r="FG331" i="64"/>
  <c r="FF331" i="64"/>
  <c r="EX331" i="64" s="1"/>
  <c r="FD331" i="64"/>
  <c r="FC331" i="64"/>
  <c r="EW331" i="64"/>
  <c r="EU331" i="64"/>
  <c r="ET331" i="64"/>
  <c r="ES331" i="64"/>
  <c r="ER331" i="64"/>
  <c r="EQ331" i="64"/>
  <c r="EP331" i="64"/>
  <c r="M330" i="64"/>
  <c r="L330" i="64"/>
  <c r="M329" i="64"/>
  <c r="L329" i="64"/>
  <c r="EY329" i="64" s="1"/>
  <c r="M328" i="64"/>
  <c r="L328" i="64"/>
  <c r="M327" i="64"/>
  <c r="L327" i="64"/>
  <c r="EY327" i="64" s="1"/>
  <c r="M326" i="64"/>
  <c r="L326" i="64"/>
  <c r="IA330" i="64"/>
  <c r="HZ330" i="64"/>
  <c r="HY330" i="64"/>
  <c r="GL330" i="64"/>
  <c r="GJ330" i="64"/>
  <c r="GI330" i="64"/>
  <c r="GH330" i="64"/>
  <c r="GG330" i="64"/>
  <c r="GF330" i="64"/>
  <c r="GE330" i="64"/>
  <c r="GD330" i="64"/>
  <c r="GC330" i="64"/>
  <c r="GB330" i="64"/>
  <c r="GA330" i="64"/>
  <c r="FZ330" i="64"/>
  <c r="FY330" i="64"/>
  <c r="FX330" i="64"/>
  <c r="FW330" i="64"/>
  <c r="FV330" i="64"/>
  <c r="FU330" i="64"/>
  <c r="FT330" i="64"/>
  <c r="FS330" i="64"/>
  <c r="FR330" i="64"/>
  <c r="FQ330" i="64"/>
  <c r="FP330" i="64"/>
  <c r="FO330" i="64"/>
  <c r="FN330" i="64"/>
  <c r="FM330" i="64"/>
  <c r="FL330" i="64"/>
  <c r="FK330" i="64"/>
  <c r="FJ330" i="64"/>
  <c r="FI330" i="64"/>
  <c r="FH330" i="64"/>
  <c r="FG330" i="64"/>
  <c r="FF330" i="64"/>
  <c r="FD330" i="64"/>
  <c r="FC330" i="64"/>
  <c r="FB330" i="64"/>
  <c r="EU330" i="64"/>
  <c r="ET330" i="64"/>
  <c r="ES330" i="64"/>
  <c r="ER330" i="64"/>
  <c r="EQ330" i="64"/>
  <c r="EP330" i="64"/>
  <c r="IA329" i="64"/>
  <c r="HZ329" i="64"/>
  <c r="HY329" i="64"/>
  <c r="GL329" i="64"/>
  <c r="FD329" i="64" s="1"/>
  <c r="FC329" i="64"/>
  <c r="FA329" i="64"/>
  <c r="EZ329" i="64"/>
  <c r="EX329" i="64"/>
  <c r="EU329" i="64"/>
  <c r="ET329" i="64"/>
  <c r="ES329" i="64"/>
  <c r="ER329" i="64"/>
  <c r="EQ329" i="64"/>
  <c r="EP329" i="64"/>
  <c r="IA328" i="64"/>
  <c r="HZ328" i="64"/>
  <c r="HY328" i="64"/>
  <c r="GL328" i="64"/>
  <c r="FD328" i="64" s="1"/>
  <c r="FC328" i="64"/>
  <c r="FA328" i="64"/>
  <c r="EZ328" i="64"/>
  <c r="EY328" i="64"/>
  <c r="EX328" i="64"/>
  <c r="EU328" i="64"/>
  <c r="ET328" i="64"/>
  <c r="ES328" i="64"/>
  <c r="ER328" i="64"/>
  <c r="EQ328" i="64"/>
  <c r="EP328" i="64"/>
  <c r="IA327" i="64"/>
  <c r="HZ327" i="64"/>
  <c r="HY327" i="64"/>
  <c r="GL327" i="64"/>
  <c r="FD327" i="64"/>
  <c r="FC327" i="64"/>
  <c r="FA327" i="64"/>
  <c r="EZ327" i="64"/>
  <c r="EX327" i="64"/>
  <c r="EU327" i="64"/>
  <c r="ET327" i="64"/>
  <c r="ES327" i="64"/>
  <c r="ER327" i="64"/>
  <c r="EQ327" i="64"/>
  <c r="EP327" i="64"/>
  <c r="IA326" i="64"/>
  <c r="HZ326" i="64"/>
  <c r="HY326" i="64"/>
  <c r="HP326" i="64"/>
  <c r="HO326" i="64"/>
  <c r="HN326" i="64"/>
  <c r="HM326" i="64"/>
  <c r="HL326" i="64"/>
  <c r="HK326" i="64"/>
  <c r="HJ326" i="64"/>
  <c r="HI326" i="64"/>
  <c r="HH326" i="64"/>
  <c r="HG326" i="64"/>
  <c r="HF326" i="64"/>
  <c r="HE326" i="64"/>
  <c r="HD326" i="64"/>
  <c r="HC326" i="64"/>
  <c r="HB326" i="64"/>
  <c r="HA326" i="64"/>
  <c r="GZ326" i="64"/>
  <c r="GY326" i="64"/>
  <c r="GX326" i="64"/>
  <c r="GW326" i="64"/>
  <c r="GV326" i="64"/>
  <c r="GU326" i="64"/>
  <c r="GT326" i="64"/>
  <c r="GS326" i="64"/>
  <c r="GR326" i="64"/>
  <c r="GQ326" i="64"/>
  <c r="GP326" i="64"/>
  <c r="GO326" i="64"/>
  <c r="GN326" i="64"/>
  <c r="GL326" i="64"/>
  <c r="GJ326" i="64"/>
  <c r="GI326" i="64"/>
  <c r="GH326" i="64"/>
  <c r="GG326" i="64"/>
  <c r="GF326" i="64"/>
  <c r="GE326" i="64"/>
  <c r="GD326" i="64"/>
  <c r="GC326" i="64"/>
  <c r="GB326" i="64"/>
  <c r="GA326" i="64"/>
  <c r="FZ326" i="64"/>
  <c r="FY326" i="64"/>
  <c r="FX326" i="64"/>
  <c r="FW326" i="64"/>
  <c r="FV326" i="64"/>
  <c r="FU326" i="64"/>
  <c r="FT326" i="64"/>
  <c r="FS326" i="64"/>
  <c r="FR326" i="64"/>
  <c r="FQ326" i="64"/>
  <c r="FP326" i="64"/>
  <c r="FO326" i="64"/>
  <c r="FN326" i="64"/>
  <c r="FM326" i="64"/>
  <c r="FL326" i="64"/>
  <c r="FK326" i="64"/>
  <c r="FJ326" i="64"/>
  <c r="FI326" i="64"/>
  <c r="FH326" i="64"/>
  <c r="FA326" i="64" s="1"/>
  <c r="FG326" i="64"/>
  <c r="FF326" i="64"/>
  <c r="EX326" i="64" s="1"/>
  <c r="FD326" i="64"/>
  <c r="FC326" i="64"/>
  <c r="EY326" i="64"/>
  <c r="EW326" i="64"/>
  <c r="EU326" i="64"/>
  <c r="ET326" i="64"/>
  <c r="ES326" i="64"/>
  <c r="ER326" i="64"/>
  <c r="EQ326" i="64"/>
  <c r="EP326" i="64"/>
  <c r="M325" i="64"/>
  <c r="L325" i="64"/>
  <c r="M324" i="64"/>
  <c r="M323" i="64"/>
  <c r="L323" i="64"/>
  <c r="M322" i="64"/>
  <c r="M321" i="64"/>
  <c r="L321" i="64"/>
  <c r="EY321" i="64" s="1"/>
  <c r="IA325" i="64"/>
  <c r="HZ325" i="64"/>
  <c r="HY325" i="64"/>
  <c r="GL325" i="64"/>
  <c r="GJ325" i="64"/>
  <c r="GI325" i="64"/>
  <c r="GH325" i="64"/>
  <c r="GG325" i="64"/>
  <c r="GF325" i="64"/>
  <c r="GE325" i="64"/>
  <c r="GD325" i="64"/>
  <c r="GC325" i="64"/>
  <c r="GB325" i="64"/>
  <c r="GA325" i="64"/>
  <c r="FZ325" i="64"/>
  <c r="FY325" i="64"/>
  <c r="FX325" i="64"/>
  <c r="FW325" i="64"/>
  <c r="FV325" i="64"/>
  <c r="FU325" i="64"/>
  <c r="FT325" i="64"/>
  <c r="FS325" i="64"/>
  <c r="FR325" i="64"/>
  <c r="FQ325" i="64"/>
  <c r="FP325" i="64"/>
  <c r="FO325" i="64"/>
  <c r="FN325" i="64"/>
  <c r="FM325" i="64"/>
  <c r="FL325" i="64"/>
  <c r="FK325" i="64"/>
  <c r="FJ325" i="64"/>
  <c r="FI325" i="64"/>
  <c r="FH325" i="64"/>
  <c r="FG325" i="64"/>
  <c r="FF325" i="64"/>
  <c r="FD325" i="64"/>
  <c r="FC325" i="64"/>
  <c r="FB325" i="64"/>
  <c r="EU325" i="64"/>
  <c r="ET325" i="64"/>
  <c r="ES325" i="64"/>
  <c r="ER325" i="64"/>
  <c r="EQ325" i="64"/>
  <c r="EP325" i="64"/>
  <c r="IA324" i="64"/>
  <c r="HZ324" i="64"/>
  <c r="HY324" i="64"/>
  <c r="GL324" i="64"/>
  <c r="FD324" i="64" s="1"/>
  <c r="FC324" i="64"/>
  <c r="FA324" i="64"/>
  <c r="EZ324" i="64"/>
  <c r="EX324" i="64"/>
  <c r="EU324" i="64"/>
  <c r="ET324" i="64"/>
  <c r="ES324" i="64"/>
  <c r="ER324" i="64"/>
  <c r="EQ324" i="64"/>
  <c r="EP324" i="64"/>
  <c r="IA323" i="64"/>
  <c r="HZ323" i="64"/>
  <c r="HY323" i="64"/>
  <c r="GL323" i="64"/>
  <c r="FD323" i="64" s="1"/>
  <c r="FC323" i="64"/>
  <c r="FA323" i="64"/>
  <c r="EZ323" i="64"/>
  <c r="EX323" i="64"/>
  <c r="EU323" i="64"/>
  <c r="ET323" i="64"/>
  <c r="ES323" i="64"/>
  <c r="ER323" i="64"/>
  <c r="EQ323" i="64"/>
  <c r="EP323" i="64"/>
  <c r="IA322" i="64"/>
  <c r="HZ322" i="64"/>
  <c r="HY322" i="64"/>
  <c r="GL322" i="64"/>
  <c r="FD322" i="64"/>
  <c r="FC322" i="64"/>
  <c r="FA322" i="64"/>
  <c r="EZ322" i="64"/>
  <c r="EX322" i="64"/>
  <c r="EU322" i="64"/>
  <c r="ET322" i="64"/>
  <c r="ES322" i="64"/>
  <c r="ER322" i="64"/>
  <c r="EQ322" i="64"/>
  <c r="EP322" i="64"/>
  <c r="IA321" i="64"/>
  <c r="HZ321" i="64"/>
  <c r="HY321" i="64"/>
  <c r="HP321" i="64"/>
  <c r="HO321" i="64"/>
  <c r="HN321" i="64"/>
  <c r="HM321" i="64"/>
  <c r="HL321" i="64"/>
  <c r="HK321" i="64"/>
  <c r="HJ321" i="64"/>
  <c r="HI321" i="64"/>
  <c r="HH321" i="64"/>
  <c r="HG321" i="64"/>
  <c r="HF321" i="64"/>
  <c r="HE321" i="64"/>
  <c r="HD321" i="64"/>
  <c r="HC321" i="64"/>
  <c r="HB321" i="64"/>
  <c r="HA321" i="64"/>
  <c r="GZ321" i="64"/>
  <c r="GY321" i="64"/>
  <c r="GX321" i="64"/>
  <c r="GW321" i="64"/>
  <c r="GV321" i="64"/>
  <c r="GU321" i="64"/>
  <c r="GT321" i="64"/>
  <c r="GS321" i="64"/>
  <c r="GR321" i="64"/>
  <c r="GQ321" i="64"/>
  <c r="GP321" i="64"/>
  <c r="GO321" i="64"/>
  <c r="GN321" i="64"/>
  <c r="GL321" i="64"/>
  <c r="GJ321" i="64"/>
  <c r="GI321" i="64"/>
  <c r="GH321" i="64"/>
  <c r="GG321" i="64"/>
  <c r="GF321" i="64"/>
  <c r="GE321" i="64"/>
  <c r="GD321" i="64"/>
  <c r="GC321" i="64"/>
  <c r="GB321" i="64"/>
  <c r="GA321" i="64"/>
  <c r="FZ321" i="64"/>
  <c r="FY321" i="64"/>
  <c r="FX321" i="64"/>
  <c r="FW321" i="64"/>
  <c r="FV321" i="64"/>
  <c r="FU321" i="64"/>
  <c r="FT321" i="64"/>
  <c r="FS321" i="64"/>
  <c r="FR321" i="64"/>
  <c r="FQ321" i="64"/>
  <c r="FP321" i="64"/>
  <c r="FO321" i="64"/>
  <c r="FN321" i="64"/>
  <c r="FM321" i="64"/>
  <c r="FL321" i="64"/>
  <c r="FK321" i="64"/>
  <c r="FJ321" i="64"/>
  <c r="FI321" i="64"/>
  <c r="FH321" i="64"/>
  <c r="FA321" i="64" s="1"/>
  <c r="FG321" i="64"/>
  <c r="FF321" i="64"/>
  <c r="EX321" i="64" s="1"/>
  <c r="FD321" i="64"/>
  <c r="FC321" i="64"/>
  <c r="EW321" i="64"/>
  <c r="EU321" i="64"/>
  <c r="ET321" i="64"/>
  <c r="ES321" i="64"/>
  <c r="ER321" i="64"/>
  <c r="EQ321" i="64"/>
  <c r="EP321" i="64"/>
  <c r="M320" i="64"/>
  <c r="L320" i="64"/>
  <c r="M319" i="64"/>
  <c r="L319" i="64"/>
  <c r="EY319" i="64" s="1"/>
  <c r="M318" i="64"/>
  <c r="L318" i="64"/>
  <c r="M317" i="64"/>
  <c r="L317" i="64"/>
  <c r="EY317" i="64" s="1"/>
  <c r="M316" i="64"/>
  <c r="L316" i="64"/>
  <c r="IA320" i="64"/>
  <c r="HZ320" i="64"/>
  <c r="HY320" i="64"/>
  <c r="GL320" i="64"/>
  <c r="GJ320" i="64"/>
  <c r="GI320" i="64"/>
  <c r="GH320" i="64"/>
  <c r="GG320" i="64"/>
  <c r="GF320" i="64"/>
  <c r="GE320" i="64"/>
  <c r="GD320" i="64"/>
  <c r="GC320" i="64"/>
  <c r="GB320" i="64"/>
  <c r="GA320" i="64"/>
  <c r="FZ320" i="64"/>
  <c r="FY320" i="64"/>
  <c r="FX320" i="64"/>
  <c r="FW320" i="64"/>
  <c r="FV320" i="64"/>
  <c r="FU320" i="64"/>
  <c r="FT320" i="64"/>
  <c r="FS320" i="64"/>
  <c r="FR320" i="64"/>
  <c r="FQ320" i="64"/>
  <c r="FP320" i="64"/>
  <c r="FO320" i="64"/>
  <c r="FN320" i="64"/>
  <c r="FM320" i="64"/>
  <c r="FL320" i="64"/>
  <c r="FK320" i="64"/>
  <c r="FJ320" i="64"/>
  <c r="FI320" i="64"/>
  <c r="FH320" i="64"/>
  <c r="FG320" i="64"/>
  <c r="FF320" i="64"/>
  <c r="FD320" i="64"/>
  <c r="FC320" i="64"/>
  <c r="FB320" i="64"/>
  <c r="EU320" i="64"/>
  <c r="ET320" i="64"/>
  <c r="ES320" i="64"/>
  <c r="ER320" i="64"/>
  <c r="EQ320" i="64"/>
  <c r="EP320" i="64"/>
  <c r="IA319" i="64"/>
  <c r="HZ319" i="64"/>
  <c r="HY319" i="64"/>
  <c r="GL319" i="64"/>
  <c r="FD319" i="64" s="1"/>
  <c r="FC319" i="64"/>
  <c r="FA319" i="64"/>
  <c r="EZ319" i="64"/>
  <c r="EX319" i="64"/>
  <c r="EU319" i="64"/>
  <c r="ET319" i="64"/>
  <c r="ES319" i="64"/>
  <c r="ER319" i="64"/>
  <c r="EQ319" i="64"/>
  <c r="EP319" i="64"/>
  <c r="IA318" i="64"/>
  <c r="HZ318" i="64"/>
  <c r="HY318" i="64"/>
  <c r="GL318" i="64"/>
  <c r="FD318" i="64" s="1"/>
  <c r="FC318" i="64"/>
  <c r="FA318" i="64"/>
  <c r="EZ318" i="64"/>
  <c r="EY318" i="64"/>
  <c r="EX318" i="64"/>
  <c r="EU318" i="64"/>
  <c r="ET318" i="64"/>
  <c r="ES318" i="64"/>
  <c r="ER318" i="64"/>
  <c r="EQ318" i="64"/>
  <c r="EP318" i="64"/>
  <c r="IA317" i="64"/>
  <c r="HZ317" i="64"/>
  <c r="HY317" i="64"/>
  <c r="GL317" i="64"/>
  <c r="FD317" i="64"/>
  <c r="FC317" i="64"/>
  <c r="FA317" i="64"/>
  <c r="EZ317" i="64"/>
  <c r="EX317" i="64"/>
  <c r="EU317" i="64"/>
  <c r="ET317" i="64"/>
  <c r="ES317" i="64"/>
  <c r="ER317" i="64"/>
  <c r="EQ317" i="64"/>
  <c r="EP317" i="64"/>
  <c r="IA316" i="64"/>
  <c r="HZ316" i="64"/>
  <c r="HY316" i="64"/>
  <c r="HP316" i="64"/>
  <c r="HO316" i="64"/>
  <c r="HN316" i="64"/>
  <c r="HM316" i="64"/>
  <c r="HL316" i="64"/>
  <c r="HK316" i="64"/>
  <c r="HJ316" i="64"/>
  <c r="HI316" i="64"/>
  <c r="HH316" i="64"/>
  <c r="HG316" i="64"/>
  <c r="HF316" i="64"/>
  <c r="HE316" i="64"/>
  <c r="HD316" i="64"/>
  <c r="HC316" i="64"/>
  <c r="HB316" i="64"/>
  <c r="HA316" i="64"/>
  <c r="GZ316" i="64"/>
  <c r="GY316" i="64"/>
  <c r="GX316" i="64"/>
  <c r="GW316" i="64"/>
  <c r="GV316" i="64"/>
  <c r="GU316" i="64"/>
  <c r="GT316" i="64"/>
  <c r="GS316" i="64"/>
  <c r="GR316" i="64"/>
  <c r="GQ316" i="64"/>
  <c r="GP316" i="64"/>
  <c r="GO316" i="64"/>
  <c r="GN316" i="64"/>
  <c r="GL316" i="64"/>
  <c r="GJ316" i="64"/>
  <c r="GI316" i="64"/>
  <c r="GH316" i="64"/>
  <c r="GG316" i="64"/>
  <c r="GF316" i="64"/>
  <c r="GE316" i="64"/>
  <c r="GD316" i="64"/>
  <c r="GC316" i="64"/>
  <c r="GB316" i="64"/>
  <c r="GA316" i="64"/>
  <c r="FZ316" i="64"/>
  <c r="FY316" i="64"/>
  <c r="FX316" i="64"/>
  <c r="FW316" i="64"/>
  <c r="FV316" i="64"/>
  <c r="FU316" i="64"/>
  <c r="FT316" i="64"/>
  <c r="FS316" i="64"/>
  <c r="FR316" i="64"/>
  <c r="FQ316" i="64"/>
  <c r="FP316" i="64"/>
  <c r="FO316" i="64"/>
  <c r="FN316" i="64"/>
  <c r="FM316" i="64"/>
  <c r="FL316" i="64"/>
  <c r="FK316" i="64"/>
  <c r="FJ316" i="64"/>
  <c r="FI316" i="64"/>
  <c r="FH316" i="64"/>
  <c r="FA316" i="64" s="1"/>
  <c r="FG316" i="64"/>
  <c r="FF316" i="64"/>
  <c r="EX316" i="64" s="1"/>
  <c r="FD316" i="64"/>
  <c r="FC316" i="64"/>
  <c r="EY316" i="64"/>
  <c r="EW316" i="64"/>
  <c r="EU316" i="64"/>
  <c r="ET316" i="64"/>
  <c r="ES316" i="64"/>
  <c r="ER316" i="64"/>
  <c r="EQ316" i="64"/>
  <c r="EP316" i="64"/>
  <c r="M315" i="64"/>
  <c r="L315" i="64"/>
  <c r="M314" i="64"/>
  <c r="M313" i="64"/>
  <c r="L313" i="64"/>
  <c r="EY313" i="64" s="1"/>
  <c r="M312" i="64"/>
  <c r="M311" i="64"/>
  <c r="L311" i="64"/>
  <c r="EY311" i="64" s="1"/>
  <c r="IA315" i="64"/>
  <c r="HZ315" i="64"/>
  <c r="HY315" i="64"/>
  <c r="GL315" i="64"/>
  <c r="GJ315" i="64"/>
  <c r="GI315" i="64"/>
  <c r="GH315" i="64"/>
  <c r="GG315" i="64"/>
  <c r="GF315" i="64"/>
  <c r="GE315" i="64"/>
  <c r="GD315" i="64"/>
  <c r="GC315" i="64"/>
  <c r="GB315" i="64"/>
  <c r="GA315" i="64"/>
  <c r="FZ315" i="64"/>
  <c r="FY315" i="64"/>
  <c r="FX315" i="64"/>
  <c r="FW315" i="64"/>
  <c r="FV315" i="64"/>
  <c r="FU315" i="64"/>
  <c r="FT315" i="64"/>
  <c r="FS315" i="64"/>
  <c r="FR315" i="64"/>
  <c r="FQ315" i="64"/>
  <c r="FP315" i="64"/>
  <c r="FO315" i="64"/>
  <c r="FN315" i="64"/>
  <c r="FM315" i="64"/>
  <c r="FL315" i="64"/>
  <c r="FK315" i="64"/>
  <c r="FJ315" i="64"/>
  <c r="FI315" i="64"/>
  <c r="FH315" i="64"/>
  <c r="FG315" i="64"/>
  <c r="FF315" i="64"/>
  <c r="FD315" i="64"/>
  <c r="FC315" i="64"/>
  <c r="FB315" i="64"/>
  <c r="EU315" i="64"/>
  <c r="ET315" i="64"/>
  <c r="ES315" i="64"/>
  <c r="ER315" i="64"/>
  <c r="EQ315" i="64"/>
  <c r="EP315" i="64"/>
  <c r="IA314" i="64"/>
  <c r="HZ314" i="64"/>
  <c r="HY314" i="64"/>
  <c r="GL314" i="64"/>
  <c r="FD314" i="64" s="1"/>
  <c r="FC314" i="64"/>
  <c r="FA314" i="64"/>
  <c r="EZ314" i="64"/>
  <c r="EX314" i="64"/>
  <c r="EU314" i="64"/>
  <c r="ET314" i="64"/>
  <c r="ES314" i="64"/>
  <c r="ER314" i="64"/>
  <c r="EQ314" i="64"/>
  <c r="EP314" i="64"/>
  <c r="IA313" i="64"/>
  <c r="HZ313" i="64"/>
  <c r="HY313" i="64"/>
  <c r="GL313" i="64"/>
  <c r="FD313" i="64" s="1"/>
  <c r="FC313" i="64"/>
  <c r="FA313" i="64"/>
  <c r="EZ313" i="64"/>
  <c r="EX313" i="64"/>
  <c r="EU313" i="64"/>
  <c r="ET313" i="64"/>
  <c r="ES313" i="64"/>
  <c r="ER313" i="64"/>
  <c r="EQ313" i="64"/>
  <c r="EP313" i="64"/>
  <c r="IA312" i="64"/>
  <c r="HZ312" i="64"/>
  <c r="HY312" i="64"/>
  <c r="GL312" i="64"/>
  <c r="FD312" i="64"/>
  <c r="FC312" i="64"/>
  <c r="FA312" i="64"/>
  <c r="EZ312" i="64"/>
  <c r="EX312" i="64"/>
  <c r="EU312" i="64"/>
  <c r="ET312" i="64"/>
  <c r="ES312" i="64"/>
  <c r="ER312" i="64"/>
  <c r="EQ312" i="64"/>
  <c r="EP312" i="64"/>
  <c r="IA311" i="64"/>
  <c r="HZ311" i="64"/>
  <c r="HY311" i="64"/>
  <c r="HP311" i="64"/>
  <c r="HO311" i="64"/>
  <c r="HN311" i="64"/>
  <c r="HM311" i="64"/>
  <c r="HL311" i="64"/>
  <c r="HK311" i="64"/>
  <c r="HJ311" i="64"/>
  <c r="HI311" i="64"/>
  <c r="HH311" i="64"/>
  <c r="HG311" i="64"/>
  <c r="HF311" i="64"/>
  <c r="HE311" i="64"/>
  <c r="HD311" i="64"/>
  <c r="HC311" i="64"/>
  <c r="HB311" i="64"/>
  <c r="HA311" i="64"/>
  <c r="GZ311" i="64"/>
  <c r="GY311" i="64"/>
  <c r="GX311" i="64"/>
  <c r="GW311" i="64"/>
  <c r="GV311" i="64"/>
  <c r="GU311" i="64"/>
  <c r="GT311" i="64"/>
  <c r="GS311" i="64"/>
  <c r="GR311" i="64"/>
  <c r="GQ311" i="64"/>
  <c r="GP311" i="64"/>
  <c r="GO311" i="64"/>
  <c r="GN311" i="64"/>
  <c r="GL311" i="64"/>
  <c r="GJ311" i="64"/>
  <c r="GI311" i="64"/>
  <c r="GH311" i="64"/>
  <c r="GG311" i="64"/>
  <c r="GF311" i="64"/>
  <c r="GE311" i="64"/>
  <c r="GD311" i="64"/>
  <c r="GC311" i="64"/>
  <c r="GB311" i="64"/>
  <c r="GA311" i="64"/>
  <c r="FZ311" i="64"/>
  <c r="FY311" i="64"/>
  <c r="FX311" i="64"/>
  <c r="FW311" i="64"/>
  <c r="FV311" i="64"/>
  <c r="FU311" i="64"/>
  <c r="FT311" i="64"/>
  <c r="FS311" i="64"/>
  <c r="FR311" i="64"/>
  <c r="FQ311" i="64"/>
  <c r="FP311" i="64"/>
  <c r="FO311" i="64"/>
  <c r="FN311" i="64"/>
  <c r="FM311" i="64"/>
  <c r="FL311" i="64"/>
  <c r="FK311" i="64"/>
  <c r="FJ311" i="64"/>
  <c r="FI311" i="64"/>
  <c r="FH311" i="64"/>
  <c r="FA311" i="64" s="1"/>
  <c r="FG311" i="64"/>
  <c r="FF311" i="64"/>
  <c r="EX311" i="64" s="1"/>
  <c r="FD311" i="64"/>
  <c r="FC311" i="64"/>
  <c r="EW311" i="64"/>
  <c r="EU311" i="64"/>
  <c r="ET311" i="64"/>
  <c r="ES311" i="64"/>
  <c r="ER311" i="64"/>
  <c r="EQ311" i="64"/>
  <c r="EP311" i="64"/>
  <c r="M310" i="64"/>
  <c r="L310" i="64"/>
  <c r="M309" i="64"/>
  <c r="L309" i="64"/>
  <c r="EY309" i="64" s="1"/>
  <c r="M308" i="64"/>
  <c r="L308" i="64"/>
  <c r="M307" i="64"/>
  <c r="L307" i="64"/>
  <c r="EY307" i="64" s="1"/>
  <c r="M306" i="64"/>
  <c r="L306" i="64"/>
  <c r="EY306" i="64" s="1"/>
  <c r="IA310" i="64"/>
  <c r="HZ310" i="64"/>
  <c r="HY310" i="64"/>
  <c r="GL310" i="64"/>
  <c r="GJ310" i="64"/>
  <c r="GI310" i="64"/>
  <c r="GH310" i="64"/>
  <c r="GG310" i="64"/>
  <c r="GF310" i="64"/>
  <c r="GE310" i="64"/>
  <c r="GD310" i="64"/>
  <c r="GC310" i="64"/>
  <c r="GB310" i="64"/>
  <c r="GA310" i="64"/>
  <c r="FZ310" i="64"/>
  <c r="FY310" i="64"/>
  <c r="FX310" i="64"/>
  <c r="FW310" i="64"/>
  <c r="FV310" i="64"/>
  <c r="FU310" i="64"/>
  <c r="FT310" i="64"/>
  <c r="FS310" i="64"/>
  <c r="FR310" i="64"/>
  <c r="FQ310" i="64"/>
  <c r="FP310" i="64"/>
  <c r="FO310" i="64"/>
  <c r="FN310" i="64"/>
  <c r="FM310" i="64"/>
  <c r="FL310" i="64"/>
  <c r="FK310" i="64"/>
  <c r="FJ310" i="64"/>
  <c r="FI310" i="64"/>
  <c r="FH310" i="64"/>
  <c r="FG310" i="64"/>
  <c r="FF310" i="64"/>
  <c r="FD310" i="64"/>
  <c r="FC310" i="64"/>
  <c r="FB310" i="64"/>
  <c r="EU310" i="64"/>
  <c r="ET310" i="64"/>
  <c r="ES310" i="64"/>
  <c r="ER310" i="64"/>
  <c r="EQ310" i="64"/>
  <c r="EP310" i="64"/>
  <c r="IA309" i="64"/>
  <c r="HZ309" i="64"/>
  <c r="HY309" i="64"/>
  <c r="GL309" i="64"/>
  <c r="FD309" i="64" s="1"/>
  <c r="FC309" i="64"/>
  <c r="FA309" i="64"/>
  <c r="EZ309" i="64"/>
  <c r="EX309" i="64"/>
  <c r="EU309" i="64"/>
  <c r="ET309" i="64"/>
  <c r="ES309" i="64"/>
  <c r="ER309" i="64"/>
  <c r="EQ309" i="64"/>
  <c r="EP309" i="64"/>
  <c r="IA308" i="64"/>
  <c r="HZ308" i="64"/>
  <c r="HY308" i="64"/>
  <c r="GL308" i="64"/>
  <c r="FD308" i="64" s="1"/>
  <c r="FC308" i="64"/>
  <c r="FA308" i="64"/>
  <c r="EZ308" i="64"/>
  <c r="EY308" i="64"/>
  <c r="EX308" i="64"/>
  <c r="EU308" i="64"/>
  <c r="ET308" i="64"/>
  <c r="ES308" i="64"/>
  <c r="ER308" i="64"/>
  <c r="EQ308" i="64"/>
  <c r="EP308" i="64"/>
  <c r="IA307" i="64"/>
  <c r="HZ307" i="64"/>
  <c r="HY307" i="64"/>
  <c r="GL307" i="64"/>
  <c r="FD307" i="64"/>
  <c r="FC307" i="64"/>
  <c r="FA307" i="64"/>
  <c r="EZ307" i="64"/>
  <c r="EX307" i="64"/>
  <c r="EU307" i="64"/>
  <c r="ET307" i="64"/>
  <c r="ES307" i="64"/>
  <c r="ER307" i="64"/>
  <c r="EQ307" i="64"/>
  <c r="EP307" i="64"/>
  <c r="IA306" i="64"/>
  <c r="HZ306" i="64"/>
  <c r="HY306" i="64"/>
  <c r="HP306" i="64"/>
  <c r="HO306" i="64"/>
  <c r="HN306" i="64"/>
  <c r="HM306" i="64"/>
  <c r="HL306" i="64"/>
  <c r="HK306" i="64"/>
  <c r="HJ306" i="64"/>
  <c r="HI306" i="64"/>
  <c r="HH306" i="64"/>
  <c r="HG306" i="64"/>
  <c r="HF306" i="64"/>
  <c r="HE306" i="64"/>
  <c r="HD306" i="64"/>
  <c r="HC306" i="64"/>
  <c r="HB306" i="64"/>
  <c r="HA306" i="64"/>
  <c r="GZ306" i="64"/>
  <c r="GY306" i="64"/>
  <c r="GX306" i="64"/>
  <c r="GW306" i="64"/>
  <c r="GV306" i="64"/>
  <c r="GU306" i="64"/>
  <c r="GT306" i="64"/>
  <c r="GS306" i="64"/>
  <c r="GR306" i="64"/>
  <c r="GQ306" i="64"/>
  <c r="GP306" i="64"/>
  <c r="GO306" i="64"/>
  <c r="GN306" i="64"/>
  <c r="GL306" i="64"/>
  <c r="GJ306" i="64"/>
  <c r="GI306" i="64"/>
  <c r="GH306" i="64"/>
  <c r="GG306" i="64"/>
  <c r="GF306" i="64"/>
  <c r="GE306" i="64"/>
  <c r="GD306" i="64"/>
  <c r="GC306" i="64"/>
  <c r="GB306" i="64"/>
  <c r="GA306" i="64"/>
  <c r="FZ306" i="64"/>
  <c r="FY306" i="64"/>
  <c r="FX306" i="64"/>
  <c r="FW306" i="64"/>
  <c r="FV306" i="64"/>
  <c r="FU306" i="64"/>
  <c r="FT306" i="64"/>
  <c r="FS306" i="64"/>
  <c r="FR306" i="64"/>
  <c r="FQ306" i="64"/>
  <c r="FP306" i="64"/>
  <c r="FO306" i="64"/>
  <c r="FN306" i="64"/>
  <c r="FM306" i="64"/>
  <c r="FL306" i="64"/>
  <c r="FK306" i="64"/>
  <c r="FJ306" i="64"/>
  <c r="FI306" i="64"/>
  <c r="FH306" i="64"/>
  <c r="FA306" i="64" s="1"/>
  <c r="FG306" i="64"/>
  <c r="FF306" i="64"/>
  <c r="EX306" i="64" s="1"/>
  <c r="FD306" i="64"/>
  <c r="FC306" i="64"/>
  <c r="EW306" i="64"/>
  <c r="EU306" i="64"/>
  <c r="ET306" i="64"/>
  <c r="ES306" i="64"/>
  <c r="ER306" i="64"/>
  <c r="EQ306" i="64"/>
  <c r="EP306" i="64"/>
  <c r="M305" i="64"/>
  <c r="L305" i="64"/>
  <c r="M304" i="64"/>
  <c r="M303" i="64"/>
  <c r="L303" i="64"/>
  <c r="EY303" i="64" s="1"/>
  <c r="M302" i="64"/>
  <c r="M301" i="64"/>
  <c r="L301" i="64"/>
  <c r="IA305" i="64"/>
  <c r="HZ305" i="64"/>
  <c r="HY305" i="64"/>
  <c r="GL305" i="64"/>
  <c r="GJ305" i="64"/>
  <c r="GI305" i="64"/>
  <c r="GH305" i="64"/>
  <c r="GG305" i="64"/>
  <c r="GF305" i="64"/>
  <c r="GE305" i="64"/>
  <c r="GD305" i="64"/>
  <c r="GC305" i="64"/>
  <c r="GB305" i="64"/>
  <c r="GA305" i="64"/>
  <c r="FZ305" i="64"/>
  <c r="FY305" i="64"/>
  <c r="FX305" i="64"/>
  <c r="FW305" i="64"/>
  <c r="FV305" i="64"/>
  <c r="FU305" i="64"/>
  <c r="FT305" i="64"/>
  <c r="FS305" i="64"/>
  <c r="FR305" i="64"/>
  <c r="FQ305" i="64"/>
  <c r="FP305" i="64"/>
  <c r="FO305" i="64"/>
  <c r="FN305" i="64"/>
  <c r="FM305" i="64"/>
  <c r="FL305" i="64"/>
  <c r="FK305" i="64"/>
  <c r="FJ305" i="64"/>
  <c r="FI305" i="64"/>
  <c r="FH305" i="64"/>
  <c r="FG305" i="64"/>
  <c r="FF305" i="64"/>
  <c r="FD305" i="64"/>
  <c r="FC305" i="64"/>
  <c r="FB305" i="64"/>
  <c r="EU305" i="64"/>
  <c r="ET305" i="64"/>
  <c r="ES305" i="64"/>
  <c r="ER305" i="64"/>
  <c r="EQ305" i="64"/>
  <c r="EP305" i="64"/>
  <c r="IA304" i="64"/>
  <c r="HZ304" i="64"/>
  <c r="HY304" i="64"/>
  <c r="GL304" i="64"/>
  <c r="FD304" i="64" s="1"/>
  <c r="FC304" i="64"/>
  <c r="FA304" i="64"/>
  <c r="EZ304" i="64"/>
  <c r="EX304" i="64"/>
  <c r="EU304" i="64"/>
  <c r="ET304" i="64"/>
  <c r="ES304" i="64"/>
  <c r="ER304" i="64"/>
  <c r="EQ304" i="64"/>
  <c r="EP304" i="64"/>
  <c r="IA303" i="64"/>
  <c r="HZ303" i="64"/>
  <c r="HY303" i="64"/>
  <c r="GL303" i="64"/>
  <c r="FD303" i="64" s="1"/>
  <c r="FC303" i="64"/>
  <c r="FA303" i="64"/>
  <c r="EZ303" i="64"/>
  <c r="EX303" i="64"/>
  <c r="EU303" i="64"/>
  <c r="ET303" i="64"/>
  <c r="ES303" i="64"/>
  <c r="ER303" i="64"/>
  <c r="EQ303" i="64"/>
  <c r="EP303" i="64"/>
  <c r="IA302" i="64"/>
  <c r="HZ302" i="64"/>
  <c r="HY302" i="64"/>
  <c r="GL302" i="64"/>
  <c r="FD302" i="64"/>
  <c r="FC302" i="64"/>
  <c r="FA302" i="64"/>
  <c r="EZ302" i="64"/>
  <c r="EX302" i="64"/>
  <c r="EU302" i="64"/>
  <c r="ET302" i="64"/>
  <c r="ES302" i="64"/>
  <c r="ER302" i="64"/>
  <c r="EQ302" i="64"/>
  <c r="EP302" i="64"/>
  <c r="IA301" i="64"/>
  <c r="HZ301" i="64"/>
  <c r="HY301" i="64"/>
  <c r="HP301" i="64"/>
  <c r="HO301" i="64"/>
  <c r="HN301" i="64"/>
  <c r="HM301" i="64"/>
  <c r="HL301" i="64"/>
  <c r="HK301" i="64"/>
  <c r="HJ301" i="64"/>
  <c r="HI301" i="64"/>
  <c r="HH301" i="64"/>
  <c r="HG301" i="64"/>
  <c r="HF301" i="64"/>
  <c r="HE301" i="64"/>
  <c r="HD301" i="64"/>
  <c r="HC301" i="64"/>
  <c r="HB301" i="64"/>
  <c r="HA301" i="64"/>
  <c r="GZ301" i="64"/>
  <c r="GY301" i="64"/>
  <c r="GX301" i="64"/>
  <c r="GW301" i="64"/>
  <c r="GV301" i="64"/>
  <c r="GU301" i="64"/>
  <c r="GT301" i="64"/>
  <c r="GS301" i="64"/>
  <c r="GR301" i="64"/>
  <c r="GQ301" i="64"/>
  <c r="GP301" i="64"/>
  <c r="GO301" i="64"/>
  <c r="GN301" i="64"/>
  <c r="GL301" i="64"/>
  <c r="GJ301" i="64"/>
  <c r="GI301" i="64"/>
  <c r="GH301" i="64"/>
  <c r="GG301" i="64"/>
  <c r="GF301" i="64"/>
  <c r="GE301" i="64"/>
  <c r="GD301" i="64"/>
  <c r="GC301" i="64"/>
  <c r="GB301" i="64"/>
  <c r="GA301" i="64"/>
  <c r="FZ301" i="64"/>
  <c r="FY301" i="64"/>
  <c r="FX301" i="64"/>
  <c r="FW301" i="64"/>
  <c r="FV301" i="64"/>
  <c r="FU301" i="64"/>
  <c r="FT301" i="64"/>
  <c r="FS301" i="64"/>
  <c r="FR301" i="64"/>
  <c r="FQ301" i="64"/>
  <c r="FP301" i="64"/>
  <c r="FO301" i="64"/>
  <c r="FN301" i="64"/>
  <c r="FM301" i="64"/>
  <c r="FL301" i="64"/>
  <c r="FK301" i="64"/>
  <c r="FJ301" i="64"/>
  <c r="FI301" i="64"/>
  <c r="FH301" i="64"/>
  <c r="FA301" i="64" s="1"/>
  <c r="FG301" i="64"/>
  <c r="FF301" i="64"/>
  <c r="EX301" i="64" s="1"/>
  <c r="FD301" i="64"/>
  <c r="FC301" i="64"/>
  <c r="EW301" i="64"/>
  <c r="EU301" i="64"/>
  <c r="ET301" i="64"/>
  <c r="ES301" i="64"/>
  <c r="ER301" i="64"/>
  <c r="EQ301" i="64"/>
  <c r="EP301" i="64"/>
  <c r="M300" i="64"/>
  <c r="L300" i="64"/>
  <c r="M299" i="64"/>
  <c r="L299" i="64"/>
  <c r="EY299" i="64" s="1"/>
  <c r="M298" i="64"/>
  <c r="L298" i="64"/>
  <c r="M297" i="64"/>
  <c r="L297" i="64"/>
  <c r="EY297" i="64" s="1"/>
  <c r="M296" i="64"/>
  <c r="L296" i="64"/>
  <c r="IA300" i="64"/>
  <c r="HZ300" i="64"/>
  <c r="HY300" i="64"/>
  <c r="GL300" i="64"/>
  <c r="GJ300" i="64"/>
  <c r="GI300" i="64"/>
  <c r="GH300" i="64"/>
  <c r="GG300" i="64"/>
  <c r="GF300" i="64"/>
  <c r="GE300" i="64"/>
  <c r="GD300" i="64"/>
  <c r="GC300" i="64"/>
  <c r="GB300" i="64"/>
  <c r="GA300" i="64"/>
  <c r="FZ300" i="64"/>
  <c r="FY300" i="64"/>
  <c r="FX300" i="64"/>
  <c r="FW300" i="64"/>
  <c r="FV300" i="64"/>
  <c r="FU300" i="64"/>
  <c r="FT300" i="64"/>
  <c r="FS300" i="64"/>
  <c r="FR300" i="64"/>
  <c r="FQ300" i="64"/>
  <c r="FP300" i="64"/>
  <c r="FO300" i="64"/>
  <c r="FN300" i="64"/>
  <c r="FM300" i="64"/>
  <c r="FL300" i="64"/>
  <c r="FK300" i="64"/>
  <c r="FJ300" i="64"/>
  <c r="FI300" i="64"/>
  <c r="FH300" i="64"/>
  <c r="FG300" i="64"/>
  <c r="FF300" i="64"/>
  <c r="FD300" i="64"/>
  <c r="FC300" i="64"/>
  <c r="FB300" i="64"/>
  <c r="EU300" i="64"/>
  <c r="ET300" i="64"/>
  <c r="ES300" i="64"/>
  <c r="ER300" i="64"/>
  <c r="EQ300" i="64"/>
  <c r="EP300" i="64"/>
  <c r="IA299" i="64"/>
  <c r="HZ299" i="64"/>
  <c r="HY299" i="64"/>
  <c r="GL299" i="64"/>
  <c r="FD299" i="64" s="1"/>
  <c r="FC299" i="64"/>
  <c r="FA299" i="64"/>
  <c r="EZ299" i="64"/>
  <c r="EX299" i="64"/>
  <c r="EU299" i="64"/>
  <c r="ET299" i="64"/>
  <c r="ES299" i="64"/>
  <c r="ER299" i="64"/>
  <c r="EQ299" i="64"/>
  <c r="EP299" i="64"/>
  <c r="IA298" i="64"/>
  <c r="HZ298" i="64"/>
  <c r="HY298" i="64"/>
  <c r="GL298" i="64"/>
  <c r="FD298" i="64" s="1"/>
  <c r="FC298" i="64"/>
  <c r="FA298" i="64"/>
  <c r="EZ298" i="64"/>
  <c r="EY298" i="64"/>
  <c r="EX298" i="64"/>
  <c r="EU298" i="64"/>
  <c r="ET298" i="64"/>
  <c r="ES298" i="64"/>
  <c r="ER298" i="64"/>
  <c r="EQ298" i="64"/>
  <c r="EP298" i="64"/>
  <c r="IA297" i="64"/>
  <c r="HZ297" i="64"/>
  <c r="HY297" i="64"/>
  <c r="GL297" i="64"/>
  <c r="FD297" i="64"/>
  <c r="FC297" i="64"/>
  <c r="FA297" i="64"/>
  <c r="EZ297" i="64"/>
  <c r="EX297" i="64"/>
  <c r="EU297" i="64"/>
  <c r="ET297" i="64"/>
  <c r="ES297" i="64"/>
  <c r="ER297" i="64"/>
  <c r="EQ297" i="64"/>
  <c r="EP297" i="64"/>
  <c r="IA296" i="64"/>
  <c r="HZ296" i="64"/>
  <c r="HY296" i="64"/>
  <c r="HP296" i="64"/>
  <c r="HO296" i="64"/>
  <c r="HN296" i="64"/>
  <c r="HM296" i="64"/>
  <c r="HL296" i="64"/>
  <c r="HK296" i="64"/>
  <c r="HJ296" i="64"/>
  <c r="HI296" i="64"/>
  <c r="HH296" i="64"/>
  <c r="HG296" i="64"/>
  <c r="HF296" i="64"/>
  <c r="HE296" i="64"/>
  <c r="HD296" i="64"/>
  <c r="HC296" i="64"/>
  <c r="HB296" i="64"/>
  <c r="HA296" i="64"/>
  <c r="GZ296" i="64"/>
  <c r="GY296" i="64"/>
  <c r="GX296" i="64"/>
  <c r="GW296" i="64"/>
  <c r="GV296" i="64"/>
  <c r="GU296" i="64"/>
  <c r="GT296" i="64"/>
  <c r="GS296" i="64"/>
  <c r="GR296" i="64"/>
  <c r="GQ296" i="64"/>
  <c r="GP296" i="64"/>
  <c r="GO296" i="64"/>
  <c r="GN296" i="64"/>
  <c r="GL296" i="64"/>
  <c r="GJ296" i="64"/>
  <c r="GI296" i="64"/>
  <c r="GH296" i="64"/>
  <c r="GG296" i="64"/>
  <c r="GF296" i="64"/>
  <c r="GE296" i="64"/>
  <c r="GD296" i="64"/>
  <c r="GC296" i="64"/>
  <c r="GB296" i="64"/>
  <c r="GA296" i="64"/>
  <c r="FZ296" i="64"/>
  <c r="FY296" i="64"/>
  <c r="FX296" i="64"/>
  <c r="FW296" i="64"/>
  <c r="FV296" i="64"/>
  <c r="FU296" i="64"/>
  <c r="FT296" i="64"/>
  <c r="FS296" i="64"/>
  <c r="FR296" i="64"/>
  <c r="FQ296" i="64"/>
  <c r="FP296" i="64"/>
  <c r="FO296" i="64"/>
  <c r="FN296" i="64"/>
  <c r="FM296" i="64"/>
  <c r="FL296" i="64"/>
  <c r="FK296" i="64"/>
  <c r="FJ296" i="64"/>
  <c r="FI296" i="64"/>
  <c r="FH296" i="64"/>
  <c r="FA296" i="64" s="1"/>
  <c r="FG296" i="64"/>
  <c r="FF296" i="64"/>
  <c r="EX296" i="64" s="1"/>
  <c r="FD296" i="64"/>
  <c r="FC296" i="64"/>
  <c r="EY296" i="64"/>
  <c r="EW296" i="64"/>
  <c r="EU296" i="64"/>
  <c r="ET296" i="64"/>
  <c r="ES296" i="64"/>
  <c r="ER296" i="64"/>
  <c r="EQ296" i="64"/>
  <c r="EP296" i="64"/>
  <c r="M295" i="64"/>
  <c r="L295" i="64"/>
  <c r="M294" i="64"/>
  <c r="M293" i="64"/>
  <c r="L293" i="64"/>
  <c r="EY293" i="64" s="1"/>
  <c r="M292" i="64"/>
  <c r="M291" i="64"/>
  <c r="L291" i="64"/>
  <c r="IA295" i="64"/>
  <c r="HZ295" i="64"/>
  <c r="HY295" i="64"/>
  <c r="GL295" i="64"/>
  <c r="GJ295" i="64"/>
  <c r="GI295" i="64"/>
  <c r="GH295" i="64"/>
  <c r="GG295" i="64"/>
  <c r="GF295" i="64"/>
  <c r="GE295" i="64"/>
  <c r="GD295" i="64"/>
  <c r="GC295" i="64"/>
  <c r="GB295" i="64"/>
  <c r="GA295" i="64"/>
  <c r="FZ295" i="64"/>
  <c r="FY295" i="64"/>
  <c r="FX295" i="64"/>
  <c r="FW295" i="64"/>
  <c r="FV295" i="64"/>
  <c r="FU295" i="64"/>
  <c r="FT295" i="64"/>
  <c r="FS295" i="64"/>
  <c r="FR295" i="64"/>
  <c r="FQ295" i="64"/>
  <c r="FP295" i="64"/>
  <c r="FO295" i="64"/>
  <c r="FN295" i="64"/>
  <c r="FM295" i="64"/>
  <c r="FL295" i="64"/>
  <c r="FK295" i="64"/>
  <c r="FJ295" i="64"/>
  <c r="FI295" i="64"/>
  <c r="FH295" i="64"/>
  <c r="FG295" i="64"/>
  <c r="FF295" i="64"/>
  <c r="FD295" i="64"/>
  <c r="FC295" i="64"/>
  <c r="FB295" i="64"/>
  <c r="EU295" i="64"/>
  <c r="ET295" i="64"/>
  <c r="ES295" i="64"/>
  <c r="ER295" i="64"/>
  <c r="EQ295" i="64"/>
  <c r="EP295" i="64"/>
  <c r="IA294" i="64"/>
  <c r="HZ294" i="64"/>
  <c r="HY294" i="64"/>
  <c r="GL294" i="64"/>
  <c r="FD294" i="64" s="1"/>
  <c r="FC294" i="64"/>
  <c r="FA294" i="64"/>
  <c r="EZ294" i="64"/>
  <c r="EX294" i="64"/>
  <c r="EU294" i="64"/>
  <c r="ET294" i="64"/>
  <c r="ES294" i="64"/>
  <c r="ER294" i="64"/>
  <c r="EQ294" i="64"/>
  <c r="EP294" i="64"/>
  <c r="IA293" i="64"/>
  <c r="HZ293" i="64"/>
  <c r="HY293" i="64"/>
  <c r="GL293" i="64"/>
  <c r="FD293" i="64" s="1"/>
  <c r="FC293" i="64"/>
  <c r="FA293" i="64"/>
  <c r="EZ293" i="64"/>
  <c r="EX293" i="64"/>
  <c r="EU293" i="64"/>
  <c r="ET293" i="64"/>
  <c r="ES293" i="64"/>
  <c r="ER293" i="64"/>
  <c r="EQ293" i="64"/>
  <c r="EP293" i="64"/>
  <c r="IA292" i="64"/>
  <c r="HZ292" i="64"/>
  <c r="HY292" i="64"/>
  <c r="GL292" i="64"/>
  <c r="FD292" i="64"/>
  <c r="FC292" i="64"/>
  <c r="FA292" i="64"/>
  <c r="EZ292" i="64"/>
  <c r="EX292" i="64"/>
  <c r="EU292" i="64"/>
  <c r="ET292" i="64"/>
  <c r="ES292" i="64"/>
  <c r="ER292" i="64"/>
  <c r="EQ292" i="64"/>
  <c r="EP292" i="64"/>
  <c r="IA291" i="64"/>
  <c r="HZ291" i="64"/>
  <c r="HY291" i="64"/>
  <c r="HP291" i="64"/>
  <c r="HO291" i="64"/>
  <c r="HN291" i="64"/>
  <c r="HM291" i="64"/>
  <c r="HL291" i="64"/>
  <c r="HK291" i="64"/>
  <c r="HJ291" i="64"/>
  <c r="HI291" i="64"/>
  <c r="HH291" i="64"/>
  <c r="HG291" i="64"/>
  <c r="HF291" i="64"/>
  <c r="HE291" i="64"/>
  <c r="HD291" i="64"/>
  <c r="HC291" i="64"/>
  <c r="HB291" i="64"/>
  <c r="HA291" i="64"/>
  <c r="GZ291" i="64"/>
  <c r="GY291" i="64"/>
  <c r="GX291" i="64"/>
  <c r="GW291" i="64"/>
  <c r="GV291" i="64"/>
  <c r="GU291" i="64"/>
  <c r="GT291" i="64"/>
  <c r="GS291" i="64"/>
  <c r="GR291" i="64"/>
  <c r="GQ291" i="64"/>
  <c r="GP291" i="64"/>
  <c r="GO291" i="64"/>
  <c r="GN291" i="64"/>
  <c r="GL291" i="64"/>
  <c r="GJ291" i="64"/>
  <c r="GI291" i="64"/>
  <c r="GH291" i="64"/>
  <c r="GG291" i="64"/>
  <c r="GF291" i="64"/>
  <c r="GE291" i="64"/>
  <c r="GD291" i="64"/>
  <c r="GC291" i="64"/>
  <c r="GB291" i="64"/>
  <c r="GA291" i="64"/>
  <c r="FZ291" i="64"/>
  <c r="FY291" i="64"/>
  <c r="FX291" i="64"/>
  <c r="FW291" i="64"/>
  <c r="FV291" i="64"/>
  <c r="FU291" i="64"/>
  <c r="FT291" i="64"/>
  <c r="FS291" i="64"/>
  <c r="FR291" i="64"/>
  <c r="FQ291" i="64"/>
  <c r="FP291" i="64"/>
  <c r="FO291" i="64"/>
  <c r="FN291" i="64"/>
  <c r="FM291" i="64"/>
  <c r="FL291" i="64"/>
  <c r="FK291" i="64"/>
  <c r="FJ291" i="64"/>
  <c r="FI291" i="64"/>
  <c r="FH291" i="64"/>
  <c r="FA291" i="64" s="1"/>
  <c r="FG291" i="64"/>
  <c r="FF291" i="64"/>
  <c r="EX291" i="64" s="1"/>
  <c r="FD291" i="64"/>
  <c r="FC291" i="64"/>
  <c r="EW291" i="64"/>
  <c r="EU291" i="64"/>
  <c r="ET291" i="64"/>
  <c r="ES291" i="64"/>
  <c r="ER291" i="64"/>
  <c r="EQ291" i="64"/>
  <c r="EP291" i="64"/>
  <c r="M290" i="64"/>
  <c r="L290" i="64"/>
  <c r="M289" i="64"/>
  <c r="L289" i="64"/>
  <c r="EY289" i="64" s="1"/>
  <c r="M288" i="64"/>
  <c r="EY288" i="64" s="1"/>
  <c r="L288" i="64"/>
  <c r="M287" i="64"/>
  <c r="L287" i="64"/>
  <c r="EY287" i="64" s="1"/>
  <c r="M286" i="64"/>
  <c r="EY286" i="64" s="1"/>
  <c r="L286" i="64"/>
  <c r="IA290" i="64"/>
  <c r="HZ290" i="64"/>
  <c r="HY290" i="64"/>
  <c r="GL290" i="64"/>
  <c r="GJ290" i="64"/>
  <c r="GI290" i="64"/>
  <c r="GH290" i="64"/>
  <c r="GG290" i="64"/>
  <c r="GF290" i="64"/>
  <c r="GE290" i="64"/>
  <c r="GD290" i="64"/>
  <c r="GC290" i="64"/>
  <c r="GB290" i="64"/>
  <c r="GA290" i="64"/>
  <c r="FZ290" i="64"/>
  <c r="FY290" i="64"/>
  <c r="FX290" i="64"/>
  <c r="FW290" i="64"/>
  <c r="FV290" i="64"/>
  <c r="FU290" i="64"/>
  <c r="FT290" i="64"/>
  <c r="FS290" i="64"/>
  <c r="FR290" i="64"/>
  <c r="FQ290" i="64"/>
  <c r="FP290" i="64"/>
  <c r="FO290" i="64"/>
  <c r="FN290" i="64"/>
  <c r="FM290" i="64"/>
  <c r="FL290" i="64"/>
  <c r="FK290" i="64"/>
  <c r="FJ290" i="64"/>
  <c r="FI290" i="64"/>
  <c r="FH290" i="64"/>
  <c r="FG290" i="64"/>
  <c r="FF290" i="64"/>
  <c r="FD290" i="64"/>
  <c r="FC290" i="64"/>
  <c r="FB290" i="64"/>
  <c r="EU290" i="64"/>
  <c r="ET290" i="64"/>
  <c r="ES290" i="64"/>
  <c r="ER290" i="64"/>
  <c r="EQ290" i="64"/>
  <c r="EP290" i="64"/>
  <c r="IA289" i="64"/>
  <c r="HZ289" i="64"/>
  <c r="HY289" i="64"/>
  <c r="GL289" i="64"/>
  <c r="FD289" i="64" s="1"/>
  <c r="FC289" i="64"/>
  <c r="FA289" i="64"/>
  <c r="EZ289" i="64"/>
  <c r="EX289" i="64"/>
  <c r="EU289" i="64"/>
  <c r="ET289" i="64"/>
  <c r="ES289" i="64"/>
  <c r="ER289" i="64"/>
  <c r="EQ289" i="64"/>
  <c r="EP289" i="64"/>
  <c r="IA288" i="64"/>
  <c r="HZ288" i="64"/>
  <c r="HY288" i="64"/>
  <c r="GL288" i="64"/>
  <c r="FD288" i="64" s="1"/>
  <c r="FC288" i="64"/>
  <c r="FA288" i="64"/>
  <c r="EZ288" i="64"/>
  <c r="EX288" i="64"/>
  <c r="EU288" i="64"/>
  <c r="ET288" i="64"/>
  <c r="ES288" i="64"/>
  <c r="ER288" i="64"/>
  <c r="EQ288" i="64"/>
  <c r="EP288" i="64"/>
  <c r="IA287" i="64"/>
  <c r="HZ287" i="64"/>
  <c r="HY287" i="64"/>
  <c r="GL287" i="64"/>
  <c r="FD287" i="64"/>
  <c r="FC287" i="64"/>
  <c r="FA287" i="64"/>
  <c r="EZ287" i="64"/>
  <c r="EX287" i="64"/>
  <c r="EU287" i="64"/>
  <c r="ET287" i="64"/>
  <c r="ES287" i="64"/>
  <c r="ER287" i="64"/>
  <c r="EQ287" i="64"/>
  <c r="EP287" i="64"/>
  <c r="IA286" i="64"/>
  <c r="HZ286" i="64"/>
  <c r="HY286" i="64"/>
  <c r="HP286" i="64"/>
  <c r="HO286" i="64"/>
  <c r="HN286" i="64"/>
  <c r="HM286" i="64"/>
  <c r="HL286" i="64"/>
  <c r="HK286" i="64"/>
  <c r="HJ286" i="64"/>
  <c r="HI286" i="64"/>
  <c r="HH286" i="64"/>
  <c r="HG286" i="64"/>
  <c r="HF286" i="64"/>
  <c r="HE286" i="64"/>
  <c r="HD286" i="64"/>
  <c r="HC286" i="64"/>
  <c r="HB286" i="64"/>
  <c r="HA286" i="64"/>
  <c r="GZ286" i="64"/>
  <c r="GY286" i="64"/>
  <c r="GX286" i="64"/>
  <c r="GW286" i="64"/>
  <c r="GV286" i="64"/>
  <c r="GU286" i="64"/>
  <c r="GT286" i="64"/>
  <c r="GS286" i="64"/>
  <c r="GR286" i="64"/>
  <c r="GQ286" i="64"/>
  <c r="GP286" i="64"/>
  <c r="GO286" i="64"/>
  <c r="GN286" i="64"/>
  <c r="GL286" i="64"/>
  <c r="GJ286" i="64"/>
  <c r="GI286" i="64"/>
  <c r="GH286" i="64"/>
  <c r="GG286" i="64"/>
  <c r="GF286" i="64"/>
  <c r="GE286" i="64"/>
  <c r="GD286" i="64"/>
  <c r="GC286" i="64"/>
  <c r="GB286" i="64"/>
  <c r="GA286" i="64"/>
  <c r="FZ286" i="64"/>
  <c r="FY286" i="64"/>
  <c r="FX286" i="64"/>
  <c r="FW286" i="64"/>
  <c r="FV286" i="64"/>
  <c r="FU286" i="64"/>
  <c r="FT286" i="64"/>
  <c r="FS286" i="64"/>
  <c r="FR286" i="64"/>
  <c r="FQ286" i="64"/>
  <c r="FP286" i="64"/>
  <c r="FO286" i="64"/>
  <c r="FN286" i="64"/>
  <c r="FM286" i="64"/>
  <c r="FL286" i="64"/>
  <c r="FK286" i="64"/>
  <c r="FJ286" i="64"/>
  <c r="FI286" i="64"/>
  <c r="FH286" i="64"/>
  <c r="FA286" i="64" s="1"/>
  <c r="FG286" i="64"/>
  <c r="FF286" i="64"/>
  <c r="EX286" i="64" s="1"/>
  <c r="FD286" i="64"/>
  <c r="FC286" i="64"/>
  <c r="EW286" i="64"/>
  <c r="EU286" i="64"/>
  <c r="ET286" i="64"/>
  <c r="ES286" i="64"/>
  <c r="ER286" i="64"/>
  <c r="EQ286" i="64"/>
  <c r="EP286" i="64"/>
  <c r="M285" i="64"/>
  <c r="L285" i="64"/>
  <c r="M284" i="64"/>
  <c r="M283" i="64"/>
  <c r="L283" i="64"/>
  <c r="EY283" i="64" s="1"/>
  <c r="M282" i="64"/>
  <c r="M281" i="64"/>
  <c r="L281" i="64"/>
  <c r="EY281" i="64" s="1"/>
  <c r="IA285" i="64"/>
  <c r="HZ285" i="64"/>
  <c r="HY285" i="64"/>
  <c r="GL285" i="64"/>
  <c r="GJ285" i="64"/>
  <c r="GI285" i="64"/>
  <c r="GH285" i="64"/>
  <c r="GG285" i="64"/>
  <c r="GF285" i="64"/>
  <c r="GE285" i="64"/>
  <c r="GD285" i="64"/>
  <c r="GC285" i="64"/>
  <c r="GB285" i="64"/>
  <c r="GA285" i="64"/>
  <c r="FZ285" i="64"/>
  <c r="FY285" i="64"/>
  <c r="FX285" i="64"/>
  <c r="FW285" i="64"/>
  <c r="FV285" i="64"/>
  <c r="FU285" i="64"/>
  <c r="FT285" i="64"/>
  <c r="FS285" i="64"/>
  <c r="FR285" i="64"/>
  <c r="FQ285" i="64"/>
  <c r="FP285" i="64"/>
  <c r="FO285" i="64"/>
  <c r="FN285" i="64"/>
  <c r="FM285" i="64"/>
  <c r="FL285" i="64"/>
  <c r="FK285" i="64"/>
  <c r="FJ285" i="64"/>
  <c r="FI285" i="64"/>
  <c r="FH285" i="64"/>
  <c r="FG285" i="64"/>
  <c r="FF285" i="64"/>
  <c r="FD285" i="64"/>
  <c r="FC285" i="64"/>
  <c r="FB285" i="64"/>
  <c r="EU285" i="64"/>
  <c r="ET285" i="64"/>
  <c r="ES285" i="64"/>
  <c r="ER285" i="64"/>
  <c r="EQ285" i="64"/>
  <c r="EP285" i="64"/>
  <c r="IA284" i="64"/>
  <c r="HZ284" i="64"/>
  <c r="HY284" i="64"/>
  <c r="GL284" i="64"/>
  <c r="FD284" i="64" s="1"/>
  <c r="FC284" i="64"/>
  <c r="FA284" i="64"/>
  <c r="EZ284" i="64"/>
  <c r="EX284" i="64"/>
  <c r="EU284" i="64"/>
  <c r="ET284" i="64"/>
  <c r="ES284" i="64"/>
  <c r="ER284" i="64"/>
  <c r="EQ284" i="64"/>
  <c r="EP284" i="64"/>
  <c r="IA283" i="64"/>
  <c r="HZ283" i="64"/>
  <c r="HY283" i="64"/>
  <c r="GL283" i="64"/>
  <c r="FD283" i="64" s="1"/>
  <c r="FC283" i="64"/>
  <c r="FA283" i="64"/>
  <c r="EZ283" i="64"/>
  <c r="EX283" i="64"/>
  <c r="EU283" i="64"/>
  <c r="ET283" i="64"/>
  <c r="ES283" i="64"/>
  <c r="ER283" i="64"/>
  <c r="EQ283" i="64"/>
  <c r="EP283" i="64"/>
  <c r="IA282" i="64"/>
  <c r="HZ282" i="64"/>
  <c r="HY282" i="64"/>
  <c r="GL282" i="64"/>
  <c r="FD282" i="64"/>
  <c r="FC282" i="64"/>
  <c r="FA282" i="64"/>
  <c r="EZ282" i="64"/>
  <c r="EX282" i="64"/>
  <c r="EU282" i="64"/>
  <c r="ET282" i="64"/>
  <c r="ES282" i="64"/>
  <c r="ER282" i="64"/>
  <c r="EQ282" i="64"/>
  <c r="EP282" i="64"/>
  <c r="IA281" i="64"/>
  <c r="HZ281" i="64"/>
  <c r="HY281" i="64"/>
  <c r="HP281" i="64"/>
  <c r="HO281" i="64"/>
  <c r="HN281" i="64"/>
  <c r="HM281" i="64"/>
  <c r="HL281" i="64"/>
  <c r="HK281" i="64"/>
  <c r="HJ281" i="64"/>
  <c r="HI281" i="64"/>
  <c r="HH281" i="64"/>
  <c r="HG281" i="64"/>
  <c r="HF281" i="64"/>
  <c r="HE281" i="64"/>
  <c r="HD281" i="64"/>
  <c r="HC281" i="64"/>
  <c r="HB281" i="64"/>
  <c r="HA281" i="64"/>
  <c r="GZ281" i="64"/>
  <c r="GY281" i="64"/>
  <c r="GX281" i="64"/>
  <c r="GW281" i="64"/>
  <c r="GV281" i="64"/>
  <c r="GU281" i="64"/>
  <c r="GT281" i="64"/>
  <c r="GS281" i="64"/>
  <c r="GR281" i="64"/>
  <c r="GQ281" i="64"/>
  <c r="GP281" i="64"/>
  <c r="GO281" i="64"/>
  <c r="GN281" i="64"/>
  <c r="GL281" i="64"/>
  <c r="GJ281" i="64"/>
  <c r="GI281" i="64"/>
  <c r="GH281" i="64"/>
  <c r="GG281" i="64"/>
  <c r="GF281" i="64"/>
  <c r="GE281" i="64"/>
  <c r="GD281" i="64"/>
  <c r="GC281" i="64"/>
  <c r="GB281" i="64"/>
  <c r="GA281" i="64"/>
  <c r="FZ281" i="64"/>
  <c r="FY281" i="64"/>
  <c r="FX281" i="64"/>
  <c r="FW281" i="64"/>
  <c r="FV281" i="64"/>
  <c r="FU281" i="64"/>
  <c r="FT281" i="64"/>
  <c r="FS281" i="64"/>
  <c r="FR281" i="64"/>
  <c r="FQ281" i="64"/>
  <c r="FP281" i="64"/>
  <c r="FO281" i="64"/>
  <c r="FN281" i="64"/>
  <c r="FM281" i="64"/>
  <c r="FL281" i="64"/>
  <c r="FK281" i="64"/>
  <c r="FJ281" i="64"/>
  <c r="FI281" i="64"/>
  <c r="FH281" i="64"/>
  <c r="FA281" i="64" s="1"/>
  <c r="FG281" i="64"/>
  <c r="FF281" i="64"/>
  <c r="EX281" i="64" s="1"/>
  <c r="FD281" i="64"/>
  <c r="FC281" i="64"/>
  <c r="EW281" i="64"/>
  <c r="EU281" i="64"/>
  <c r="ET281" i="64"/>
  <c r="ES281" i="64"/>
  <c r="ER281" i="64"/>
  <c r="EQ281" i="64"/>
  <c r="EP281" i="64"/>
  <c r="M280" i="64"/>
  <c r="L280" i="64"/>
  <c r="M279" i="64"/>
  <c r="L279" i="64"/>
  <c r="EY279" i="64" s="1"/>
  <c r="M278" i="64"/>
  <c r="L278" i="64"/>
  <c r="M277" i="64"/>
  <c r="L277" i="64"/>
  <c r="EY277" i="64" s="1"/>
  <c r="M276" i="64"/>
  <c r="L276" i="64"/>
  <c r="EY276" i="64" s="1"/>
  <c r="IA280" i="64"/>
  <c r="HZ280" i="64"/>
  <c r="HY280" i="64"/>
  <c r="GL280" i="64"/>
  <c r="GJ280" i="64"/>
  <c r="GI280" i="64"/>
  <c r="GH280" i="64"/>
  <c r="GG280" i="64"/>
  <c r="GF280" i="64"/>
  <c r="GE280" i="64"/>
  <c r="GD280" i="64"/>
  <c r="GC280" i="64"/>
  <c r="GB280" i="64"/>
  <c r="GA280" i="64"/>
  <c r="FZ280" i="64"/>
  <c r="FY280" i="64"/>
  <c r="FX280" i="64"/>
  <c r="FW280" i="64"/>
  <c r="FV280" i="64"/>
  <c r="FU280" i="64"/>
  <c r="FT280" i="64"/>
  <c r="FS280" i="64"/>
  <c r="FR280" i="64"/>
  <c r="FQ280" i="64"/>
  <c r="FP280" i="64"/>
  <c r="FO280" i="64"/>
  <c r="FN280" i="64"/>
  <c r="FM280" i="64"/>
  <c r="FL280" i="64"/>
  <c r="FK280" i="64"/>
  <c r="FJ280" i="64"/>
  <c r="FI280" i="64"/>
  <c r="FH280" i="64"/>
  <c r="FG280" i="64"/>
  <c r="FF280" i="64"/>
  <c r="FD280" i="64"/>
  <c r="FC280" i="64"/>
  <c r="FB280" i="64"/>
  <c r="EU280" i="64"/>
  <c r="ET280" i="64"/>
  <c r="ES280" i="64"/>
  <c r="ER280" i="64"/>
  <c r="EQ280" i="64"/>
  <c r="EP280" i="64"/>
  <c r="IA279" i="64"/>
  <c r="HZ279" i="64"/>
  <c r="HY279" i="64"/>
  <c r="GL279" i="64"/>
  <c r="FD279" i="64" s="1"/>
  <c r="FC279" i="64"/>
  <c r="FA279" i="64"/>
  <c r="EZ279" i="64"/>
  <c r="EX279" i="64"/>
  <c r="EU279" i="64"/>
  <c r="ET279" i="64"/>
  <c r="ES279" i="64"/>
  <c r="ER279" i="64"/>
  <c r="EQ279" i="64"/>
  <c r="EP279" i="64"/>
  <c r="IA278" i="64"/>
  <c r="HZ278" i="64"/>
  <c r="HY278" i="64"/>
  <c r="GL278" i="64"/>
  <c r="FD278" i="64" s="1"/>
  <c r="FC278" i="64"/>
  <c r="FA278" i="64"/>
  <c r="EZ278" i="64"/>
  <c r="EY278" i="64"/>
  <c r="EX278" i="64"/>
  <c r="EU278" i="64"/>
  <c r="ET278" i="64"/>
  <c r="ES278" i="64"/>
  <c r="ER278" i="64"/>
  <c r="EQ278" i="64"/>
  <c r="EP278" i="64"/>
  <c r="IA277" i="64"/>
  <c r="HZ277" i="64"/>
  <c r="HY277" i="64"/>
  <c r="GL277" i="64"/>
  <c r="FD277" i="64"/>
  <c r="FC277" i="64"/>
  <c r="FA277" i="64"/>
  <c r="EZ277" i="64"/>
  <c r="EX277" i="64"/>
  <c r="EU277" i="64"/>
  <c r="ET277" i="64"/>
  <c r="ES277" i="64"/>
  <c r="ER277" i="64"/>
  <c r="EQ277" i="64"/>
  <c r="EP277" i="64"/>
  <c r="IA276" i="64"/>
  <c r="HZ276" i="64"/>
  <c r="HY276" i="64"/>
  <c r="HP276" i="64"/>
  <c r="HO276" i="64"/>
  <c r="HN276" i="64"/>
  <c r="HM276" i="64"/>
  <c r="HL276" i="64"/>
  <c r="HK276" i="64"/>
  <c r="HJ276" i="64"/>
  <c r="HI276" i="64"/>
  <c r="HH276" i="64"/>
  <c r="HG276" i="64"/>
  <c r="HF276" i="64"/>
  <c r="HE276" i="64"/>
  <c r="HD276" i="64"/>
  <c r="HC276" i="64"/>
  <c r="HB276" i="64"/>
  <c r="HA276" i="64"/>
  <c r="GZ276" i="64"/>
  <c r="GY276" i="64"/>
  <c r="GX276" i="64"/>
  <c r="GW276" i="64"/>
  <c r="GV276" i="64"/>
  <c r="GU276" i="64"/>
  <c r="GT276" i="64"/>
  <c r="GS276" i="64"/>
  <c r="GR276" i="64"/>
  <c r="GQ276" i="64"/>
  <c r="GP276" i="64"/>
  <c r="GO276" i="64"/>
  <c r="GN276" i="64"/>
  <c r="GL276" i="64"/>
  <c r="GJ276" i="64"/>
  <c r="GI276" i="64"/>
  <c r="GH276" i="64"/>
  <c r="GG276" i="64"/>
  <c r="GF276" i="64"/>
  <c r="GE276" i="64"/>
  <c r="GD276" i="64"/>
  <c r="GC276" i="64"/>
  <c r="GB276" i="64"/>
  <c r="GA276" i="64"/>
  <c r="FZ276" i="64"/>
  <c r="FY276" i="64"/>
  <c r="FX276" i="64"/>
  <c r="FW276" i="64"/>
  <c r="FV276" i="64"/>
  <c r="FU276" i="64"/>
  <c r="FT276" i="64"/>
  <c r="FS276" i="64"/>
  <c r="FR276" i="64"/>
  <c r="FQ276" i="64"/>
  <c r="FP276" i="64"/>
  <c r="FO276" i="64"/>
  <c r="FN276" i="64"/>
  <c r="FM276" i="64"/>
  <c r="FL276" i="64"/>
  <c r="FK276" i="64"/>
  <c r="FJ276" i="64"/>
  <c r="FI276" i="64"/>
  <c r="FH276" i="64"/>
  <c r="FA276" i="64" s="1"/>
  <c r="FG276" i="64"/>
  <c r="FF276" i="64"/>
  <c r="EX276" i="64" s="1"/>
  <c r="FD276" i="64"/>
  <c r="FC276" i="64"/>
  <c r="EW276" i="64"/>
  <c r="EU276" i="64"/>
  <c r="ET276" i="64"/>
  <c r="ES276" i="64"/>
  <c r="ER276" i="64"/>
  <c r="EQ276" i="64"/>
  <c r="EP276" i="64"/>
  <c r="M275" i="64"/>
  <c r="L275" i="64"/>
  <c r="M274" i="64"/>
  <c r="M273" i="64"/>
  <c r="L273" i="64"/>
  <c r="M272" i="64"/>
  <c r="M271" i="64"/>
  <c r="L271" i="64"/>
  <c r="EY271" i="64" s="1"/>
  <c r="IA275" i="64"/>
  <c r="HZ275" i="64"/>
  <c r="HY275" i="64"/>
  <c r="GL275" i="64"/>
  <c r="GJ275" i="64"/>
  <c r="GI275" i="64"/>
  <c r="GH275" i="64"/>
  <c r="GG275" i="64"/>
  <c r="GF275" i="64"/>
  <c r="GE275" i="64"/>
  <c r="GD275" i="64"/>
  <c r="GC275" i="64"/>
  <c r="GB275" i="64"/>
  <c r="GA275" i="64"/>
  <c r="FZ275" i="64"/>
  <c r="FY275" i="64"/>
  <c r="FX275" i="64"/>
  <c r="FW275" i="64"/>
  <c r="FV275" i="64"/>
  <c r="FU275" i="64"/>
  <c r="FT275" i="64"/>
  <c r="FS275" i="64"/>
  <c r="FR275" i="64"/>
  <c r="FQ275" i="64"/>
  <c r="FP275" i="64"/>
  <c r="FO275" i="64"/>
  <c r="FN275" i="64"/>
  <c r="FM275" i="64"/>
  <c r="FL275" i="64"/>
  <c r="FK275" i="64"/>
  <c r="FJ275" i="64"/>
  <c r="FI275" i="64"/>
  <c r="FH275" i="64"/>
  <c r="FG275" i="64"/>
  <c r="FF275" i="64"/>
  <c r="FD275" i="64"/>
  <c r="FC275" i="64"/>
  <c r="FB275" i="64"/>
  <c r="EU275" i="64"/>
  <c r="ET275" i="64"/>
  <c r="ES275" i="64"/>
  <c r="ER275" i="64"/>
  <c r="EQ275" i="64"/>
  <c r="EP275" i="64"/>
  <c r="IA274" i="64"/>
  <c r="HZ274" i="64"/>
  <c r="HY274" i="64"/>
  <c r="GL274" i="64"/>
  <c r="FD274" i="64" s="1"/>
  <c r="FC274" i="64"/>
  <c r="FA274" i="64"/>
  <c r="EZ274" i="64"/>
  <c r="EX274" i="64"/>
  <c r="EU274" i="64"/>
  <c r="ET274" i="64"/>
  <c r="ES274" i="64"/>
  <c r="ER274" i="64"/>
  <c r="EQ274" i="64"/>
  <c r="EP274" i="64"/>
  <c r="IA273" i="64"/>
  <c r="HZ273" i="64"/>
  <c r="HY273" i="64"/>
  <c r="GL273" i="64"/>
  <c r="FD273" i="64" s="1"/>
  <c r="FC273" i="64"/>
  <c r="FA273" i="64"/>
  <c r="EZ273" i="64"/>
  <c r="EX273" i="64"/>
  <c r="EU273" i="64"/>
  <c r="ET273" i="64"/>
  <c r="ES273" i="64"/>
  <c r="ER273" i="64"/>
  <c r="EQ273" i="64"/>
  <c r="EP273" i="64"/>
  <c r="IA272" i="64"/>
  <c r="HZ272" i="64"/>
  <c r="HY272" i="64"/>
  <c r="GL272" i="64"/>
  <c r="FD272" i="64"/>
  <c r="FC272" i="64"/>
  <c r="FA272" i="64"/>
  <c r="EZ272" i="64"/>
  <c r="EX272" i="64"/>
  <c r="EU272" i="64"/>
  <c r="ET272" i="64"/>
  <c r="ES272" i="64"/>
  <c r="ER272" i="64"/>
  <c r="EQ272" i="64"/>
  <c r="EP272" i="64"/>
  <c r="IA271" i="64"/>
  <c r="HZ271" i="64"/>
  <c r="HY271" i="64"/>
  <c r="HP271" i="64"/>
  <c r="HO271" i="64"/>
  <c r="HN271" i="64"/>
  <c r="HM271" i="64"/>
  <c r="HL271" i="64"/>
  <c r="HK271" i="64"/>
  <c r="HJ271" i="64"/>
  <c r="HI271" i="64"/>
  <c r="HH271" i="64"/>
  <c r="HG271" i="64"/>
  <c r="HF271" i="64"/>
  <c r="HE271" i="64"/>
  <c r="HD271" i="64"/>
  <c r="HC271" i="64"/>
  <c r="HB271" i="64"/>
  <c r="HA271" i="64"/>
  <c r="GZ271" i="64"/>
  <c r="GY271" i="64"/>
  <c r="GX271" i="64"/>
  <c r="GW271" i="64"/>
  <c r="GV271" i="64"/>
  <c r="GU271" i="64"/>
  <c r="GT271" i="64"/>
  <c r="GS271" i="64"/>
  <c r="GR271" i="64"/>
  <c r="GQ271" i="64"/>
  <c r="GP271" i="64"/>
  <c r="GO271" i="64"/>
  <c r="GN271" i="64"/>
  <c r="GL271" i="64"/>
  <c r="GJ271" i="64"/>
  <c r="GI271" i="64"/>
  <c r="GH271" i="64"/>
  <c r="GG271" i="64"/>
  <c r="GF271" i="64"/>
  <c r="GE271" i="64"/>
  <c r="GD271" i="64"/>
  <c r="GC271" i="64"/>
  <c r="GB271" i="64"/>
  <c r="GA271" i="64"/>
  <c r="FZ271" i="64"/>
  <c r="FY271" i="64"/>
  <c r="FX271" i="64"/>
  <c r="FW271" i="64"/>
  <c r="FV271" i="64"/>
  <c r="FU271" i="64"/>
  <c r="FT271" i="64"/>
  <c r="FS271" i="64"/>
  <c r="FR271" i="64"/>
  <c r="FQ271" i="64"/>
  <c r="FP271" i="64"/>
  <c r="FO271" i="64"/>
  <c r="FN271" i="64"/>
  <c r="FM271" i="64"/>
  <c r="FL271" i="64"/>
  <c r="FK271" i="64"/>
  <c r="FJ271" i="64"/>
  <c r="FI271" i="64"/>
  <c r="FH271" i="64"/>
  <c r="FA271" i="64" s="1"/>
  <c r="FG271" i="64"/>
  <c r="FF271" i="64"/>
  <c r="EX271" i="64" s="1"/>
  <c r="FD271" i="64"/>
  <c r="FC271" i="64"/>
  <c r="EW271" i="64"/>
  <c r="EU271" i="64"/>
  <c r="ET271" i="64"/>
  <c r="ES271" i="64"/>
  <c r="ER271" i="64"/>
  <c r="EQ271" i="64"/>
  <c r="EP271" i="64"/>
  <c r="M270" i="64"/>
  <c r="L270" i="64"/>
  <c r="M269" i="64"/>
  <c r="L269" i="64"/>
  <c r="EY269" i="64" s="1"/>
  <c r="M268" i="64"/>
  <c r="L268" i="64"/>
  <c r="M267" i="64"/>
  <c r="L267" i="64"/>
  <c r="EY267" i="64" s="1"/>
  <c r="M266" i="64"/>
  <c r="L266" i="64"/>
  <c r="IA270" i="64"/>
  <c r="HZ270" i="64"/>
  <c r="HY270" i="64"/>
  <c r="GL270" i="64"/>
  <c r="GJ270" i="64"/>
  <c r="GI270" i="64"/>
  <c r="GH270" i="64"/>
  <c r="GG270" i="64"/>
  <c r="GF270" i="64"/>
  <c r="GE270" i="64"/>
  <c r="GD270" i="64"/>
  <c r="GC270" i="64"/>
  <c r="GB270" i="64"/>
  <c r="GA270" i="64"/>
  <c r="FZ270" i="64"/>
  <c r="FY270" i="64"/>
  <c r="FX270" i="64"/>
  <c r="FW270" i="64"/>
  <c r="FV270" i="64"/>
  <c r="FU270" i="64"/>
  <c r="FT270" i="64"/>
  <c r="FS270" i="64"/>
  <c r="FR270" i="64"/>
  <c r="FQ270" i="64"/>
  <c r="FP270" i="64"/>
  <c r="FO270" i="64"/>
  <c r="FN270" i="64"/>
  <c r="FM270" i="64"/>
  <c r="FL270" i="64"/>
  <c r="FK270" i="64"/>
  <c r="FJ270" i="64"/>
  <c r="FI270" i="64"/>
  <c r="FH270" i="64"/>
  <c r="FG270" i="64"/>
  <c r="FF270" i="64"/>
  <c r="FD270" i="64"/>
  <c r="FC270" i="64"/>
  <c r="FB270" i="64"/>
  <c r="EU270" i="64"/>
  <c r="ET270" i="64"/>
  <c r="ES270" i="64"/>
  <c r="ER270" i="64"/>
  <c r="EQ270" i="64"/>
  <c r="EP270" i="64"/>
  <c r="IA269" i="64"/>
  <c r="HZ269" i="64"/>
  <c r="HY269" i="64"/>
  <c r="GL269" i="64"/>
  <c r="FD269" i="64" s="1"/>
  <c r="FC269" i="64"/>
  <c r="FA269" i="64"/>
  <c r="EZ269" i="64"/>
  <c r="EX269" i="64"/>
  <c r="EU269" i="64"/>
  <c r="ET269" i="64"/>
  <c r="ES269" i="64"/>
  <c r="ER269" i="64"/>
  <c r="EQ269" i="64"/>
  <c r="EP269" i="64"/>
  <c r="IA268" i="64"/>
  <c r="HZ268" i="64"/>
  <c r="HY268" i="64"/>
  <c r="GL268" i="64"/>
  <c r="FD268" i="64" s="1"/>
  <c r="FC268" i="64"/>
  <c r="FA268" i="64"/>
  <c r="EZ268" i="64"/>
  <c r="EY268" i="64"/>
  <c r="EX268" i="64"/>
  <c r="EU268" i="64"/>
  <c r="ET268" i="64"/>
  <c r="ES268" i="64"/>
  <c r="EV268" i="64" s="1"/>
  <c r="ER268" i="64"/>
  <c r="EQ268" i="64"/>
  <c r="EP268" i="64"/>
  <c r="IA267" i="64"/>
  <c r="HZ267" i="64"/>
  <c r="HY267" i="64"/>
  <c r="GL267" i="64"/>
  <c r="FD267" i="64"/>
  <c r="FC267" i="64"/>
  <c r="FA267" i="64"/>
  <c r="EZ267" i="64"/>
  <c r="EX267" i="64"/>
  <c r="EU267" i="64"/>
  <c r="ET267" i="64"/>
  <c r="ES267" i="64"/>
  <c r="ER267" i="64"/>
  <c r="EQ267" i="64"/>
  <c r="EP267" i="64"/>
  <c r="IA266" i="64"/>
  <c r="HZ266" i="64"/>
  <c r="HY266" i="64"/>
  <c r="HP266" i="64"/>
  <c r="HO266" i="64"/>
  <c r="HN266" i="64"/>
  <c r="HM266" i="64"/>
  <c r="HL266" i="64"/>
  <c r="HK266" i="64"/>
  <c r="HJ266" i="64"/>
  <c r="HI266" i="64"/>
  <c r="HH266" i="64"/>
  <c r="HG266" i="64"/>
  <c r="HF266" i="64"/>
  <c r="HE266" i="64"/>
  <c r="HD266" i="64"/>
  <c r="HC266" i="64"/>
  <c r="HB266" i="64"/>
  <c r="HA266" i="64"/>
  <c r="GZ266" i="64"/>
  <c r="GY266" i="64"/>
  <c r="GX266" i="64"/>
  <c r="GW266" i="64"/>
  <c r="GV266" i="64"/>
  <c r="GU266" i="64"/>
  <c r="GT266" i="64"/>
  <c r="GS266" i="64"/>
  <c r="GR266" i="64"/>
  <c r="GQ266" i="64"/>
  <c r="GP266" i="64"/>
  <c r="GO266" i="64"/>
  <c r="GN266" i="64"/>
  <c r="GL266" i="64"/>
  <c r="GJ266" i="64"/>
  <c r="GI266" i="64"/>
  <c r="GH266" i="64"/>
  <c r="GG266" i="64"/>
  <c r="GF266" i="64"/>
  <c r="GE266" i="64"/>
  <c r="GD266" i="64"/>
  <c r="GC266" i="64"/>
  <c r="GB266" i="64"/>
  <c r="GA266" i="64"/>
  <c r="FZ266" i="64"/>
  <c r="FY266" i="64"/>
  <c r="FX266" i="64"/>
  <c r="FW266" i="64"/>
  <c r="FV266" i="64"/>
  <c r="FU266" i="64"/>
  <c r="FT266" i="64"/>
  <c r="FS266" i="64"/>
  <c r="FR266" i="64"/>
  <c r="FQ266" i="64"/>
  <c r="FP266" i="64"/>
  <c r="FO266" i="64"/>
  <c r="FN266" i="64"/>
  <c r="FM266" i="64"/>
  <c r="FL266" i="64"/>
  <c r="FK266" i="64"/>
  <c r="FJ266" i="64"/>
  <c r="FI266" i="64"/>
  <c r="FH266" i="64"/>
  <c r="FA266" i="64" s="1"/>
  <c r="FG266" i="64"/>
  <c r="FF266" i="64"/>
  <c r="EX266" i="64" s="1"/>
  <c r="FD266" i="64"/>
  <c r="FC266" i="64"/>
  <c r="EY266" i="64"/>
  <c r="EW266" i="64"/>
  <c r="EU266" i="64"/>
  <c r="ET266" i="64"/>
  <c r="ES266" i="64"/>
  <c r="ER266" i="64"/>
  <c r="EQ266" i="64"/>
  <c r="EP266" i="64"/>
  <c r="M265" i="64"/>
  <c r="L265" i="64"/>
  <c r="M264" i="64"/>
  <c r="M263" i="64"/>
  <c r="L263" i="64"/>
  <c r="EY263" i="64" s="1"/>
  <c r="M262" i="64"/>
  <c r="M261" i="64"/>
  <c r="L261" i="64"/>
  <c r="EY261" i="64" s="1"/>
  <c r="IA265" i="64"/>
  <c r="HZ265" i="64"/>
  <c r="HY265" i="64"/>
  <c r="GL265" i="64"/>
  <c r="GJ265" i="64"/>
  <c r="GI265" i="64"/>
  <c r="GH265" i="64"/>
  <c r="GG265" i="64"/>
  <c r="GF265" i="64"/>
  <c r="GE265" i="64"/>
  <c r="GD265" i="64"/>
  <c r="GC265" i="64"/>
  <c r="GB265" i="64"/>
  <c r="GA265" i="64"/>
  <c r="FZ265" i="64"/>
  <c r="FY265" i="64"/>
  <c r="FX265" i="64"/>
  <c r="FW265" i="64"/>
  <c r="FV265" i="64"/>
  <c r="FU265" i="64"/>
  <c r="FT265" i="64"/>
  <c r="FS265" i="64"/>
  <c r="FR265" i="64"/>
  <c r="FQ265" i="64"/>
  <c r="FP265" i="64"/>
  <c r="FO265" i="64"/>
  <c r="FN265" i="64"/>
  <c r="FM265" i="64"/>
  <c r="FL265" i="64"/>
  <c r="FK265" i="64"/>
  <c r="FJ265" i="64"/>
  <c r="FI265" i="64"/>
  <c r="FH265" i="64"/>
  <c r="FG265" i="64"/>
  <c r="FF265" i="64"/>
  <c r="FD265" i="64"/>
  <c r="FC265" i="64"/>
  <c r="FB265" i="64"/>
  <c r="EU265" i="64"/>
  <c r="ET265" i="64"/>
  <c r="ES265" i="64"/>
  <c r="ER265" i="64"/>
  <c r="EQ265" i="64"/>
  <c r="EP265" i="64"/>
  <c r="IA264" i="64"/>
  <c r="HZ264" i="64"/>
  <c r="HY264" i="64"/>
  <c r="GL264" i="64"/>
  <c r="FD264" i="64" s="1"/>
  <c r="FC264" i="64"/>
  <c r="FA264" i="64"/>
  <c r="EZ264" i="64"/>
  <c r="EX264" i="64"/>
  <c r="EU264" i="64"/>
  <c r="ET264" i="64"/>
  <c r="ES264" i="64"/>
  <c r="ER264" i="64"/>
  <c r="EQ264" i="64"/>
  <c r="EP264" i="64"/>
  <c r="IA263" i="64"/>
  <c r="HZ263" i="64"/>
  <c r="HY263" i="64"/>
  <c r="GL263" i="64"/>
  <c r="FD263" i="64" s="1"/>
  <c r="FC263" i="64"/>
  <c r="FA263" i="64"/>
  <c r="EZ263" i="64"/>
  <c r="EX263" i="64"/>
  <c r="EU263" i="64"/>
  <c r="ET263" i="64"/>
  <c r="ES263" i="64"/>
  <c r="ER263" i="64"/>
  <c r="EQ263" i="64"/>
  <c r="EP263" i="64"/>
  <c r="IA262" i="64"/>
  <c r="HZ262" i="64"/>
  <c r="HY262" i="64"/>
  <c r="GL262" i="64"/>
  <c r="FD262" i="64"/>
  <c r="FC262" i="64"/>
  <c r="FA262" i="64"/>
  <c r="EZ262" i="64"/>
  <c r="EX262" i="64"/>
  <c r="EU262" i="64"/>
  <c r="ET262" i="64"/>
  <c r="ES262" i="64"/>
  <c r="ER262" i="64"/>
  <c r="EQ262" i="64"/>
  <c r="EP262" i="64"/>
  <c r="IA261" i="64"/>
  <c r="HZ261" i="64"/>
  <c r="HY261" i="64"/>
  <c r="HP261" i="64"/>
  <c r="HO261" i="64"/>
  <c r="HN261" i="64"/>
  <c r="HM261" i="64"/>
  <c r="HL261" i="64"/>
  <c r="HK261" i="64"/>
  <c r="HJ261" i="64"/>
  <c r="HI261" i="64"/>
  <c r="HH261" i="64"/>
  <c r="HG261" i="64"/>
  <c r="HF261" i="64"/>
  <c r="HE261" i="64"/>
  <c r="HD261" i="64"/>
  <c r="HC261" i="64"/>
  <c r="HB261" i="64"/>
  <c r="HA261" i="64"/>
  <c r="GZ261" i="64"/>
  <c r="GY261" i="64"/>
  <c r="GX261" i="64"/>
  <c r="GW261" i="64"/>
  <c r="GV261" i="64"/>
  <c r="GU261" i="64"/>
  <c r="GT261" i="64"/>
  <c r="GS261" i="64"/>
  <c r="GR261" i="64"/>
  <c r="GQ261" i="64"/>
  <c r="GP261" i="64"/>
  <c r="GO261" i="64"/>
  <c r="GN261" i="64"/>
  <c r="GL261" i="64"/>
  <c r="GJ261" i="64"/>
  <c r="GI261" i="64"/>
  <c r="GH261" i="64"/>
  <c r="GG261" i="64"/>
  <c r="GF261" i="64"/>
  <c r="GE261" i="64"/>
  <c r="GD261" i="64"/>
  <c r="GC261" i="64"/>
  <c r="GB261" i="64"/>
  <c r="GA261" i="64"/>
  <c r="FZ261" i="64"/>
  <c r="FY261" i="64"/>
  <c r="FX261" i="64"/>
  <c r="FW261" i="64"/>
  <c r="FV261" i="64"/>
  <c r="FU261" i="64"/>
  <c r="FT261" i="64"/>
  <c r="FS261" i="64"/>
  <c r="FR261" i="64"/>
  <c r="FQ261" i="64"/>
  <c r="FP261" i="64"/>
  <c r="FO261" i="64"/>
  <c r="FN261" i="64"/>
  <c r="FM261" i="64"/>
  <c r="FL261" i="64"/>
  <c r="FK261" i="64"/>
  <c r="FJ261" i="64"/>
  <c r="FI261" i="64"/>
  <c r="FH261" i="64"/>
  <c r="FA261" i="64" s="1"/>
  <c r="FG261" i="64"/>
  <c r="FF261" i="64"/>
  <c r="EX261" i="64" s="1"/>
  <c r="FD261" i="64"/>
  <c r="FC261" i="64"/>
  <c r="EW261" i="64"/>
  <c r="EU261" i="64"/>
  <c r="ET261" i="64"/>
  <c r="ES261" i="64"/>
  <c r="ER261" i="64"/>
  <c r="EQ261" i="64"/>
  <c r="EP261" i="64"/>
  <c r="M260" i="64"/>
  <c r="L260" i="64"/>
  <c r="M259" i="64"/>
  <c r="L259" i="64"/>
  <c r="EY259" i="64" s="1"/>
  <c r="M258" i="64"/>
  <c r="L258" i="64"/>
  <c r="M257" i="64"/>
  <c r="L257" i="64"/>
  <c r="EY257" i="64" s="1"/>
  <c r="M256" i="64"/>
  <c r="L256" i="64"/>
  <c r="IA260" i="64"/>
  <c r="HZ260" i="64"/>
  <c r="HY260" i="64"/>
  <c r="GL260" i="64"/>
  <c r="GJ260" i="64"/>
  <c r="GI260" i="64"/>
  <c r="GH260" i="64"/>
  <c r="GG260" i="64"/>
  <c r="GF260" i="64"/>
  <c r="GE260" i="64"/>
  <c r="GD260" i="64"/>
  <c r="GC260" i="64"/>
  <c r="GB260" i="64"/>
  <c r="GA260" i="64"/>
  <c r="FZ260" i="64"/>
  <c r="FY260" i="64"/>
  <c r="FX260" i="64"/>
  <c r="FW260" i="64"/>
  <c r="FV260" i="64"/>
  <c r="FU260" i="64"/>
  <c r="FT260" i="64"/>
  <c r="FS260" i="64"/>
  <c r="FR260" i="64"/>
  <c r="FQ260" i="64"/>
  <c r="FP260" i="64"/>
  <c r="FO260" i="64"/>
  <c r="FN260" i="64"/>
  <c r="FM260" i="64"/>
  <c r="FL260" i="64"/>
  <c r="FK260" i="64"/>
  <c r="FJ260" i="64"/>
  <c r="FI260" i="64"/>
  <c r="FH260" i="64"/>
  <c r="FG260" i="64"/>
  <c r="FF260" i="64"/>
  <c r="FD260" i="64"/>
  <c r="FC260" i="64"/>
  <c r="FB260" i="64"/>
  <c r="EU260" i="64"/>
  <c r="ET260" i="64"/>
  <c r="ES260" i="64"/>
  <c r="ER260" i="64"/>
  <c r="EQ260" i="64"/>
  <c r="EP260" i="64"/>
  <c r="IA259" i="64"/>
  <c r="HZ259" i="64"/>
  <c r="HY259" i="64"/>
  <c r="GL259" i="64"/>
  <c r="FD259" i="64" s="1"/>
  <c r="FC259" i="64"/>
  <c r="FA259" i="64"/>
  <c r="EZ259" i="64"/>
  <c r="EX259" i="64"/>
  <c r="EU259" i="64"/>
  <c r="ET259" i="64"/>
  <c r="ES259" i="64"/>
  <c r="ER259" i="64"/>
  <c r="EQ259" i="64"/>
  <c r="EP259" i="64"/>
  <c r="IA258" i="64"/>
  <c r="HZ258" i="64"/>
  <c r="HY258" i="64"/>
  <c r="GL258" i="64"/>
  <c r="FD258" i="64" s="1"/>
  <c r="FC258" i="64"/>
  <c r="FA258" i="64"/>
  <c r="EZ258" i="64"/>
  <c r="EY258" i="64"/>
  <c r="EX258" i="64"/>
  <c r="EU258" i="64"/>
  <c r="ET258" i="64"/>
  <c r="ES258" i="64"/>
  <c r="ER258" i="64"/>
  <c r="EQ258" i="64"/>
  <c r="EP258" i="64"/>
  <c r="IA257" i="64"/>
  <c r="HZ257" i="64"/>
  <c r="HY257" i="64"/>
  <c r="GL257" i="64"/>
  <c r="FD257" i="64"/>
  <c r="FC257" i="64"/>
  <c r="FA257" i="64"/>
  <c r="EZ257" i="64"/>
  <c r="EX257" i="64"/>
  <c r="EU257" i="64"/>
  <c r="ET257" i="64"/>
  <c r="ES257" i="64"/>
  <c r="ER257" i="64"/>
  <c r="EQ257" i="64"/>
  <c r="EP257" i="64"/>
  <c r="IA256" i="64"/>
  <c r="HZ256" i="64"/>
  <c r="HY256" i="64"/>
  <c r="HP256" i="64"/>
  <c r="HO256" i="64"/>
  <c r="HN256" i="64"/>
  <c r="HM256" i="64"/>
  <c r="HL256" i="64"/>
  <c r="HK256" i="64"/>
  <c r="HJ256" i="64"/>
  <c r="HI256" i="64"/>
  <c r="HH256" i="64"/>
  <c r="HG256" i="64"/>
  <c r="HF256" i="64"/>
  <c r="HE256" i="64"/>
  <c r="HD256" i="64"/>
  <c r="HC256" i="64"/>
  <c r="HB256" i="64"/>
  <c r="HA256" i="64"/>
  <c r="GZ256" i="64"/>
  <c r="GY256" i="64"/>
  <c r="GX256" i="64"/>
  <c r="GW256" i="64"/>
  <c r="GV256" i="64"/>
  <c r="GU256" i="64"/>
  <c r="GT256" i="64"/>
  <c r="GS256" i="64"/>
  <c r="GR256" i="64"/>
  <c r="GQ256" i="64"/>
  <c r="GP256" i="64"/>
  <c r="GO256" i="64"/>
  <c r="GN256" i="64"/>
  <c r="GL256" i="64"/>
  <c r="GJ256" i="64"/>
  <c r="GI256" i="64"/>
  <c r="GH256" i="64"/>
  <c r="GG256" i="64"/>
  <c r="GF256" i="64"/>
  <c r="GE256" i="64"/>
  <c r="GD256" i="64"/>
  <c r="GC256" i="64"/>
  <c r="GB256" i="64"/>
  <c r="GA256" i="64"/>
  <c r="FZ256" i="64"/>
  <c r="FY256" i="64"/>
  <c r="FX256" i="64"/>
  <c r="FW256" i="64"/>
  <c r="FV256" i="64"/>
  <c r="FU256" i="64"/>
  <c r="FT256" i="64"/>
  <c r="FS256" i="64"/>
  <c r="FR256" i="64"/>
  <c r="FQ256" i="64"/>
  <c r="FP256" i="64"/>
  <c r="FO256" i="64"/>
  <c r="FN256" i="64"/>
  <c r="FM256" i="64"/>
  <c r="FL256" i="64"/>
  <c r="FK256" i="64"/>
  <c r="FJ256" i="64"/>
  <c r="FI256" i="64"/>
  <c r="FH256" i="64"/>
  <c r="FA256" i="64" s="1"/>
  <c r="FG256" i="64"/>
  <c r="FF256" i="64"/>
  <c r="EX256" i="64" s="1"/>
  <c r="FD256" i="64"/>
  <c r="FC256" i="64"/>
  <c r="EY256" i="64"/>
  <c r="EW256" i="64"/>
  <c r="EU256" i="64"/>
  <c r="ET256" i="64"/>
  <c r="ES256" i="64"/>
  <c r="ER256" i="64"/>
  <c r="EQ256" i="64"/>
  <c r="EP256" i="64"/>
  <c r="M255" i="64"/>
  <c r="L255" i="64"/>
  <c r="M254" i="64"/>
  <c r="M253" i="64"/>
  <c r="L253" i="64"/>
  <c r="EY253" i="64" s="1"/>
  <c r="M252" i="64"/>
  <c r="M251" i="64"/>
  <c r="L251" i="64"/>
  <c r="EY251" i="64" s="1"/>
  <c r="IA255" i="64"/>
  <c r="HZ255" i="64"/>
  <c r="HY255" i="64"/>
  <c r="GL255" i="64"/>
  <c r="GJ255" i="64"/>
  <c r="GI255" i="64"/>
  <c r="GH255" i="64"/>
  <c r="GG255" i="64"/>
  <c r="GF255" i="64"/>
  <c r="GE255" i="64"/>
  <c r="GD255" i="64"/>
  <c r="GC255" i="64"/>
  <c r="GB255" i="64"/>
  <c r="GA255" i="64"/>
  <c r="FZ255" i="64"/>
  <c r="FY255" i="64"/>
  <c r="FX255" i="64"/>
  <c r="FW255" i="64"/>
  <c r="FV255" i="64"/>
  <c r="FU255" i="64"/>
  <c r="FT255" i="64"/>
  <c r="FS255" i="64"/>
  <c r="FR255" i="64"/>
  <c r="FQ255" i="64"/>
  <c r="FP255" i="64"/>
  <c r="FO255" i="64"/>
  <c r="FN255" i="64"/>
  <c r="FM255" i="64"/>
  <c r="FL255" i="64"/>
  <c r="FK255" i="64"/>
  <c r="FJ255" i="64"/>
  <c r="FI255" i="64"/>
  <c r="FH255" i="64"/>
  <c r="FG255" i="64"/>
  <c r="FF255" i="64"/>
  <c r="FD255" i="64"/>
  <c r="FC255" i="64"/>
  <c r="FB255" i="64"/>
  <c r="EU255" i="64"/>
  <c r="ET255" i="64"/>
  <c r="ES255" i="64"/>
  <c r="ER255" i="64"/>
  <c r="EQ255" i="64"/>
  <c r="EP255" i="64"/>
  <c r="IA254" i="64"/>
  <c r="HZ254" i="64"/>
  <c r="HY254" i="64"/>
  <c r="GL254" i="64"/>
  <c r="FD254" i="64" s="1"/>
  <c r="FC254" i="64"/>
  <c r="FA254" i="64"/>
  <c r="EZ254" i="64"/>
  <c r="EX254" i="64"/>
  <c r="EU254" i="64"/>
  <c r="ET254" i="64"/>
  <c r="ES254" i="64"/>
  <c r="ER254" i="64"/>
  <c r="EQ254" i="64"/>
  <c r="EP254" i="64"/>
  <c r="IA253" i="64"/>
  <c r="HZ253" i="64"/>
  <c r="HY253" i="64"/>
  <c r="GL253" i="64"/>
  <c r="FD253" i="64" s="1"/>
  <c r="FC253" i="64"/>
  <c r="FA253" i="64"/>
  <c r="EZ253" i="64"/>
  <c r="EX253" i="64"/>
  <c r="EU253" i="64"/>
  <c r="ET253" i="64"/>
  <c r="ES253" i="64"/>
  <c r="ER253" i="64"/>
  <c r="EQ253" i="64"/>
  <c r="EP253" i="64"/>
  <c r="IA252" i="64"/>
  <c r="HZ252" i="64"/>
  <c r="HY252" i="64"/>
  <c r="GL252" i="64"/>
  <c r="FD252" i="64"/>
  <c r="FC252" i="64"/>
  <c r="FA252" i="64"/>
  <c r="EZ252" i="64"/>
  <c r="EX252" i="64"/>
  <c r="EU252" i="64"/>
  <c r="ET252" i="64"/>
  <c r="ES252" i="64"/>
  <c r="ER252" i="64"/>
  <c r="EQ252" i="64"/>
  <c r="EP252" i="64"/>
  <c r="IA251" i="64"/>
  <c r="HZ251" i="64"/>
  <c r="HY251" i="64"/>
  <c r="HP251" i="64"/>
  <c r="HO251" i="64"/>
  <c r="HN251" i="64"/>
  <c r="HM251" i="64"/>
  <c r="HL251" i="64"/>
  <c r="HK251" i="64"/>
  <c r="HJ251" i="64"/>
  <c r="HI251" i="64"/>
  <c r="HH251" i="64"/>
  <c r="HG251" i="64"/>
  <c r="HF251" i="64"/>
  <c r="HE251" i="64"/>
  <c r="HD251" i="64"/>
  <c r="HC251" i="64"/>
  <c r="HB251" i="64"/>
  <c r="HA251" i="64"/>
  <c r="GZ251" i="64"/>
  <c r="GY251" i="64"/>
  <c r="GX251" i="64"/>
  <c r="GW251" i="64"/>
  <c r="GV251" i="64"/>
  <c r="GU251" i="64"/>
  <c r="GT251" i="64"/>
  <c r="GS251" i="64"/>
  <c r="GR251" i="64"/>
  <c r="GQ251" i="64"/>
  <c r="GP251" i="64"/>
  <c r="GO251" i="64"/>
  <c r="GN251" i="64"/>
  <c r="GL251" i="64"/>
  <c r="GJ251" i="64"/>
  <c r="GI251" i="64"/>
  <c r="GH251" i="64"/>
  <c r="GG251" i="64"/>
  <c r="GF251" i="64"/>
  <c r="GE251" i="64"/>
  <c r="GD251" i="64"/>
  <c r="GC251" i="64"/>
  <c r="GB251" i="64"/>
  <c r="GA251" i="64"/>
  <c r="FZ251" i="64"/>
  <c r="FY251" i="64"/>
  <c r="FX251" i="64"/>
  <c r="FW251" i="64"/>
  <c r="FV251" i="64"/>
  <c r="FU251" i="64"/>
  <c r="FT251" i="64"/>
  <c r="FS251" i="64"/>
  <c r="FR251" i="64"/>
  <c r="FQ251" i="64"/>
  <c r="FP251" i="64"/>
  <c r="FO251" i="64"/>
  <c r="FN251" i="64"/>
  <c r="FM251" i="64"/>
  <c r="FL251" i="64"/>
  <c r="FK251" i="64"/>
  <c r="FJ251" i="64"/>
  <c r="FI251" i="64"/>
  <c r="FH251" i="64"/>
  <c r="FA251" i="64" s="1"/>
  <c r="FG251" i="64"/>
  <c r="FF251" i="64"/>
  <c r="EX251" i="64" s="1"/>
  <c r="FD251" i="64"/>
  <c r="FC251" i="64"/>
  <c r="EW251" i="64"/>
  <c r="EU251" i="64"/>
  <c r="ET251" i="64"/>
  <c r="ES251" i="64"/>
  <c r="ER251" i="64"/>
  <c r="EQ251" i="64"/>
  <c r="EP251" i="64"/>
  <c r="M250" i="64"/>
  <c r="L250" i="64"/>
  <c r="M249" i="64"/>
  <c r="L249" i="64"/>
  <c r="EY249" i="64" s="1"/>
  <c r="M248" i="64"/>
  <c r="L248" i="64"/>
  <c r="M247" i="64"/>
  <c r="L247" i="64"/>
  <c r="EY247" i="64" s="1"/>
  <c r="M246" i="64"/>
  <c r="L246" i="64"/>
  <c r="IA250" i="64"/>
  <c r="HZ250" i="64"/>
  <c r="HY250" i="64"/>
  <c r="GL250" i="64"/>
  <c r="GJ250" i="64"/>
  <c r="GI250" i="64"/>
  <c r="GH250" i="64"/>
  <c r="GG250" i="64"/>
  <c r="GF250" i="64"/>
  <c r="GE250" i="64"/>
  <c r="GD250" i="64"/>
  <c r="GC250" i="64"/>
  <c r="GB250" i="64"/>
  <c r="GA250" i="64"/>
  <c r="FZ250" i="64"/>
  <c r="FY250" i="64"/>
  <c r="FX250" i="64"/>
  <c r="FW250" i="64"/>
  <c r="FV250" i="64"/>
  <c r="FU250" i="64"/>
  <c r="FT250" i="64"/>
  <c r="FS250" i="64"/>
  <c r="FR250" i="64"/>
  <c r="FQ250" i="64"/>
  <c r="FP250" i="64"/>
  <c r="FO250" i="64"/>
  <c r="FN250" i="64"/>
  <c r="FM250" i="64"/>
  <c r="FL250" i="64"/>
  <c r="FK250" i="64"/>
  <c r="FJ250" i="64"/>
  <c r="FI250" i="64"/>
  <c r="FH250" i="64"/>
  <c r="FG250" i="64"/>
  <c r="FF250" i="64"/>
  <c r="FD250" i="64"/>
  <c r="FC250" i="64"/>
  <c r="FB250" i="64"/>
  <c r="EU250" i="64"/>
  <c r="ET250" i="64"/>
  <c r="ES250" i="64"/>
  <c r="ER250" i="64"/>
  <c r="EQ250" i="64"/>
  <c r="EP250" i="64"/>
  <c r="IA249" i="64"/>
  <c r="HZ249" i="64"/>
  <c r="HY249" i="64"/>
  <c r="GL249" i="64"/>
  <c r="FD249" i="64" s="1"/>
  <c r="FC249" i="64"/>
  <c r="FA249" i="64"/>
  <c r="EZ249" i="64"/>
  <c r="EX249" i="64"/>
  <c r="EU249" i="64"/>
  <c r="ET249" i="64"/>
  <c r="ES249" i="64"/>
  <c r="ER249" i="64"/>
  <c r="EQ249" i="64"/>
  <c r="EP249" i="64"/>
  <c r="IA248" i="64"/>
  <c r="HZ248" i="64"/>
  <c r="HY248" i="64"/>
  <c r="GL248" i="64"/>
  <c r="FD248" i="64" s="1"/>
  <c r="FC248" i="64"/>
  <c r="FA248" i="64"/>
  <c r="EZ248" i="64"/>
  <c r="EY248" i="64"/>
  <c r="EX248" i="64"/>
  <c r="EU248" i="64"/>
  <c r="ET248" i="64"/>
  <c r="ES248" i="64"/>
  <c r="ER248" i="64"/>
  <c r="EQ248" i="64"/>
  <c r="EP248" i="64"/>
  <c r="IA247" i="64"/>
  <c r="HZ247" i="64"/>
  <c r="HY247" i="64"/>
  <c r="GL247" i="64"/>
  <c r="FD247" i="64"/>
  <c r="FC247" i="64"/>
  <c r="FA247" i="64"/>
  <c r="EZ247" i="64"/>
  <c r="EX247" i="64"/>
  <c r="EU247" i="64"/>
  <c r="ET247" i="64"/>
  <c r="ES247" i="64"/>
  <c r="ER247" i="64"/>
  <c r="EQ247" i="64"/>
  <c r="EP247" i="64"/>
  <c r="IA246" i="64"/>
  <c r="HZ246" i="64"/>
  <c r="HY246" i="64"/>
  <c r="HP246" i="64"/>
  <c r="HO246" i="64"/>
  <c r="HN246" i="64"/>
  <c r="HM246" i="64"/>
  <c r="HL246" i="64"/>
  <c r="HK246" i="64"/>
  <c r="HJ246" i="64"/>
  <c r="HI246" i="64"/>
  <c r="HH246" i="64"/>
  <c r="HG246" i="64"/>
  <c r="HF246" i="64"/>
  <c r="HE246" i="64"/>
  <c r="HD246" i="64"/>
  <c r="HC246" i="64"/>
  <c r="HB246" i="64"/>
  <c r="HA246" i="64"/>
  <c r="GZ246" i="64"/>
  <c r="GY246" i="64"/>
  <c r="GX246" i="64"/>
  <c r="GW246" i="64"/>
  <c r="GV246" i="64"/>
  <c r="GU246" i="64"/>
  <c r="GT246" i="64"/>
  <c r="GS246" i="64"/>
  <c r="GR246" i="64"/>
  <c r="GQ246" i="64"/>
  <c r="GP246" i="64"/>
  <c r="GO246" i="64"/>
  <c r="GN246" i="64"/>
  <c r="GL246" i="64"/>
  <c r="GJ246" i="64"/>
  <c r="GI246" i="64"/>
  <c r="GH246" i="64"/>
  <c r="GG246" i="64"/>
  <c r="GF246" i="64"/>
  <c r="GE246" i="64"/>
  <c r="GD246" i="64"/>
  <c r="GC246" i="64"/>
  <c r="GB246" i="64"/>
  <c r="GA246" i="64"/>
  <c r="FZ246" i="64"/>
  <c r="FY246" i="64"/>
  <c r="FX246" i="64"/>
  <c r="FW246" i="64"/>
  <c r="FV246" i="64"/>
  <c r="FU246" i="64"/>
  <c r="FT246" i="64"/>
  <c r="FS246" i="64"/>
  <c r="FR246" i="64"/>
  <c r="FQ246" i="64"/>
  <c r="FP246" i="64"/>
  <c r="FO246" i="64"/>
  <c r="FN246" i="64"/>
  <c r="FM246" i="64"/>
  <c r="FL246" i="64"/>
  <c r="FK246" i="64"/>
  <c r="FJ246" i="64"/>
  <c r="FI246" i="64"/>
  <c r="FH246" i="64"/>
  <c r="FA246" i="64" s="1"/>
  <c r="FG246" i="64"/>
  <c r="FF246" i="64"/>
  <c r="EX246" i="64" s="1"/>
  <c r="FD246" i="64"/>
  <c r="FC246" i="64"/>
  <c r="EW246" i="64"/>
  <c r="EU246" i="64"/>
  <c r="ET246" i="64"/>
  <c r="ES246" i="64"/>
  <c r="ER246" i="64"/>
  <c r="EQ246" i="64"/>
  <c r="EP246" i="64"/>
  <c r="M245" i="64"/>
  <c r="L245" i="64"/>
  <c r="M244" i="64"/>
  <c r="M243" i="64"/>
  <c r="L243" i="64"/>
  <c r="EY243" i="64" s="1"/>
  <c r="M242" i="64"/>
  <c r="M241" i="64"/>
  <c r="L241" i="64"/>
  <c r="EY241" i="64" s="1"/>
  <c r="IA245" i="64"/>
  <c r="HZ245" i="64"/>
  <c r="HY245" i="64"/>
  <c r="GL245" i="64"/>
  <c r="GJ245" i="64"/>
  <c r="GI245" i="64"/>
  <c r="GH245" i="64"/>
  <c r="GG245" i="64"/>
  <c r="GF245" i="64"/>
  <c r="GE245" i="64"/>
  <c r="GD245" i="64"/>
  <c r="GC245" i="64"/>
  <c r="GB245" i="64"/>
  <c r="GA245" i="64"/>
  <c r="FZ245" i="64"/>
  <c r="FY245" i="64"/>
  <c r="FX245" i="64"/>
  <c r="FW245" i="64"/>
  <c r="FV245" i="64"/>
  <c r="FU245" i="64"/>
  <c r="FT245" i="64"/>
  <c r="FS245" i="64"/>
  <c r="FR245" i="64"/>
  <c r="FQ245" i="64"/>
  <c r="FP245" i="64"/>
  <c r="FO245" i="64"/>
  <c r="FN245" i="64"/>
  <c r="FM245" i="64"/>
  <c r="FL245" i="64"/>
  <c r="FK245" i="64"/>
  <c r="FJ245" i="64"/>
  <c r="FI245" i="64"/>
  <c r="FH245" i="64"/>
  <c r="FG245" i="64"/>
  <c r="FF245" i="64"/>
  <c r="FD245" i="64"/>
  <c r="FC245" i="64"/>
  <c r="FB245" i="64"/>
  <c r="EU245" i="64"/>
  <c r="ET245" i="64"/>
  <c r="ES245" i="64"/>
  <c r="ER245" i="64"/>
  <c r="EQ245" i="64"/>
  <c r="EP245" i="64"/>
  <c r="IA244" i="64"/>
  <c r="HZ244" i="64"/>
  <c r="HY244" i="64"/>
  <c r="GL244" i="64"/>
  <c r="FD244" i="64" s="1"/>
  <c r="FC244" i="64"/>
  <c r="FA244" i="64"/>
  <c r="EZ244" i="64"/>
  <c r="EX244" i="64"/>
  <c r="EU244" i="64"/>
  <c r="ET244" i="64"/>
  <c r="ES244" i="64"/>
  <c r="ER244" i="64"/>
  <c r="EQ244" i="64"/>
  <c r="EP244" i="64"/>
  <c r="IA243" i="64"/>
  <c r="HZ243" i="64"/>
  <c r="HY243" i="64"/>
  <c r="GL243" i="64"/>
  <c r="FD243" i="64" s="1"/>
  <c r="FC243" i="64"/>
  <c r="FA243" i="64"/>
  <c r="EZ243" i="64"/>
  <c r="EX243" i="64"/>
  <c r="EU243" i="64"/>
  <c r="ET243" i="64"/>
  <c r="ES243" i="64"/>
  <c r="ER243" i="64"/>
  <c r="EQ243" i="64"/>
  <c r="EP243" i="64"/>
  <c r="IA242" i="64"/>
  <c r="HZ242" i="64"/>
  <c r="HY242" i="64"/>
  <c r="GL242" i="64"/>
  <c r="FD242" i="64"/>
  <c r="FC242" i="64"/>
  <c r="FA242" i="64"/>
  <c r="EZ242" i="64"/>
  <c r="EX242" i="64"/>
  <c r="EU242" i="64"/>
  <c r="ET242" i="64"/>
  <c r="ES242" i="64"/>
  <c r="ER242" i="64"/>
  <c r="EQ242" i="64"/>
  <c r="EP242" i="64"/>
  <c r="IA241" i="64"/>
  <c r="HZ241" i="64"/>
  <c r="HY241" i="64"/>
  <c r="HP241" i="64"/>
  <c r="HO241" i="64"/>
  <c r="HN241" i="64"/>
  <c r="HM241" i="64"/>
  <c r="HL241" i="64"/>
  <c r="HK241" i="64"/>
  <c r="HJ241" i="64"/>
  <c r="HI241" i="64"/>
  <c r="HH241" i="64"/>
  <c r="HG241" i="64"/>
  <c r="HF241" i="64"/>
  <c r="HE241" i="64"/>
  <c r="HD241" i="64"/>
  <c r="HC241" i="64"/>
  <c r="HB241" i="64"/>
  <c r="HA241" i="64"/>
  <c r="GZ241" i="64"/>
  <c r="GY241" i="64"/>
  <c r="GX241" i="64"/>
  <c r="GW241" i="64"/>
  <c r="GV241" i="64"/>
  <c r="GU241" i="64"/>
  <c r="GT241" i="64"/>
  <c r="GS241" i="64"/>
  <c r="GR241" i="64"/>
  <c r="GQ241" i="64"/>
  <c r="GP241" i="64"/>
  <c r="GO241" i="64"/>
  <c r="GN241" i="64"/>
  <c r="GL241" i="64"/>
  <c r="GJ241" i="64"/>
  <c r="GI241" i="64"/>
  <c r="GH241" i="64"/>
  <c r="GG241" i="64"/>
  <c r="GF241" i="64"/>
  <c r="GE241" i="64"/>
  <c r="GD241" i="64"/>
  <c r="GC241" i="64"/>
  <c r="GB241" i="64"/>
  <c r="GA241" i="64"/>
  <c r="FZ241" i="64"/>
  <c r="FY241" i="64"/>
  <c r="FX241" i="64"/>
  <c r="FW241" i="64"/>
  <c r="FV241" i="64"/>
  <c r="FU241" i="64"/>
  <c r="FT241" i="64"/>
  <c r="FS241" i="64"/>
  <c r="FR241" i="64"/>
  <c r="FQ241" i="64"/>
  <c r="FP241" i="64"/>
  <c r="FO241" i="64"/>
  <c r="FN241" i="64"/>
  <c r="FM241" i="64"/>
  <c r="FL241" i="64"/>
  <c r="FK241" i="64"/>
  <c r="FJ241" i="64"/>
  <c r="FI241" i="64"/>
  <c r="FH241" i="64"/>
  <c r="FA241" i="64" s="1"/>
  <c r="FG241" i="64"/>
  <c r="FF241" i="64"/>
  <c r="EX241" i="64" s="1"/>
  <c r="FD241" i="64"/>
  <c r="FC241" i="64"/>
  <c r="EW241" i="64"/>
  <c r="EU241" i="64"/>
  <c r="ET241" i="64"/>
  <c r="ES241" i="64"/>
  <c r="ER241" i="64"/>
  <c r="EQ241" i="64"/>
  <c r="EP241" i="64"/>
  <c r="M240" i="64"/>
  <c r="L240" i="64"/>
  <c r="M239" i="64"/>
  <c r="L239" i="64"/>
  <c r="EY239" i="64" s="1"/>
  <c r="M238" i="64"/>
  <c r="L238" i="64"/>
  <c r="M237" i="64"/>
  <c r="L237" i="64"/>
  <c r="EY237" i="64" s="1"/>
  <c r="M236" i="64"/>
  <c r="L236" i="64"/>
  <c r="EY236" i="64" s="1"/>
  <c r="IA240" i="64"/>
  <c r="HZ240" i="64"/>
  <c r="HY240" i="64"/>
  <c r="GL240" i="64"/>
  <c r="GJ240" i="64"/>
  <c r="GI240" i="64"/>
  <c r="GH240" i="64"/>
  <c r="GG240" i="64"/>
  <c r="GF240" i="64"/>
  <c r="GE240" i="64"/>
  <c r="GD240" i="64"/>
  <c r="GC240" i="64"/>
  <c r="GB240" i="64"/>
  <c r="GA240" i="64"/>
  <c r="FZ240" i="64"/>
  <c r="FY240" i="64"/>
  <c r="FX240" i="64"/>
  <c r="FW240" i="64"/>
  <c r="FV240" i="64"/>
  <c r="FU240" i="64"/>
  <c r="FT240" i="64"/>
  <c r="FS240" i="64"/>
  <c r="FR240" i="64"/>
  <c r="FQ240" i="64"/>
  <c r="FP240" i="64"/>
  <c r="FO240" i="64"/>
  <c r="FN240" i="64"/>
  <c r="FM240" i="64"/>
  <c r="FL240" i="64"/>
  <c r="FK240" i="64"/>
  <c r="FJ240" i="64"/>
  <c r="FI240" i="64"/>
  <c r="FH240" i="64"/>
  <c r="FG240" i="64"/>
  <c r="FF240" i="64"/>
  <c r="FD240" i="64"/>
  <c r="FC240" i="64"/>
  <c r="FB240" i="64"/>
  <c r="EU240" i="64"/>
  <c r="ET240" i="64"/>
  <c r="ES240" i="64"/>
  <c r="ER240" i="64"/>
  <c r="EQ240" i="64"/>
  <c r="EP240" i="64"/>
  <c r="IA239" i="64"/>
  <c r="HZ239" i="64"/>
  <c r="HY239" i="64"/>
  <c r="GL239" i="64"/>
  <c r="FD239" i="64" s="1"/>
  <c r="FC239" i="64"/>
  <c r="FA239" i="64"/>
  <c r="EZ239" i="64"/>
  <c r="EX239" i="64"/>
  <c r="EU239" i="64"/>
  <c r="ET239" i="64"/>
  <c r="ES239" i="64"/>
  <c r="ER239" i="64"/>
  <c r="EQ239" i="64"/>
  <c r="EP239" i="64"/>
  <c r="IA238" i="64"/>
  <c r="HZ238" i="64"/>
  <c r="HY238" i="64"/>
  <c r="GL238" i="64"/>
  <c r="FD238" i="64" s="1"/>
  <c r="FC238" i="64"/>
  <c r="FA238" i="64"/>
  <c r="EZ238" i="64"/>
  <c r="EY238" i="64"/>
  <c r="EX238" i="64"/>
  <c r="EU238" i="64"/>
  <c r="ET238" i="64"/>
  <c r="ES238" i="64"/>
  <c r="ER238" i="64"/>
  <c r="EQ238" i="64"/>
  <c r="EP238" i="64"/>
  <c r="IA237" i="64"/>
  <c r="HZ237" i="64"/>
  <c r="HY237" i="64"/>
  <c r="GL237" i="64"/>
  <c r="FD237" i="64"/>
  <c r="FC237" i="64"/>
  <c r="FA237" i="64"/>
  <c r="EZ237" i="64"/>
  <c r="EX237" i="64"/>
  <c r="EU237" i="64"/>
  <c r="ET237" i="64"/>
  <c r="ES237" i="64"/>
  <c r="ER237" i="64"/>
  <c r="EQ237" i="64"/>
  <c r="EP237" i="64"/>
  <c r="IA236" i="64"/>
  <c r="HZ236" i="64"/>
  <c r="HY236" i="64"/>
  <c r="HP236" i="64"/>
  <c r="HO236" i="64"/>
  <c r="HN236" i="64"/>
  <c r="HM236" i="64"/>
  <c r="HL236" i="64"/>
  <c r="HK236" i="64"/>
  <c r="HJ236" i="64"/>
  <c r="HI236" i="64"/>
  <c r="HH236" i="64"/>
  <c r="HG236" i="64"/>
  <c r="HF236" i="64"/>
  <c r="HE236" i="64"/>
  <c r="HD236" i="64"/>
  <c r="HC236" i="64"/>
  <c r="HB236" i="64"/>
  <c r="HA236" i="64"/>
  <c r="GZ236" i="64"/>
  <c r="GY236" i="64"/>
  <c r="GX236" i="64"/>
  <c r="GW236" i="64"/>
  <c r="GV236" i="64"/>
  <c r="GU236" i="64"/>
  <c r="GT236" i="64"/>
  <c r="GS236" i="64"/>
  <c r="GR236" i="64"/>
  <c r="GQ236" i="64"/>
  <c r="GP236" i="64"/>
  <c r="GO236" i="64"/>
  <c r="GN236" i="64"/>
  <c r="GL236" i="64"/>
  <c r="GJ236" i="64"/>
  <c r="GI236" i="64"/>
  <c r="GH236" i="64"/>
  <c r="GG236" i="64"/>
  <c r="GF236" i="64"/>
  <c r="GE236" i="64"/>
  <c r="GD236" i="64"/>
  <c r="GC236" i="64"/>
  <c r="GB236" i="64"/>
  <c r="GA236" i="64"/>
  <c r="FZ236" i="64"/>
  <c r="FY236" i="64"/>
  <c r="FX236" i="64"/>
  <c r="FW236" i="64"/>
  <c r="FV236" i="64"/>
  <c r="FU236" i="64"/>
  <c r="FT236" i="64"/>
  <c r="FS236" i="64"/>
  <c r="FR236" i="64"/>
  <c r="FQ236" i="64"/>
  <c r="FP236" i="64"/>
  <c r="FO236" i="64"/>
  <c r="FN236" i="64"/>
  <c r="FM236" i="64"/>
  <c r="FL236" i="64"/>
  <c r="FK236" i="64"/>
  <c r="FJ236" i="64"/>
  <c r="FI236" i="64"/>
  <c r="FH236" i="64"/>
  <c r="FA236" i="64" s="1"/>
  <c r="FG236" i="64"/>
  <c r="FF236" i="64"/>
  <c r="EX236" i="64" s="1"/>
  <c r="FD236" i="64"/>
  <c r="FC236" i="64"/>
  <c r="EW236" i="64"/>
  <c r="EU236" i="64"/>
  <c r="ET236" i="64"/>
  <c r="ES236" i="64"/>
  <c r="ER236" i="64"/>
  <c r="EQ236" i="64"/>
  <c r="EP236" i="64"/>
  <c r="M235" i="64"/>
  <c r="L235" i="64"/>
  <c r="M233" i="64"/>
  <c r="L233" i="64"/>
  <c r="EY233" i="64" s="1"/>
  <c r="M232" i="64"/>
  <c r="M231" i="64"/>
  <c r="L231" i="64"/>
  <c r="IA235" i="64"/>
  <c r="HZ235" i="64"/>
  <c r="HY235" i="64"/>
  <c r="GL235" i="64"/>
  <c r="GJ235" i="64"/>
  <c r="GI235" i="64"/>
  <c r="GH235" i="64"/>
  <c r="GG235" i="64"/>
  <c r="GF235" i="64"/>
  <c r="GE235" i="64"/>
  <c r="GD235" i="64"/>
  <c r="GC235" i="64"/>
  <c r="GB235" i="64"/>
  <c r="GA235" i="64"/>
  <c r="FZ235" i="64"/>
  <c r="FY235" i="64"/>
  <c r="FX235" i="64"/>
  <c r="FW235" i="64"/>
  <c r="FV235" i="64"/>
  <c r="FU235" i="64"/>
  <c r="FT235" i="64"/>
  <c r="FS235" i="64"/>
  <c r="FR235" i="64"/>
  <c r="FQ235" i="64"/>
  <c r="FP235" i="64"/>
  <c r="FO235" i="64"/>
  <c r="FN235" i="64"/>
  <c r="FM235" i="64"/>
  <c r="FL235" i="64"/>
  <c r="FK235" i="64"/>
  <c r="FJ235" i="64"/>
  <c r="FI235" i="64"/>
  <c r="FH235" i="64"/>
  <c r="FG235" i="64"/>
  <c r="FF235" i="64"/>
  <c r="FD235" i="64"/>
  <c r="FC235" i="64"/>
  <c r="FB235" i="64"/>
  <c r="EU235" i="64"/>
  <c r="ET235" i="64"/>
  <c r="ES235" i="64"/>
  <c r="ER235" i="64"/>
  <c r="EQ235" i="64"/>
  <c r="EP235" i="64"/>
  <c r="IA234" i="64"/>
  <c r="HZ234" i="64"/>
  <c r="HY234" i="64"/>
  <c r="GL234" i="64"/>
  <c r="FD234" i="64" s="1"/>
  <c r="FC234" i="64"/>
  <c r="FA234" i="64"/>
  <c r="EZ234" i="64"/>
  <c r="EX234" i="64"/>
  <c r="EU234" i="64"/>
  <c r="ET234" i="64"/>
  <c r="ES234" i="64"/>
  <c r="ER234" i="64"/>
  <c r="EQ234" i="64"/>
  <c r="EP234" i="64"/>
  <c r="IA233" i="64"/>
  <c r="HZ233" i="64"/>
  <c r="HY233" i="64"/>
  <c r="GL233" i="64"/>
  <c r="FD233" i="64" s="1"/>
  <c r="FC233" i="64"/>
  <c r="FA233" i="64"/>
  <c r="EZ233" i="64"/>
  <c r="EX233" i="64"/>
  <c r="EU233" i="64"/>
  <c r="ET233" i="64"/>
  <c r="ES233" i="64"/>
  <c r="ER233" i="64"/>
  <c r="EQ233" i="64"/>
  <c r="EP233" i="64"/>
  <c r="IA232" i="64"/>
  <c r="HZ232" i="64"/>
  <c r="HY232" i="64"/>
  <c r="GL232" i="64"/>
  <c r="FD232" i="64"/>
  <c r="FC232" i="64"/>
  <c r="FA232" i="64"/>
  <c r="EZ232" i="64"/>
  <c r="EX232" i="64"/>
  <c r="EU232" i="64"/>
  <c r="ET232" i="64"/>
  <c r="ES232" i="64"/>
  <c r="ER232" i="64"/>
  <c r="EQ232" i="64"/>
  <c r="EP232" i="64"/>
  <c r="IA231" i="64"/>
  <c r="HZ231" i="64"/>
  <c r="HY231" i="64"/>
  <c r="HP231" i="64"/>
  <c r="HO231" i="64"/>
  <c r="HN231" i="64"/>
  <c r="HM231" i="64"/>
  <c r="HL231" i="64"/>
  <c r="HK231" i="64"/>
  <c r="HJ231" i="64"/>
  <c r="HI231" i="64"/>
  <c r="HH231" i="64"/>
  <c r="HG231" i="64"/>
  <c r="HF231" i="64"/>
  <c r="HE231" i="64"/>
  <c r="HD231" i="64"/>
  <c r="HC231" i="64"/>
  <c r="HB231" i="64"/>
  <c r="HA231" i="64"/>
  <c r="GZ231" i="64"/>
  <c r="GY231" i="64"/>
  <c r="GX231" i="64"/>
  <c r="GW231" i="64"/>
  <c r="GV231" i="64"/>
  <c r="GU231" i="64"/>
  <c r="GT231" i="64"/>
  <c r="GS231" i="64"/>
  <c r="GR231" i="64"/>
  <c r="GQ231" i="64"/>
  <c r="GP231" i="64"/>
  <c r="GO231" i="64"/>
  <c r="GN231" i="64"/>
  <c r="GL231" i="64"/>
  <c r="GJ231" i="64"/>
  <c r="GI231" i="64"/>
  <c r="GH231" i="64"/>
  <c r="GG231" i="64"/>
  <c r="GF231" i="64"/>
  <c r="GE231" i="64"/>
  <c r="GD231" i="64"/>
  <c r="GC231" i="64"/>
  <c r="GB231" i="64"/>
  <c r="GA231" i="64"/>
  <c r="FZ231" i="64"/>
  <c r="FY231" i="64"/>
  <c r="FX231" i="64"/>
  <c r="FW231" i="64"/>
  <c r="FV231" i="64"/>
  <c r="FU231" i="64"/>
  <c r="FT231" i="64"/>
  <c r="FS231" i="64"/>
  <c r="FR231" i="64"/>
  <c r="FQ231" i="64"/>
  <c r="FP231" i="64"/>
  <c r="FO231" i="64"/>
  <c r="FN231" i="64"/>
  <c r="FM231" i="64"/>
  <c r="FL231" i="64"/>
  <c r="FK231" i="64"/>
  <c r="FJ231" i="64"/>
  <c r="FI231" i="64"/>
  <c r="FH231" i="64"/>
  <c r="FA231" i="64" s="1"/>
  <c r="FG231" i="64"/>
  <c r="FF231" i="64"/>
  <c r="EX231" i="64" s="1"/>
  <c r="FD231" i="64"/>
  <c r="FC231" i="64"/>
  <c r="EW231" i="64"/>
  <c r="EU231" i="64"/>
  <c r="ET231" i="64"/>
  <c r="ES231" i="64"/>
  <c r="ER231" i="64"/>
  <c r="EQ231" i="64"/>
  <c r="EP231" i="64"/>
  <c r="M230" i="64"/>
  <c r="L230" i="64"/>
  <c r="M229" i="64"/>
  <c r="L229" i="64"/>
  <c r="EY229" i="64" s="1"/>
  <c r="M228" i="64"/>
  <c r="L228" i="64"/>
  <c r="M227" i="64"/>
  <c r="L227" i="64"/>
  <c r="EY227" i="64" s="1"/>
  <c r="M226" i="64"/>
  <c r="L226" i="64"/>
  <c r="IA230" i="64"/>
  <c r="HZ230" i="64"/>
  <c r="HY230" i="64"/>
  <c r="GL230" i="64"/>
  <c r="GJ230" i="64"/>
  <c r="GI230" i="64"/>
  <c r="GH230" i="64"/>
  <c r="GG230" i="64"/>
  <c r="GF230" i="64"/>
  <c r="GE230" i="64"/>
  <c r="GD230" i="64"/>
  <c r="GC230" i="64"/>
  <c r="GB230" i="64"/>
  <c r="GA230" i="64"/>
  <c r="FZ230" i="64"/>
  <c r="FY230" i="64"/>
  <c r="FX230" i="64"/>
  <c r="FW230" i="64"/>
  <c r="FV230" i="64"/>
  <c r="FU230" i="64"/>
  <c r="FT230" i="64"/>
  <c r="FS230" i="64"/>
  <c r="FR230" i="64"/>
  <c r="FQ230" i="64"/>
  <c r="FP230" i="64"/>
  <c r="FO230" i="64"/>
  <c r="FN230" i="64"/>
  <c r="FM230" i="64"/>
  <c r="FL230" i="64"/>
  <c r="FK230" i="64"/>
  <c r="FJ230" i="64"/>
  <c r="FI230" i="64"/>
  <c r="FH230" i="64"/>
  <c r="FG230" i="64"/>
  <c r="FF230" i="64"/>
  <c r="FD230" i="64"/>
  <c r="FC230" i="64"/>
  <c r="FB230" i="64"/>
  <c r="EU230" i="64"/>
  <c r="ET230" i="64"/>
  <c r="ES230" i="64"/>
  <c r="ER230" i="64"/>
  <c r="EQ230" i="64"/>
  <c r="EP230" i="64"/>
  <c r="IA229" i="64"/>
  <c r="HZ229" i="64"/>
  <c r="HY229" i="64"/>
  <c r="GL229" i="64"/>
  <c r="FD229" i="64" s="1"/>
  <c r="FC229" i="64"/>
  <c r="FA229" i="64"/>
  <c r="EZ229" i="64"/>
  <c r="EX229" i="64"/>
  <c r="EU229" i="64"/>
  <c r="ET229" i="64"/>
  <c r="ES229" i="64"/>
  <c r="ER229" i="64"/>
  <c r="EQ229" i="64"/>
  <c r="EP229" i="64"/>
  <c r="IA228" i="64"/>
  <c r="HZ228" i="64"/>
  <c r="HY228" i="64"/>
  <c r="GL228" i="64"/>
  <c r="FD228" i="64" s="1"/>
  <c r="FC228" i="64"/>
  <c r="FA228" i="64"/>
  <c r="EZ228" i="64"/>
  <c r="EY228" i="64"/>
  <c r="EX228" i="64"/>
  <c r="EU228" i="64"/>
  <c r="ET228" i="64"/>
  <c r="ES228" i="64"/>
  <c r="EV228" i="64" s="1"/>
  <c r="ER228" i="64"/>
  <c r="EQ228" i="64"/>
  <c r="EP228" i="64"/>
  <c r="IA227" i="64"/>
  <c r="HZ227" i="64"/>
  <c r="HY227" i="64"/>
  <c r="GL227" i="64"/>
  <c r="FD227" i="64"/>
  <c r="FC227" i="64"/>
  <c r="FA227" i="64"/>
  <c r="EZ227" i="64"/>
  <c r="EX227" i="64"/>
  <c r="EU227" i="64"/>
  <c r="ET227" i="64"/>
  <c r="ES227" i="64"/>
  <c r="ER227" i="64"/>
  <c r="EQ227" i="64"/>
  <c r="EP227" i="64"/>
  <c r="IA226" i="64"/>
  <c r="HZ226" i="64"/>
  <c r="HY226" i="64"/>
  <c r="HP226" i="64"/>
  <c r="HO226" i="64"/>
  <c r="HN226" i="64"/>
  <c r="HM226" i="64"/>
  <c r="HL226" i="64"/>
  <c r="HK226" i="64"/>
  <c r="HJ226" i="64"/>
  <c r="HI226" i="64"/>
  <c r="HH226" i="64"/>
  <c r="HG226" i="64"/>
  <c r="HF226" i="64"/>
  <c r="HE226" i="64"/>
  <c r="HD226" i="64"/>
  <c r="HC226" i="64"/>
  <c r="HB226" i="64"/>
  <c r="HA226" i="64"/>
  <c r="GZ226" i="64"/>
  <c r="GY226" i="64"/>
  <c r="GX226" i="64"/>
  <c r="GW226" i="64"/>
  <c r="GV226" i="64"/>
  <c r="GU226" i="64"/>
  <c r="GT226" i="64"/>
  <c r="GS226" i="64"/>
  <c r="GR226" i="64"/>
  <c r="GQ226" i="64"/>
  <c r="GP226" i="64"/>
  <c r="GO226" i="64"/>
  <c r="GN226" i="64"/>
  <c r="GL226" i="64"/>
  <c r="GJ226" i="64"/>
  <c r="GI226" i="64"/>
  <c r="GH226" i="64"/>
  <c r="GG226" i="64"/>
  <c r="GF226" i="64"/>
  <c r="GE226" i="64"/>
  <c r="GD226" i="64"/>
  <c r="GC226" i="64"/>
  <c r="GB226" i="64"/>
  <c r="GA226" i="64"/>
  <c r="FZ226" i="64"/>
  <c r="FY226" i="64"/>
  <c r="FX226" i="64"/>
  <c r="FW226" i="64"/>
  <c r="FV226" i="64"/>
  <c r="FU226" i="64"/>
  <c r="FT226" i="64"/>
  <c r="FS226" i="64"/>
  <c r="FR226" i="64"/>
  <c r="FQ226" i="64"/>
  <c r="FP226" i="64"/>
  <c r="FO226" i="64"/>
  <c r="FN226" i="64"/>
  <c r="FM226" i="64"/>
  <c r="FL226" i="64"/>
  <c r="FK226" i="64"/>
  <c r="FJ226" i="64"/>
  <c r="FI226" i="64"/>
  <c r="FH226" i="64"/>
  <c r="FA226" i="64" s="1"/>
  <c r="FG226" i="64"/>
  <c r="FF226" i="64"/>
  <c r="EX226" i="64" s="1"/>
  <c r="FD226" i="64"/>
  <c r="FC226" i="64"/>
  <c r="EY226" i="64"/>
  <c r="EW226" i="64"/>
  <c r="EU226" i="64"/>
  <c r="ET226" i="64"/>
  <c r="ES226" i="64"/>
  <c r="ER226" i="64"/>
  <c r="EQ226" i="64"/>
  <c r="EP226" i="64"/>
  <c r="M225" i="64"/>
  <c r="L225" i="64"/>
  <c r="M224" i="64"/>
  <c r="M223" i="64"/>
  <c r="L223" i="64"/>
  <c r="EY223" i="64" s="1"/>
  <c r="M222" i="64"/>
  <c r="M221" i="64"/>
  <c r="L221" i="64"/>
  <c r="EY221" i="64" s="1"/>
  <c r="IA225" i="64"/>
  <c r="HZ225" i="64"/>
  <c r="HY225" i="64"/>
  <c r="GL225" i="64"/>
  <c r="GJ225" i="64"/>
  <c r="GI225" i="64"/>
  <c r="GH225" i="64"/>
  <c r="GG225" i="64"/>
  <c r="GF225" i="64"/>
  <c r="GE225" i="64"/>
  <c r="GD225" i="64"/>
  <c r="GC225" i="64"/>
  <c r="GB225" i="64"/>
  <c r="GA225" i="64"/>
  <c r="FZ225" i="64"/>
  <c r="FY225" i="64"/>
  <c r="FX225" i="64"/>
  <c r="FW225" i="64"/>
  <c r="FV225" i="64"/>
  <c r="FU225" i="64"/>
  <c r="FT225" i="64"/>
  <c r="FS225" i="64"/>
  <c r="FR225" i="64"/>
  <c r="FQ225" i="64"/>
  <c r="FP225" i="64"/>
  <c r="FO225" i="64"/>
  <c r="FN225" i="64"/>
  <c r="FM225" i="64"/>
  <c r="FL225" i="64"/>
  <c r="FK225" i="64"/>
  <c r="FJ225" i="64"/>
  <c r="FI225" i="64"/>
  <c r="FH225" i="64"/>
  <c r="FG225" i="64"/>
  <c r="FF225" i="64"/>
  <c r="FD225" i="64"/>
  <c r="FC225" i="64"/>
  <c r="FB225" i="64"/>
  <c r="EU225" i="64"/>
  <c r="ET225" i="64"/>
  <c r="ES225" i="64"/>
  <c r="ER225" i="64"/>
  <c r="EQ225" i="64"/>
  <c r="EP225" i="64"/>
  <c r="IA224" i="64"/>
  <c r="HZ224" i="64"/>
  <c r="HY224" i="64"/>
  <c r="GL224" i="64"/>
  <c r="FD224" i="64" s="1"/>
  <c r="FC224" i="64"/>
  <c r="FA224" i="64"/>
  <c r="EZ224" i="64"/>
  <c r="EX224" i="64"/>
  <c r="EU224" i="64"/>
  <c r="ET224" i="64"/>
  <c r="ES224" i="64"/>
  <c r="ER224" i="64"/>
  <c r="EQ224" i="64"/>
  <c r="EP224" i="64"/>
  <c r="IA223" i="64"/>
  <c r="HZ223" i="64"/>
  <c r="HY223" i="64"/>
  <c r="GL223" i="64"/>
  <c r="FD223" i="64" s="1"/>
  <c r="FC223" i="64"/>
  <c r="FA223" i="64"/>
  <c r="EZ223" i="64"/>
  <c r="EX223" i="64"/>
  <c r="EU223" i="64"/>
  <c r="ET223" i="64"/>
  <c r="ES223" i="64"/>
  <c r="ER223" i="64"/>
  <c r="EQ223" i="64"/>
  <c r="EP223" i="64"/>
  <c r="IA222" i="64"/>
  <c r="HZ222" i="64"/>
  <c r="HY222" i="64"/>
  <c r="GL222" i="64"/>
  <c r="FD222" i="64"/>
  <c r="FC222" i="64"/>
  <c r="FA222" i="64"/>
  <c r="EZ222" i="64"/>
  <c r="EX222" i="64"/>
  <c r="EU222" i="64"/>
  <c r="ET222" i="64"/>
  <c r="ES222" i="64"/>
  <c r="ER222" i="64"/>
  <c r="EQ222" i="64"/>
  <c r="EP222" i="64"/>
  <c r="IA221" i="64"/>
  <c r="HZ221" i="64"/>
  <c r="HY221" i="64"/>
  <c r="HP221" i="64"/>
  <c r="HO221" i="64"/>
  <c r="HN221" i="64"/>
  <c r="HM221" i="64"/>
  <c r="HL221" i="64"/>
  <c r="HK221" i="64"/>
  <c r="HJ221" i="64"/>
  <c r="HI221" i="64"/>
  <c r="HH221" i="64"/>
  <c r="HG221" i="64"/>
  <c r="HF221" i="64"/>
  <c r="HE221" i="64"/>
  <c r="HD221" i="64"/>
  <c r="HC221" i="64"/>
  <c r="HB221" i="64"/>
  <c r="HA221" i="64"/>
  <c r="GZ221" i="64"/>
  <c r="GY221" i="64"/>
  <c r="GX221" i="64"/>
  <c r="GW221" i="64"/>
  <c r="GV221" i="64"/>
  <c r="GU221" i="64"/>
  <c r="GT221" i="64"/>
  <c r="GS221" i="64"/>
  <c r="GR221" i="64"/>
  <c r="GQ221" i="64"/>
  <c r="GP221" i="64"/>
  <c r="GO221" i="64"/>
  <c r="GN221" i="64"/>
  <c r="GL221" i="64"/>
  <c r="GJ221" i="64"/>
  <c r="GI221" i="64"/>
  <c r="GH221" i="64"/>
  <c r="GG221" i="64"/>
  <c r="GF221" i="64"/>
  <c r="GE221" i="64"/>
  <c r="GD221" i="64"/>
  <c r="GC221" i="64"/>
  <c r="GB221" i="64"/>
  <c r="GA221" i="64"/>
  <c r="FZ221" i="64"/>
  <c r="FY221" i="64"/>
  <c r="FX221" i="64"/>
  <c r="FW221" i="64"/>
  <c r="FV221" i="64"/>
  <c r="FU221" i="64"/>
  <c r="FT221" i="64"/>
  <c r="FS221" i="64"/>
  <c r="FR221" i="64"/>
  <c r="FQ221" i="64"/>
  <c r="FP221" i="64"/>
  <c r="FO221" i="64"/>
  <c r="FN221" i="64"/>
  <c r="FM221" i="64"/>
  <c r="FL221" i="64"/>
  <c r="FK221" i="64"/>
  <c r="FJ221" i="64"/>
  <c r="FI221" i="64"/>
  <c r="FH221" i="64"/>
  <c r="FA221" i="64" s="1"/>
  <c r="FG221" i="64"/>
  <c r="FF221" i="64"/>
  <c r="EX221" i="64" s="1"/>
  <c r="FD221" i="64"/>
  <c r="FC221" i="64"/>
  <c r="EW221" i="64"/>
  <c r="EU221" i="64"/>
  <c r="ET221" i="64"/>
  <c r="ES221" i="64"/>
  <c r="ER221" i="64"/>
  <c r="EQ221" i="64"/>
  <c r="EP221" i="64"/>
  <c r="M220" i="64"/>
  <c r="L220" i="64"/>
  <c r="M219" i="64"/>
  <c r="L219" i="64"/>
  <c r="EY219" i="64" s="1"/>
  <c r="M218" i="64"/>
  <c r="L218" i="64"/>
  <c r="M217" i="64"/>
  <c r="L217" i="64"/>
  <c r="EY217" i="64" s="1"/>
  <c r="M216" i="64"/>
  <c r="L216" i="64"/>
  <c r="IA220" i="64"/>
  <c r="HZ220" i="64"/>
  <c r="HY220" i="64"/>
  <c r="GL220" i="64"/>
  <c r="GJ220" i="64"/>
  <c r="GI220" i="64"/>
  <c r="GH220" i="64"/>
  <c r="GG220" i="64"/>
  <c r="GF220" i="64"/>
  <c r="GE220" i="64"/>
  <c r="GD220" i="64"/>
  <c r="GC220" i="64"/>
  <c r="GB220" i="64"/>
  <c r="GA220" i="64"/>
  <c r="FZ220" i="64"/>
  <c r="FY220" i="64"/>
  <c r="FX220" i="64"/>
  <c r="FW220" i="64"/>
  <c r="FV220" i="64"/>
  <c r="FU220" i="64"/>
  <c r="FT220" i="64"/>
  <c r="FS220" i="64"/>
  <c r="FR220" i="64"/>
  <c r="FQ220" i="64"/>
  <c r="FP220" i="64"/>
  <c r="FO220" i="64"/>
  <c r="FN220" i="64"/>
  <c r="FM220" i="64"/>
  <c r="FL220" i="64"/>
  <c r="FK220" i="64"/>
  <c r="FJ220" i="64"/>
  <c r="FI220" i="64"/>
  <c r="FH220" i="64"/>
  <c r="FG220" i="64"/>
  <c r="FF220" i="64"/>
  <c r="FD220" i="64"/>
  <c r="FC220" i="64"/>
  <c r="FB220" i="64"/>
  <c r="EU220" i="64"/>
  <c r="ET220" i="64"/>
  <c r="ES220" i="64"/>
  <c r="ER220" i="64"/>
  <c r="EQ220" i="64"/>
  <c r="EP220" i="64"/>
  <c r="IA219" i="64"/>
  <c r="HZ219" i="64"/>
  <c r="HY219" i="64"/>
  <c r="GL219" i="64"/>
  <c r="FD219" i="64" s="1"/>
  <c r="FC219" i="64"/>
  <c r="FA219" i="64"/>
  <c r="EZ219" i="64"/>
  <c r="EX219" i="64"/>
  <c r="EU219" i="64"/>
  <c r="ET219" i="64"/>
  <c r="ES219" i="64"/>
  <c r="ER219" i="64"/>
  <c r="EQ219" i="64"/>
  <c r="EP219" i="64"/>
  <c r="IA218" i="64"/>
  <c r="HZ218" i="64"/>
  <c r="HY218" i="64"/>
  <c r="GL218" i="64"/>
  <c r="FD218" i="64" s="1"/>
  <c r="FC218" i="64"/>
  <c r="FA218" i="64"/>
  <c r="EZ218" i="64"/>
  <c r="EY218" i="64"/>
  <c r="EX218" i="64"/>
  <c r="EU218" i="64"/>
  <c r="ET218" i="64"/>
  <c r="ES218" i="64"/>
  <c r="ER218" i="64"/>
  <c r="EQ218" i="64"/>
  <c r="EP218" i="64"/>
  <c r="IA217" i="64"/>
  <c r="HZ217" i="64"/>
  <c r="HY217" i="64"/>
  <c r="GL217" i="64"/>
  <c r="FD217" i="64"/>
  <c r="FC217" i="64"/>
  <c r="FA217" i="64"/>
  <c r="EZ217" i="64"/>
  <c r="EX217" i="64"/>
  <c r="EU217" i="64"/>
  <c r="ET217" i="64"/>
  <c r="ES217" i="64"/>
  <c r="ER217" i="64"/>
  <c r="EQ217" i="64"/>
  <c r="EP217" i="64"/>
  <c r="IA216" i="64"/>
  <c r="HZ216" i="64"/>
  <c r="HY216" i="64"/>
  <c r="HP216" i="64"/>
  <c r="HO216" i="64"/>
  <c r="HN216" i="64"/>
  <c r="HM216" i="64"/>
  <c r="HL216" i="64"/>
  <c r="HK216" i="64"/>
  <c r="HJ216" i="64"/>
  <c r="HI216" i="64"/>
  <c r="HH216" i="64"/>
  <c r="HG216" i="64"/>
  <c r="HF216" i="64"/>
  <c r="HE216" i="64"/>
  <c r="HD216" i="64"/>
  <c r="HC216" i="64"/>
  <c r="HB216" i="64"/>
  <c r="HA216" i="64"/>
  <c r="GZ216" i="64"/>
  <c r="GY216" i="64"/>
  <c r="GX216" i="64"/>
  <c r="GW216" i="64"/>
  <c r="GV216" i="64"/>
  <c r="GU216" i="64"/>
  <c r="GT216" i="64"/>
  <c r="GS216" i="64"/>
  <c r="GR216" i="64"/>
  <c r="GQ216" i="64"/>
  <c r="GP216" i="64"/>
  <c r="GO216" i="64"/>
  <c r="GN216" i="64"/>
  <c r="GL216" i="64"/>
  <c r="GJ216" i="64"/>
  <c r="GI216" i="64"/>
  <c r="GH216" i="64"/>
  <c r="GG216" i="64"/>
  <c r="GF216" i="64"/>
  <c r="GE216" i="64"/>
  <c r="GD216" i="64"/>
  <c r="GC216" i="64"/>
  <c r="GB216" i="64"/>
  <c r="GA216" i="64"/>
  <c r="FZ216" i="64"/>
  <c r="FY216" i="64"/>
  <c r="FX216" i="64"/>
  <c r="FW216" i="64"/>
  <c r="FV216" i="64"/>
  <c r="FU216" i="64"/>
  <c r="FT216" i="64"/>
  <c r="FS216" i="64"/>
  <c r="FR216" i="64"/>
  <c r="FQ216" i="64"/>
  <c r="FP216" i="64"/>
  <c r="FO216" i="64"/>
  <c r="FN216" i="64"/>
  <c r="FM216" i="64"/>
  <c r="FL216" i="64"/>
  <c r="FK216" i="64"/>
  <c r="FJ216" i="64"/>
  <c r="FI216" i="64"/>
  <c r="FH216" i="64"/>
  <c r="FA216" i="64" s="1"/>
  <c r="FG216" i="64"/>
  <c r="FF216" i="64"/>
  <c r="EX216" i="64" s="1"/>
  <c r="FD216" i="64"/>
  <c r="FC216" i="64"/>
  <c r="EY216" i="64"/>
  <c r="EW216" i="64"/>
  <c r="EU216" i="64"/>
  <c r="ET216" i="64"/>
  <c r="ES216" i="64"/>
  <c r="ER216" i="64"/>
  <c r="EQ216" i="64"/>
  <c r="EP216" i="64"/>
  <c r="M215" i="64"/>
  <c r="L215" i="64"/>
  <c r="M214" i="64"/>
  <c r="M213" i="64"/>
  <c r="L213" i="64"/>
  <c r="M212" i="64"/>
  <c r="M211" i="64"/>
  <c r="L211" i="64"/>
  <c r="EY211" i="64" s="1"/>
  <c r="IA215" i="64"/>
  <c r="HZ215" i="64"/>
  <c r="HY215" i="64"/>
  <c r="GL215" i="64"/>
  <c r="GJ215" i="64"/>
  <c r="GI215" i="64"/>
  <c r="GH215" i="64"/>
  <c r="GG215" i="64"/>
  <c r="GF215" i="64"/>
  <c r="GE215" i="64"/>
  <c r="GD215" i="64"/>
  <c r="GC215" i="64"/>
  <c r="GB215" i="64"/>
  <c r="GA215" i="64"/>
  <c r="FZ215" i="64"/>
  <c r="FY215" i="64"/>
  <c r="FX215" i="64"/>
  <c r="FW215" i="64"/>
  <c r="FV215" i="64"/>
  <c r="FU215" i="64"/>
  <c r="FT215" i="64"/>
  <c r="FS215" i="64"/>
  <c r="FR215" i="64"/>
  <c r="FQ215" i="64"/>
  <c r="FP215" i="64"/>
  <c r="FO215" i="64"/>
  <c r="FN215" i="64"/>
  <c r="FM215" i="64"/>
  <c r="FL215" i="64"/>
  <c r="FK215" i="64"/>
  <c r="FJ215" i="64"/>
  <c r="FI215" i="64"/>
  <c r="FH215" i="64"/>
  <c r="FG215" i="64"/>
  <c r="FF215" i="64"/>
  <c r="FD215" i="64"/>
  <c r="FC215" i="64"/>
  <c r="FB215" i="64"/>
  <c r="EU215" i="64"/>
  <c r="ET215" i="64"/>
  <c r="ES215" i="64"/>
  <c r="ER215" i="64"/>
  <c r="EQ215" i="64"/>
  <c r="EP215" i="64"/>
  <c r="IA214" i="64"/>
  <c r="HZ214" i="64"/>
  <c r="HY214" i="64"/>
  <c r="GL214" i="64"/>
  <c r="FD214" i="64" s="1"/>
  <c r="FC214" i="64"/>
  <c r="FA214" i="64"/>
  <c r="EZ214" i="64"/>
  <c r="EX214" i="64"/>
  <c r="EU214" i="64"/>
  <c r="ET214" i="64"/>
  <c r="ES214" i="64"/>
  <c r="ER214" i="64"/>
  <c r="EQ214" i="64"/>
  <c r="EP214" i="64"/>
  <c r="IA213" i="64"/>
  <c r="HZ213" i="64"/>
  <c r="HY213" i="64"/>
  <c r="GL213" i="64"/>
  <c r="FD213" i="64" s="1"/>
  <c r="FC213" i="64"/>
  <c r="FA213" i="64"/>
  <c r="EZ213" i="64"/>
  <c r="EX213" i="64"/>
  <c r="EU213" i="64"/>
  <c r="ET213" i="64"/>
  <c r="ES213" i="64"/>
  <c r="ER213" i="64"/>
  <c r="EQ213" i="64"/>
  <c r="EP213" i="64"/>
  <c r="IA212" i="64"/>
  <c r="HZ212" i="64"/>
  <c r="HY212" i="64"/>
  <c r="GL212" i="64"/>
  <c r="FD212" i="64"/>
  <c r="FC212" i="64"/>
  <c r="FA212" i="64"/>
  <c r="EZ212" i="64"/>
  <c r="EX212" i="64"/>
  <c r="EU212" i="64"/>
  <c r="ET212" i="64"/>
  <c r="ES212" i="64"/>
  <c r="ER212" i="64"/>
  <c r="EQ212" i="64"/>
  <c r="EP212" i="64"/>
  <c r="IA211" i="64"/>
  <c r="HZ211" i="64"/>
  <c r="HY211" i="64"/>
  <c r="HP211" i="64"/>
  <c r="HO211" i="64"/>
  <c r="HN211" i="64"/>
  <c r="HM211" i="64"/>
  <c r="HL211" i="64"/>
  <c r="HK211" i="64"/>
  <c r="HJ211" i="64"/>
  <c r="HI211" i="64"/>
  <c r="HH211" i="64"/>
  <c r="HG211" i="64"/>
  <c r="HF211" i="64"/>
  <c r="HE211" i="64"/>
  <c r="HD211" i="64"/>
  <c r="HC211" i="64"/>
  <c r="HB211" i="64"/>
  <c r="HA211" i="64"/>
  <c r="GZ211" i="64"/>
  <c r="GY211" i="64"/>
  <c r="GX211" i="64"/>
  <c r="GW211" i="64"/>
  <c r="GV211" i="64"/>
  <c r="GU211" i="64"/>
  <c r="GT211" i="64"/>
  <c r="GS211" i="64"/>
  <c r="GR211" i="64"/>
  <c r="GQ211" i="64"/>
  <c r="GP211" i="64"/>
  <c r="GO211" i="64"/>
  <c r="GN211" i="64"/>
  <c r="GL211" i="64"/>
  <c r="GJ211" i="64"/>
  <c r="GI211" i="64"/>
  <c r="GH211" i="64"/>
  <c r="GG211" i="64"/>
  <c r="GF211" i="64"/>
  <c r="GE211" i="64"/>
  <c r="GD211" i="64"/>
  <c r="GC211" i="64"/>
  <c r="GB211" i="64"/>
  <c r="GA211" i="64"/>
  <c r="FZ211" i="64"/>
  <c r="FY211" i="64"/>
  <c r="FX211" i="64"/>
  <c r="FW211" i="64"/>
  <c r="FV211" i="64"/>
  <c r="FU211" i="64"/>
  <c r="FT211" i="64"/>
  <c r="FS211" i="64"/>
  <c r="FR211" i="64"/>
  <c r="FQ211" i="64"/>
  <c r="FP211" i="64"/>
  <c r="FO211" i="64"/>
  <c r="FN211" i="64"/>
  <c r="FM211" i="64"/>
  <c r="FL211" i="64"/>
  <c r="FK211" i="64"/>
  <c r="FJ211" i="64"/>
  <c r="FI211" i="64"/>
  <c r="FH211" i="64"/>
  <c r="FA211" i="64" s="1"/>
  <c r="FG211" i="64"/>
  <c r="FF211" i="64"/>
  <c r="EX211" i="64" s="1"/>
  <c r="FD211" i="64"/>
  <c r="FC211" i="64"/>
  <c r="EW211" i="64"/>
  <c r="EU211" i="64"/>
  <c r="ET211" i="64"/>
  <c r="ES211" i="64"/>
  <c r="ER211" i="64"/>
  <c r="EQ211" i="64"/>
  <c r="EP211" i="64"/>
  <c r="M210" i="64"/>
  <c r="L210" i="64"/>
  <c r="M209" i="64"/>
  <c r="L209" i="64"/>
  <c r="EY209" i="64" s="1"/>
  <c r="M208" i="64"/>
  <c r="L208" i="64"/>
  <c r="M207" i="64"/>
  <c r="L207" i="64"/>
  <c r="EY207" i="64" s="1"/>
  <c r="M206" i="64"/>
  <c r="L206" i="64"/>
  <c r="EY206" i="64" s="1"/>
  <c r="IA210" i="64"/>
  <c r="HZ210" i="64"/>
  <c r="HY210" i="64"/>
  <c r="GL210" i="64"/>
  <c r="GJ210" i="64"/>
  <c r="GI210" i="64"/>
  <c r="GH210" i="64"/>
  <c r="GG210" i="64"/>
  <c r="GF210" i="64"/>
  <c r="GE210" i="64"/>
  <c r="GD210" i="64"/>
  <c r="GC210" i="64"/>
  <c r="GB210" i="64"/>
  <c r="GA210" i="64"/>
  <c r="FZ210" i="64"/>
  <c r="FY210" i="64"/>
  <c r="FX210" i="64"/>
  <c r="FW210" i="64"/>
  <c r="FV210" i="64"/>
  <c r="FU210" i="64"/>
  <c r="FT210" i="64"/>
  <c r="FS210" i="64"/>
  <c r="FR210" i="64"/>
  <c r="FQ210" i="64"/>
  <c r="FP210" i="64"/>
  <c r="FO210" i="64"/>
  <c r="FN210" i="64"/>
  <c r="FM210" i="64"/>
  <c r="FL210" i="64"/>
  <c r="FK210" i="64"/>
  <c r="FJ210" i="64"/>
  <c r="FI210" i="64"/>
  <c r="FH210" i="64"/>
  <c r="FG210" i="64"/>
  <c r="FF210" i="64"/>
  <c r="FD210" i="64"/>
  <c r="FC210" i="64"/>
  <c r="FB210" i="64"/>
  <c r="EU210" i="64"/>
  <c r="ET210" i="64"/>
  <c r="ES210" i="64"/>
  <c r="ER210" i="64"/>
  <c r="EQ210" i="64"/>
  <c r="EP210" i="64"/>
  <c r="IA209" i="64"/>
  <c r="HZ209" i="64"/>
  <c r="HY209" i="64"/>
  <c r="GL209" i="64"/>
  <c r="FD209" i="64" s="1"/>
  <c r="FC209" i="64"/>
  <c r="FA209" i="64"/>
  <c r="EZ209" i="64"/>
  <c r="EX209" i="64"/>
  <c r="EU209" i="64"/>
  <c r="ET209" i="64"/>
  <c r="ES209" i="64"/>
  <c r="ER209" i="64"/>
  <c r="EQ209" i="64"/>
  <c r="EP209" i="64"/>
  <c r="IA208" i="64"/>
  <c r="HZ208" i="64"/>
  <c r="HY208" i="64"/>
  <c r="GL208" i="64"/>
  <c r="FD208" i="64" s="1"/>
  <c r="FC208" i="64"/>
  <c r="FA208" i="64"/>
  <c r="EZ208" i="64"/>
  <c r="EY208" i="64"/>
  <c r="EX208" i="64"/>
  <c r="EU208" i="64"/>
  <c r="ET208" i="64"/>
  <c r="ES208" i="64"/>
  <c r="ER208" i="64"/>
  <c r="EQ208" i="64"/>
  <c r="EP208" i="64"/>
  <c r="IA207" i="64"/>
  <c r="HZ207" i="64"/>
  <c r="HY207" i="64"/>
  <c r="GL207" i="64"/>
  <c r="FD207" i="64"/>
  <c r="FC207" i="64"/>
  <c r="FA207" i="64"/>
  <c r="EZ207" i="64"/>
  <c r="EX207" i="64"/>
  <c r="EU207" i="64"/>
  <c r="ET207" i="64"/>
  <c r="ES207" i="64"/>
  <c r="ER207" i="64"/>
  <c r="EQ207" i="64"/>
  <c r="EP207" i="64"/>
  <c r="IA206" i="64"/>
  <c r="HZ206" i="64"/>
  <c r="HY206" i="64"/>
  <c r="HP206" i="64"/>
  <c r="HO206" i="64"/>
  <c r="HN206" i="64"/>
  <c r="HM206" i="64"/>
  <c r="HL206" i="64"/>
  <c r="HK206" i="64"/>
  <c r="HJ206" i="64"/>
  <c r="HI206" i="64"/>
  <c r="HH206" i="64"/>
  <c r="HG206" i="64"/>
  <c r="HF206" i="64"/>
  <c r="HE206" i="64"/>
  <c r="HD206" i="64"/>
  <c r="HC206" i="64"/>
  <c r="HB206" i="64"/>
  <c r="HA206" i="64"/>
  <c r="GZ206" i="64"/>
  <c r="GY206" i="64"/>
  <c r="GX206" i="64"/>
  <c r="GW206" i="64"/>
  <c r="GV206" i="64"/>
  <c r="GU206" i="64"/>
  <c r="GT206" i="64"/>
  <c r="GS206" i="64"/>
  <c r="GR206" i="64"/>
  <c r="GQ206" i="64"/>
  <c r="GP206" i="64"/>
  <c r="GO206" i="64"/>
  <c r="GN206" i="64"/>
  <c r="GL206" i="64"/>
  <c r="GJ206" i="64"/>
  <c r="GI206" i="64"/>
  <c r="GH206" i="64"/>
  <c r="GG206" i="64"/>
  <c r="GF206" i="64"/>
  <c r="GE206" i="64"/>
  <c r="GD206" i="64"/>
  <c r="GC206" i="64"/>
  <c r="GB206" i="64"/>
  <c r="GA206" i="64"/>
  <c r="FZ206" i="64"/>
  <c r="FY206" i="64"/>
  <c r="FX206" i="64"/>
  <c r="FW206" i="64"/>
  <c r="FV206" i="64"/>
  <c r="FU206" i="64"/>
  <c r="FT206" i="64"/>
  <c r="FS206" i="64"/>
  <c r="FR206" i="64"/>
  <c r="FQ206" i="64"/>
  <c r="FP206" i="64"/>
  <c r="FO206" i="64"/>
  <c r="FN206" i="64"/>
  <c r="FM206" i="64"/>
  <c r="FL206" i="64"/>
  <c r="FK206" i="64"/>
  <c r="FJ206" i="64"/>
  <c r="FI206" i="64"/>
  <c r="FH206" i="64"/>
  <c r="FA206" i="64" s="1"/>
  <c r="FG206" i="64"/>
  <c r="FF206" i="64"/>
  <c r="EX206" i="64" s="1"/>
  <c r="FD206" i="64"/>
  <c r="FC206" i="64"/>
  <c r="EW206" i="64"/>
  <c r="EU206" i="64"/>
  <c r="ET206" i="64"/>
  <c r="ES206" i="64"/>
  <c r="ER206" i="64"/>
  <c r="EQ206" i="64"/>
  <c r="EP206" i="64"/>
  <c r="M205" i="64"/>
  <c r="L205" i="64"/>
  <c r="M203" i="64"/>
  <c r="L203" i="64"/>
  <c r="EY203" i="64" s="1"/>
  <c r="M201" i="64"/>
  <c r="L201" i="64"/>
  <c r="EY201" i="64" s="1"/>
  <c r="IA205" i="64"/>
  <c r="HZ205" i="64"/>
  <c r="HY205" i="64"/>
  <c r="GL205" i="64"/>
  <c r="GJ205" i="64"/>
  <c r="GI205" i="64"/>
  <c r="GH205" i="64"/>
  <c r="GG205" i="64"/>
  <c r="GF205" i="64"/>
  <c r="GE205" i="64"/>
  <c r="GD205" i="64"/>
  <c r="GC205" i="64"/>
  <c r="GB205" i="64"/>
  <c r="GA205" i="64"/>
  <c r="FZ205" i="64"/>
  <c r="FY205" i="64"/>
  <c r="FX205" i="64"/>
  <c r="FW205" i="64"/>
  <c r="FV205" i="64"/>
  <c r="FU205" i="64"/>
  <c r="FT205" i="64"/>
  <c r="FS205" i="64"/>
  <c r="FR205" i="64"/>
  <c r="FQ205" i="64"/>
  <c r="FP205" i="64"/>
  <c r="FO205" i="64"/>
  <c r="FN205" i="64"/>
  <c r="FM205" i="64"/>
  <c r="FL205" i="64"/>
  <c r="FK205" i="64"/>
  <c r="FJ205" i="64"/>
  <c r="FI205" i="64"/>
  <c r="FH205" i="64"/>
  <c r="FG205" i="64"/>
  <c r="FF205" i="64"/>
  <c r="FD205" i="64"/>
  <c r="FC205" i="64"/>
  <c r="FB205" i="64"/>
  <c r="EU205" i="64"/>
  <c r="ET205" i="64"/>
  <c r="ES205" i="64"/>
  <c r="ER205" i="64"/>
  <c r="EQ205" i="64"/>
  <c r="EP205" i="64"/>
  <c r="IA204" i="64"/>
  <c r="HZ204" i="64"/>
  <c r="HY204" i="64"/>
  <c r="GL204" i="64"/>
  <c r="FD204" i="64" s="1"/>
  <c r="FC204" i="64"/>
  <c r="FA204" i="64"/>
  <c r="EZ204" i="64"/>
  <c r="EX204" i="64"/>
  <c r="EU204" i="64"/>
  <c r="ET204" i="64"/>
  <c r="ES204" i="64"/>
  <c r="ER204" i="64"/>
  <c r="EQ204" i="64"/>
  <c r="EP204" i="64"/>
  <c r="IA203" i="64"/>
  <c r="HZ203" i="64"/>
  <c r="HY203" i="64"/>
  <c r="GL203" i="64"/>
  <c r="FD203" i="64" s="1"/>
  <c r="FC203" i="64"/>
  <c r="FA203" i="64"/>
  <c r="EZ203" i="64"/>
  <c r="EX203" i="64"/>
  <c r="EU203" i="64"/>
  <c r="ET203" i="64"/>
  <c r="ES203" i="64"/>
  <c r="ER203" i="64"/>
  <c r="EQ203" i="64"/>
  <c r="EP203" i="64"/>
  <c r="IA202" i="64"/>
  <c r="HZ202" i="64"/>
  <c r="HY202" i="64"/>
  <c r="GL202" i="64"/>
  <c r="FD202" i="64"/>
  <c r="FC202" i="64"/>
  <c r="FA202" i="64"/>
  <c r="EZ202" i="64"/>
  <c r="EX202" i="64"/>
  <c r="EU202" i="64"/>
  <c r="ET202" i="64"/>
  <c r="ES202" i="64"/>
  <c r="ER202" i="64"/>
  <c r="EQ202" i="64"/>
  <c r="EP202" i="64"/>
  <c r="IA201" i="64"/>
  <c r="HZ201" i="64"/>
  <c r="HY201" i="64"/>
  <c r="HP201" i="64"/>
  <c r="HO201" i="64"/>
  <c r="HN201" i="64"/>
  <c r="HM201" i="64"/>
  <c r="HL201" i="64"/>
  <c r="HK201" i="64"/>
  <c r="HJ201" i="64"/>
  <c r="HI201" i="64"/>
  <c r="HH201" i="64"/>
  <c r="HG201" i="64"/>
  <c r="HF201" i="64"/>
  <c r="HE201" i="64"/>
  <c r="HD201" i="64"/>
  <c r="HC201" i="64"/>
  <c r="HB201" i="64"/>
  <c r="HA201" i="64"/>
  <c r="GZ201" i="64"/>
  <c r="GY201" i="64"/>
  <c r="GX201" i="64"/>
  <c r="GW201" i="64"/>
  <c r="GV201" i="64"/>
  <c r="GU201" i="64"/>
  <c r="GT201" i="64"/>
  <c r="GS201" i="64"/>
  <c r="GR201" i="64"/>
  <c r="GQ201" i="64"/>
  <c r="GP201" i="64"/>
  <c r="GO201" i="64"/>
  <c r="GN201" i="64"/>
  <c r="GL201" i="64"/>
  <c r="GJ201" i="64"/>
  <c r="GI201" i="64"/>
  <c r="GH201" i="64"/>
  <c r="GG201" i="64"/>
  <c r="GF201" i="64"/>
  <c r="GE201" i="64"/>
  <c r="GD201" i="64"/>
  <c r="GC201" i="64"/>
  <c r="GB201" i="64"/>
  <c r="GA201" i="64"/>
  <c r="FZ201" i="64"/>
  <c r="FY201" i="64"/>
  <c r="FX201" i="64"/>
  <c r="FW201" i="64"/>
  <c r="FV201" i="64"/>
  <c r="FU201" i="64"/>
  <c r="FT201" i="64"/>
  <c r="FS201" i="64"/>
  <c r="FR201" i="64"/>
  <c r="FQ201" i="64"/>
  <c r="FP201" i="64"/>
  <c r="FO201" i="64"/>
  <c r="FN201" i="64"/>
  <c r="FM201" i="64"/>
  <c r="FL201" i="64"/>
  <c r="FK201" i="64"/>
  <c r="FJ201" i="64"/>
  <c r="FI201" i="64"/>
  <c r="FH201" i="64"/>
  <c r="FA201" i="64" s="1"/>
  <c r="FG201" i="64"/>
  <c r="FF201" i="64"/>
  <c r="EX201" i="64" s="1"/>
  <c r="FD201" i="64"/>
  <c r="FC201" i="64"/>
  <c r="EW201" i="64"/>
  <c r="EU201" i="64"/>
  <c r="ET201" i="64"/>
  <c r="ES201" i="64"/>
  <c r="ER201" i="64"/>
  <c r="EQ201" i="64"/>
  <c r="EP201" i="64"/>
  <c r="M200" i="64"/>
  <c r="L200" i="64"/>
  <c r="M199" i="64"/>
  <c r="L199" i="64"/>
  <c r="EY199" i="64" s="1"/>
  <c r="M198" i="64"/>
  <c r="L198" i="64"/>
  <c r="M197" i="64"/>
  <c r="L197" i="64"/>
  <c r="EY197" i="64" s="1"/>
  <c r="M196" i="64"/>
  <c r="L196" i="64"/>
  <c r="IA200" i="64"/>
  <c r="HZ200" i="64"/>
  <c r="HY200" i="64"/>
  <c r="GL200" i="64"/>
  <c r="GJ200" i="64"/>
  <c r="GI200" i="64"/>
  <c r="GH200" i="64"/>
  <c r="GG200" i="64"/>
  <c r="GF200" i="64"/>
  <c r="GE200" i="64"/>
  <c r="GD200" i="64"/>
  <c r="GC200" i="64"/>
  <c r="GB200" i="64"/>
  <c r="GA200" i="64"/>
  <c r="FZ200" i="64"/>
  <c r="FY200" i="64"/>
  <c r="FX200" i="64"/>
  <c r="FW200" i="64"/>
  <c r="FV200" i="64"/>
  <c r="FU200" i="64"/>
  <c r="FT200" i="64"/>
  <c r="FS200" i="64"/>
  <c r="FR200" i="64"/>
  <c r="FQ200" i="64"/>
  <c r="FP200" i="64"/>
  <c r="FO200" i="64"/>
  <c r="FN200" i="64"/>
  <c r="FM200" i="64"/>
  <c r="FL200" i="64"/>
  <c r="FK200" i="64"/>
  <c r="FJ200" i="64"/>
  <c r="FI200" i="64"/>
  <c r="FH200" i="64"/>
  <c r="FG200" i="64"/>
  <c r="FF200" i="64"/>
  <c r="FD200" i="64"/>
  <c r="FC200" i="64"/>
  <c r="FB200" i="64"/>
  <c r="EU200" i="64"/>
  <c r="ET200" i="64"/>
  <c r="ES200" i="64"/>
  <c r="ER200" i="64"/>
  <c r="EQ200" i="64"/>
  <c r="EP200" i="64"/>
  <c r="IA199" i="64"/>
  <c r="HZ199" i="64"/>
  <c r="HY199" i="64"/>
  <c r="GL199" i="64"/>
  <c r="FD199" i="64" s="1"/>
  <c r="FC199" i="64"/>
  <c r="FA199" i="64"/>
  <c r="EZ199" i="64"/>
  <c r="EX199" i="64"/>
  <c r="EU199" i="64"/>
  <c r="ET199" i="64"/>
  <c r="ES199" i="64"/>
  <c r="ER199" i="64"/>
  <c r="EQ199" i="64"/>
  <c r="EP199" i="64"/>
  <c r="IA198" i="64"/>
  <c r="HZ198" i="64"/>
  <c r="HY198" i="64"/>
  <c r="GL198" i="64"/>
  <c r="FD198" i="64" s="1"/>
  <c r="FC198" i="64"/>
  <c r="FA198" i="64"/>
  <c r="EZ198" i="64"/>
  <c r="EY198" i="64"/>
  <c r="EX198" i="64"/>
  <c r="EU198" i="64"/>
  <c r="ET198" i="64"/>
  <c r="ES198" i="64"/>
  <c r="ER198" i="64"/>
  <c r="EQ198" i="64"/>
  <c r="EP198" i="64"/>
  <c r="IA197" i="64"/>
  <c r="HZ197" i="64"/>
  <c r="HY197" i="64"/>
  <c r="GL197" i="64"/>
  <c r="FD197" i="64"/>
  <c r="FC197" i="64"/>
  <c r="FA197" i="64"/>
  <c r="EZ197" i="64"/>
  <c r="EX197" i="64"/>
  <c r="EU197" i="64"/>
  <c r="ET197" i="64"/>
  <c r="ES197" i="64"/>
  <c r="ER197" i="64"/>
  <c r="EQ197" i="64"/>
  <c r="EP197" i="64"/>
  <c r="IA196" i="64"/>
  <c r="HZ196" i="64"/>
  <c r="HY196" i="64"/>
  <c r="HP196" i="64"/>
  <c r="HO196" i="64"/>
  <c r="HN196" i="64"/>
  <c r="HM196" i="64"/>
  <c r="HL196" i="64"/>
  <c r="HK196" i="64"/>
  <c r="HJ196" i="64"/>
  <c r="HI196" i="64"/>
  <c r="HH196" i="64"/>
  <c r="HG196" i="64"/>
  <c r="HF196" i="64"/>
  <c r="HE196" i="64"/>
  <c r="HD196" i="64"/>
  <c r="HC196" i="64"/>
  <c r="HB196" i="64"/>
  <c r="HA196" i="64"/>
  <c r="GZ196" i="64"/>
  <c r="GY196" i="64"/>
  <c r="GX196" i="64"/>
  <c r="GW196" i="64"/>
  <c r="GV196" i="64"/>
  <c r="GU196" i="64"/>
  <c r="GT196" i="64"/>
  <c r="GS196" i="64"/>
  <c r="GR196" i="64"/>
  <c r="GQ196" i="64"/>
  <c r="GP196" i="64"/>
  <c r="GO196" i="64"/>
  <c r="GN196" i="64"/>
  <c r="GL196" i="64"/>
  <c r="GJ196" i="64"/>
  <c r="GI196" i="64"/>
  <c r="GH196" i="64"/>
  <c r="GG196" i="64"/>
  <c r="GF196" i="64"/>
  <c r="GE196" i="64"/>
  <c r="GD196" i="64"/>
  <c r="GC196" i="64"/>
  <c r="GB196" i="64"/>
  <c r="GA196" i="64"/>
  <c r="FZ196" i="64"/>
  <c r="FY196" i="64"/>
  <c r="FX196" i="64"/>
  <c r="FW196" i="64"/>
  <c r="FV196" i="64"/>
  <c r="FU196" i="64"/>
  <c r="FT196" i="64"/>
  <c r="FS196" i="64"/>
  <c r="FR196" i="64"/>
  <c r="FQ196" i="64"/>
  <c r="FP196" i="64"/>
  <c r="FO196" i="64"/>
  <c r="FN196" i="64"/>
  <c r="FM196" i="64"/>
  <c r="FL196" i="64"/>
  <c r="FK196" i="64"/>
  <c r="FJ196" i="64"/>
  <c r="FI196" i="64"/>
  <c r="FH196" i="64"/>
  <c r="FA196" i="64" s="1"/>
  <c r="FG196" i="64"/>
  <c r="FF196" i="64"/>
  <c r="EX196" i="64" s="1"/>
  <c r="FD196" i="64"/>
  <c r="FC196" i="64"/>
  <c r="EY196" i="64"/>
  <c r="EW196" i="64"/>
  <c r="EU196" i="64"/>
  <c r="ET196" i="64"/>
  <c r="ES196" i="64"/>
  <c r="ER196" i="64"/>
  <c r="EQ196" i="64"/>
  <c r="EP196" i="64"/>
  <c r="M195" i="64"/>
  <c r="L195" i="64"/>
  <c r="M194" i="64"/>
  <c r="M193" i="64"/>
  <c r="L193" i="64"/>
  <c r="EY193" i="64" s="1"/>
  <c r="M192" i="64"/>
  <c r="M191" i="64"/>
  <c r="L191" i="64"/>
  <c r="EY191" i="64" s="1"/>
  <c r="IA195" i="64"/>
  <c r="HZ195" i="64"/>
  <c r="HY195" i="64"/>
  <c r="GL195" i="64"/>
  <c r="GJ195" i="64"/>
  <c r="GI195" i="64"/>
  <c r="GH195" i="64"/>
  <c r="GG195" i="64"/>
  <c r="GF195" i="64"/>
  <c r="GE195" i="64"/>
  <c r="GD195" i="64"/>
  <c r="GC195" i="64"/>
  <c r="GB195" i="64"/>
  <c r="GA195" i="64"/>
  <c r="FZ195" i="64"/>
  <c r="FY195" i="64"/>
  <c r="FX195" i="64"/>
  <c r="FW195" i="64"/>
  <c r="FV195" i="64"/>
  <c r="FU195" i="64"/>
  <c r="FT195" i="64"/>
  <c r="FS195" i="64"/>
  <c r="FR195" i="64"/>
  <c r="FQ195" i="64"/>
  <c r="FP195" i="64"/>
  <c r="FO195" i="64"/>
  <c r="FN195" i="64"/>
  <c r="FM195" i="64"/>
  <c r="FL195" i="64"/>
  <c r="FK195" i="64"/>
  <c r="FJ195" i="64"/>
  <c r="FI195" i="64"/>
  <c r="FH195" i="64"/>
  <c r="FG195" i="64"/>
  <c r="FF195" i="64"/>
  <c r="FD195" i="64"/>
  <c r="FC195" i="64"/>
  <c r="FB195" i="64"/>
  <c r="EU195" i="64"/>
  <c r="ET195" i="64"/>
  <c r="ES195" i="64"/>
  <c r="ER195" i="64"/>
  <c r="EQ195" i="64"/>
  <c r="EP195" i="64"/>
  <c r="IA194" i="64"/>
  <c r="HZ194" i="64"/>
  <c r="HY194" i="64"/>
  <c r="GL194" i="64"/>
  <c r="FD194" i="64" s="1"/>
  <c r="FC194" i="64"/>
  <c r="FA194" i="64"/>
  <c r="EZ194" i="64"/>
  <c r="EX194" i="64"/>
  <c r="EU194" i="64"/>
  <c r="ET194" i="64"/>
  <c r="ES194" i="64"/>
  <c r="ER194" i="64"/>
  <c r="EQ194" i="64"/>
  <c r="EP194" i="64"/>
  <c r="IA193" i="64"/>
  <c r="HZ193" i="64"/>
  <c r="HY193" i="64"/>
  <c r="GL193" i="64"/>
  <c r="FD193" i="64" s="1"/>
  <c r="FC193" i="64"/>
  <c r="FA193" i="64"/>
  <c r="EZ193" i="64"/>
  <c r="EX193" i="64"/>
  <c r="EU193" i="64"/>
  <c r="ET193" i="64"/>
  <c r="ES193" i="64"/>
  <c r="ER193" i="64"/>
  <c r="EQ193" i="64"/>
  <c r="EP193" i="64"/>
  <c r="IA192" i="64"/>
  <c r="HZ192" i="64"/>
  <c r="HY192" i="64"/>
  <c r="GL192" i="64"/>
  <c r="FD192" i="64"/>
  <c r="FC192" i="64"/>
  <c r="FA192" i="64"/>
  <c r="EZ192" i="64"/>
  <c r="EX192" i="64"/>
  <c r="EU192" i="64"/>
  <c r="ET192" i="64"/>
  <c r="ES192" i="64"/>
  <c r="ER192" i="64"/>
  <c r="EQ192" i="64"/>
  <c r="EP192" i="64"/>
  <c r="IA191" i="64"/>
  <c r="HZ191" i="64"/>
  <c r="HY191" i="64"/>
  <c r="HP191" i="64"/>
  <c r="HO191" i="64"/>
  <c r="HN191" i="64"/>
  <c r="HM191" i="64"/>
  <c r="HL191" i="64"/>
  <c r="HK191" i="64"/>
  <c r="HJ191" i="64"/>
  <c r="HI191" i="64"/>
  <c r="HH191" i="64"/>
  <c r="HG191" i="64"/>
  <c r="HF191" i="64"/>
  <c r="HE191" i="64"/>
  <c r="HD191" i="64"/>
  <c r="HC191" i="64"/>
  <c r="HB191" i="64"/>
  <c r="HA191" i="64"/>
  <c r="GZ191" i="64"/>
  <c r="GY191" i="64"/>
  <c r="GX191" i="64"/>
  <c r="GW191" i="64"/>
  <c r="GV191" i="64"/>
  <c r="GU191" i="64"/>
  <c r="GT191" i="64"/>
  <c r="GS191" i="64"/>
  <c r="GR191" i="64"/>
  <c r="GQ191" i="64"/>
  <c r="GP191" i="64"/>
  <c r="GO191" i="64"/>
  <c r="GN191" i="64"/>
  <c r="GL191" i="64"/>
  <c r="GJ191" i="64"/>
  <c r="GI191" i="64"/>
  <c r="GH191" i="64"/>
  <c r="GG191" i="64"/>
  <c r="GF191" i="64"/>
  <c r="GE191" i="64"/>
  <c r="GD191" i="64"/>
  <c r="GC191" i="64"/>
  <c r="GB191" i="64"/>
  <c r="GA191" i="64"/>
  <c r="FZ191" i="64"/>
  <c r="FY191" i="64"/>
  <c r="FX191" i="64"/>
  <c r="FW191" i="64"/>
  <c r="FV191" i="64"/>
  <c r="FU191" i="64"/>
  <c r="FT191" i="64"/>
  <c r="FS191" i="64"/>
  <c r="FR191" i="64"/>
  <c r="FQ191" i="64"/>
  <c r="FP191" i="64"/>
  <c r="FO191" i="64"/>
  <c r="FN191" i="64"/>
  <c r="FM191" i="64"/>
  <c r="FL191" i="64"/>
  <c r="FK191" i="64"/>
  <c r="FJ191" i="64"/>
  <c r="FI191" i="64"/>
  <c r="FH191" i="64"/>
  <c r="FA191" i="64" s="1"/>
  <c r="FG191" i="64"/>
  <c r="FF191" i="64"/>
  <c r="EX191" i="64" s="1"/>
  <c r="FD191" i="64"/>
  <c r="FC191" i="64"/>
  <c r="EW191" i="64"/>
  <c r="EU191" i="64"/>
  <c r="ET191" i="64"/>
  <c r="ES191" i="64"/>
  <c r="ER191" i="64"/>
  <c r="EQ191" i="64"/>
  <c r="EP191" i="64"/>
  <c r="M190" i="64"/>
  <c r="L190" i="64"/>
  <c r="M189" i="64"/>
  <c r="L189" i="64"/>
  <c r="EY189" i="64" s="1"/>
  <c r="M188" i="64"/>
  <c r="L188" i="64"/>
  <c r="M187" i="64"/>
  <c r="L187" i="64"/>
  <c r="EY187" i="64" s="1"/>
  <c r="M186" i="64"/>
  <c r="L186" i="64"/>
  <c r="IA190" i="64"/>
  <c r="HZ190" i="64"/>
  <c r="HY190" i="64"/>
  <c r="GL190" i="64"/>
  <c r="GJ190" i="64"/>
  <c r="GI190" i="64"/>
  <c r="GH190" i="64"/>
  <c r="GG190" i="64"/>
  <c r="GF190" i="64"/>
  <c r="GE190" i="64"/>
  <c r="GD190" i="64"/>
  <c r="GC190" i="64"/>
  <c r="GB190" i="64"/>
  <c r="GA190" i="64"/>
  <c r="FZ190" i="64"/>
  <c r="FY190" i="64"/>
  <c r="FX190" i="64"/>
  <c r="FW190" i="64"/>
  <c r="FV190" i="64"/>
  <c r="FU190" i="64"/>
  <c r="FT190" i="64"/>
  <c r="FS190" i="64"/>
  <c r="FR190" i="64"/>
  <c r="FQ190" i="64"/>
  <c r="FP190" i="64"/>
  <c r="FO190" i="64"/>
  <c r="FN190" i="64"/>
  <c r="FM190" i="64"/>
  <c r="FL190" i="64"/>
  <c r="FK190" i="64"/>
  <c r="FJ190" i="64"/>
  <c r="FI190" i="64"/>
  <c r="FH190" i="64"/>
  <c r="FG190" i="64"/>
  <c r="FF190" i="64"/>
  <c r="FD190" i="64"/>
  <c r="FC190" i="64"/>
  <c r="FB190" i="64"/>
  <c r="EU190" i="64"/>
  <c r="ET190" i="64"/>
  <c r="ES190" i="64"/>
  <c r="ER190" i="64"/>
  <c r="EQ190" i="64"/>
  <c r="EP190" i="64"/>
  <c r="IA189" i="64"/>
  <c r="HZ189" i="64"/>
  <c r="HY189" i="64"/>
  <c r="GL189" i="64"/>
  <c r="FD189" i="64" s="1"/>
  <c r="FC189" i="64"/>
  <c r="FA189" i="64"/>
  <c r="EZ189" i="64"/>
  <c r="EX189" i="64"/>
  <c r="EU189" i="64"/>
  <c r="ET189" i="64"/>
  <c r="ES189" i="64"/>
  <c r="ER189" i="64"/>
  <c r="EQ189" i="64"/>
  <c r="EP189" i="64"/>
  <c r="IA188" i="64"/>
  <c r="HZ188" i="64"/>
  <c r="HY188" i="64"/>
  <c r="GL188" i="64"/>
  <c r="FD188" i="64" s="1"/>
  <c r="FC188" i="64"/>
  <c r="FA188" i="64"/>
  <c r="EZ188" i="64"/>
  <c r="EY188" i="64"/>
  <c r="EX188" i="64"/>
  <c r="EU188" i="64"/>
  <c r="ET188" i="64"/>
  <c r="ES188" i="64"/>
  <c r="ER188" i="64"/>
  <c r="EQ188" i="64"/>
  <c r="EP188" i="64"/>
  <c r="IA187" i="64"/>
  <c r="HZ187" i="64"/>
  <c r="HY187" i="64"/>
  <c r="GL187" i="64"/>
  <c r="FD187" i="64"/>
  <c r="FC187" i="64"/>
  <c r="FA187" i="64"/>
  <c r="EZ187" i="64"/>
  <c r="EX187" i="64"/>
  <c r="EU187" i="64"/>
  <c r="ET187" i="64"/>
  <c r="ES187" i="64"/>
  <c r="ER187" i="64"/>
  <c r="EQ187" i="64"/>
  <c r="EP187" i="64"/>
  <c r="IA186" i="64"/>
  <c r="HZ186" i="64"/>
  <c r="HY186" i="64"/>
  <c r="HP186" i="64"/>
  <c r="HO186" i="64"/>
  <c r="HN186" i="64"/>
  <c r="HM186" i="64"/>
  <c r="HL186" i="64"/>
  <c r="HK186" i="64"/>
  <c r="HJ186" i="64"/>
  <c r="HI186" i="64"/>
  <c r="HH186" i="64"/>
  <c r="HG186" i="64"/>
  <c r="HF186" i="64"/>
  <c r="HE186" i="64"/>
  <c r="HD186" i="64"/>
  <c r="HC186" i="64"/>
  <c r="HB186" i="64"/>
  <c r="HA186" i="64"/>
  <c r="GZ186" i="64"/>
  <c r="GY186" i="64"/>
  <c r="GX186" i="64"/>
  <c r="GW186" i="64"/>
  <c r="GV186" i="64"/>
  <c r="GU186" i="64"/>
  <c r="GT186" i="64"/>
  <c r="GS186" i="64"/>
  <c r="GR186" i="64"/>
  <c r="GQ186" i="64"/>
  <c r="GP186" i="64"/>
  <c r="GO186" i="64"/>
  <c r="GN186" i="64"/>
  <c r="GL186" i="64"/>
  <c r="GJ186" i="64"/>
  <c r="GI186" i="64"/>
  <c r="GH186" i="64"/>
  <c r="GG186" i="64"/>
  <c r="GF186" i="64"/>
  <c r="GE186" i="64"/>
  <c r="GD186" i="64"/>
  <c r="GC186" i="64"/>
  <c r="GB186" i="64"/>
  <c r="GA186" i="64"/>
  <c r="FZ186" i="64"/>
  <c r="FY186" i="64"/>
  <c r="FX186" i="64"/>
  <c r="FW186" i="64"/>
  <c r="FV186" i="64"/>
  <c r="FU186" i="64"/>
  <c r="FT186" i="64"/>
  <c r="FS186" i="64"/>
  <c r="FR186" i="64"/>
  <c r="FQ186" i="64"/>
  <c r="FP186" i="64"/>
  <c r="FO186" i="64"/>
  <c r="FN186" i="64"/>
  <c r="FM186" i="64"/>
  <c r="FL186" i="64"/>
  <c r="FK186" i="64"/>
  <c r="FJ186" i="64"/>
  <c r="FI186" i="64"/>
  <c r="FH186" i="64"/>
  <c r="FA186" i="64" s="1"/>
  <c r="FG186" i="64"/>
  <c r="FF186" i="64"/>
  <c r="EX186" i="64" s="1"/>
  <c r="FD186" i="64"/>
  <c r="FC186" i="64"/>
  <c r="EY186" i="64"/>
  <c r="EW186" i="64"/>
  <c r="EU186" i="64"/>
  <c r="ET186" i="64"/>
  <c r="ES186" i="64"/>
  <c r="ER186" i="64"/>
  <c r="EQ186" i="64"/>
  <c r="EP186" i="64"/>
  <c r="M185" i="64"/>
  <c r="L185" i="64"/>
  <c r="M184" i="64"/>
  <c r="M183" i="64"/>
  <c r="L183" i="64"/>
  <c r="EY183" i="64" s="1"/>
  <c r="M182" i="64"/>
  <c r="M181" i="64"/>
  <c r="L181" i="64"/>
  <c r="EY181" i="64" s="1"/>
  <c r="IA185" i="64"/>
  <c r="HZ185" i="64"/>
  <c r="HY185" i="64"/>
  <c r="GL185" i="64"/>
  <c r="GJ185" i="64"/>
  <c r="GI185" i="64"/>
  <c r="GH185" i="64"/>
  <c r="GG185" i="64"/>
  <c r="GF185" i="64"/>
  <c r="GE185" i="64"/>
  <c r="GD185" i="64"/>
  <c r="GC185" i="64"/>
  <c r="GB185" i="64"/>
  <c r="GA185" i="64"/>
  <c r="FZ185" i="64"/>
  <c r="FY185" i="64"/>
  <c r="FX185" i="64"/>
  <c r="FW185" i="64"/>
  <c r="FV185" i="64"/>
  <c r="FU185" i="64"/>
  <c r="FT185" i="64"/>
  <c r="FS185" i="64"/>
  <c r="FR185" i="64"/>
  <c r="FQ185" i="64"/>
  <c r="FP185" i="64"/>
  <c r="FO185" i="64"/>
  <c r="FN185" i="64"/>
  <c r="FM185" i="64"/>
  <c r="FL185" i="64"/>
  <c r="FK185" i="64"/>
  <c r="FJ185" i="64"/>
  <c r="FI185" i="64"/>
  <c r="FH185" i="64"/>
  <c r="FG185" i="64"/>
  <c r="FF185" i="64"/>
  <c r="FD185" i="64"/>
  <c r="FC185" i="64"/>
  <c r="FB185" i="64"/>
  <c r="EU185" i="64"/>
  <c r="ET185" i="64"/>
  <c r="ES185" i="64"/>
  <c r="ER185" i="64"/>
  <c r="EQ185" i="64"/>
  <c r="EP185" i="64"/>
  <c r="IA184" i="64"/>
  <c r="HZ184" i="64"/>
  <c r="HY184" i="64"/>
  <c r="GL184" i="64"/>
  <c r="FD184" i="64" s="1"/>
  <c r="FC184" i="64"/>
  <c r="FA184" i="64"/>
  <c r="EZ184" i="64"/>
  <c r="EX184" i="64"/>
  <c r="EU184" i="64"/>
  <c r="ET184" i="64"/>
  <c r="ES184" i="64"/>
  <c r="ER184" i="64"/>
  <c r="EQ184" i="64"/>
  <c r="EP184" i="64"/>
  <c r="IA183" i="64"/>
  <c r="HZ183" i="64"/>
  <c r="HY183" i="64"/>
  <c r="GL183" i="64"/>
  <c r="FD183" i="64" s="1"/>
  <c r="FC183" i="64"/>
  <c r="FA183" i="64"/>
  <c r="EZ183" i="64"/>
  <c r="EX183" i="64"/>
  <c r="EU183" i="64"/>
  <c r="ET183" i="64"/>
  <c r="ES183" i="64"/>
  <c r="ER183" i="64"/>
  <c r="EQ183" i="64"/>
  <c r="EP183" i="64"/>
  <c r="IA182" i="64"/>
  <c r="HZ182" i="64"/>
  <c r="HY182" i="64"/>
  <c r="GL182" i="64"/>
  <c r="FD182" i="64"/>
  <c r="FC182" i="64"/>
  <c r="FA182" i="64"/>
  <c r="EZ182" i="64"/>
  <c r="EX182" i="64"/>
  <c r="EU182" i="64"/>
  <c r="ET182" i="64"/>
  <c r="ES182" i="64"/>
  <c r="ER182" i="64"/>
  <c r="EQ182" i="64"/>
  <c r="EP182" i="64"/>
  <c r="IA181" i="64"/>
  <c r="HZ181" i="64"/>
  <c r="HY181" i="64"/>
  <c r="HP181" i="64"/>
  <c r="HO181" i="64"/>
  <c r="HN181" i="64"/>
  <c r="HM181" i="64"/>
  <c r="HL181" i="64"/>
  <c r="HK181" i="64"/>
  <c r="HJ181" i="64"/>
  <c r="HI181" i="64"/>
  <c r="HH181" i="64"/>
  <c r="HG181" i="64"/>
  <c r="HF181" i="64"/>
  <c r="HE181" i="64"/>
  <c r="HD181" i="64"/>
  <c r="HC181" i="64"/>
  <c r="HB181" i="64"/>
  <c r="HA181" i="64"/>
  <c r="GZ181" i="64"/>
  <c r="GY181" i="64"/>
  <c r="GX181" i="64"/>
  <c r="GW181" i="64"/>
  <c r="GV181" i="64"/>
  <c r="GU181" i="64"/>
  <c r="GT181" i="64"/>
  <c r="GS181" i="64"/>
  <c r="GR181" i="64"/>
  <c r="GQ181" i="64"/>
  <c r="GP181" i="64"/>
  <c r="GO181" i="64"/>
  <c r="GN181" i="64"/>
  <c r="GL181" i="64"/>
  <c r="GJ181" i="64"/>
  <c r="GI181" i="64"/>
  <c r="GH181" i="64"/>
  <c r="GG181" i="64"/>
  <c r="GF181" i="64"/>
  <c r="GE181" i="64"/>
  <c r="GD181" i="64"/>
  <c r="GC181" i="64"/>
  <c r="GB181" i="64"/>
  <c r="GA181" i="64"/>
  <c r="FZ181" i="64"/>
  <c r="FY181" i="64"/>
  <c r="FX181" i="64"/>
  <c r="FW181" i="64"/>
  <c r="FV181" i="64"/>
  <c r="FU181" i="64"/>
  <c r="FT181" i="64"/>
  <c r="FS181" i="64"/>
  <c r="FR181" i="64"/>
  <c r="FQ181" i="64"/>
  <c r="FP181" i="64"/>
  <c r="FO181" i="64"/>
  <c r="FN181" i="64"/>
  <c r="FM181" i="64"/>
  <c r="FL181" i="64"/>
  <c r="FK181" i="64"/>
  <c r="FJ181" i="64"/>
  <c r="FI181" i="64"/>
  <c r="FH181" i="64"/>
  <c r="FA181" i="64" s="1"/>
  <c r="FG181" i="64"/>
  <c r="FF181" i="64"/>
  <c r="EX181" i="64" s="1"/>
  <c r="FD181" i="64"/>
  <c r="FC181" i="64"/>
  <c r="EW181" i="64"/>
  <c r="EU181" i="64"/>
  <c r="ET181" i="64"/>
  <c r="ES181" i="64"/>
  <c r="ER181" i="64"/>
  <c r="EQ181" i="64"/>
  <c r="EP181" i="64"/>
  <c r="M180" i="64"/>
  <c r="L180" i="64"/>
  <c r="M179" i="64"/>
  <c r="L179" i="64"/>
  <c r="EY179" i="64" s="1"/>
  <c r="M178" i="64"/>
  <c r="L178" i="64"/>
  <c r="EY178" i="64" s="1"/>
  <c r="M177" i="64"/>
  <c r="L177" i="64"/>
  <c r="EY177" i="64" s="1"/>
  <c r="M176" i="64"/>
  <c r="L176" i="64"/>
  <c r="EY176" i="64" s="1"/>
  <c r="IA180" i="64"/>
  <c r="HZ180" i="64"/>
  <c r="HY180" i="64"/>
  <c r="GL180" i="64"/>
  <c r="GJ180" i="64"/>
  <c r="GI180" i="64"/>
  <c r="GH180" i="64"/>
  <c r="GG180" i="64"/>
  <c r="GF180" i="64"/>
  <c r="GE180" i="64"/>
  <c r="GD180" i="64"/>
  <c r="GC180" i="64"/>
  <c r="GB180" i="64"/>
  <c r="GA180" i="64"/>
  <c r="FZ180" i="64"/>
  <c r="FY180" i="64"/>
  <c r="FX180" i="64"/>
  <c r="FW180" i="64"/>
  <c r="FV180" i="64"/>
  <c r="FU180" i="64"/>
  <c r="FT180" i="64"/>
  <c r="FS180" i="64"/>
  <c r="FR180" i="64"/>
  <c r="FQ180" i="64"/>
  <c r="FP180" i="64"/>
  <c r="FO180" i="64"/>
  <c r="FN180" i="64"/>
  <c r="FM180" i="64"/>
  <c r="FL180" i="64"/>
  <c r="FK180" i="64"/>
  <c r="FJ180" i="64"/>
  <c r="FI180" i="64"/>
  <c r="FH180" i="64"/>
  <c r="FG180" i="64"/>
  <c r="FF180" i="64"/>
  <c r="FD180" i="64"/>
  <c r="FC180" i="64"/>
  <c r="EU180" i="64"/>
  <c r="ET180" i="64"/>
  <c r="ES180" i="64"/>
  <c r="ER180" i="64"/>
  <c r="EQ180" i="64"/>
  <c r="EP180" i="64"/>
  <c r="IA179" i="64"/>
  <c r="HZ179" i="64"/>
  <c r="HY179" i="64"/>
  <c r="GL179" i="64"/>
  <c r="FD179" i="64" s="1"/>
  <c r="FC179" i="64"/>
  <c r="FA179" i="64"/>
  <c r="EZ179" i="64"/>
  <c r="EX179" i="64"/>
  <c r="EU179" i="64"/>
  <c r="ET179" i="64"/>
  <c r="ES179" i="64"/>
  <c r="ER179" i="64"/>
  <c r="EQ179" i="64"/>
  <c r="EP179" i="64"/>
  <c r="IA178" i="64"/>
  <c r="HZ178" i="64"/>
  <c r="HY178" i="64"/>
  <c r="GL178" i="64"/>
  <c r="FD178" i="64" s="1"/>
  <c r="FC178" i="64"/>
  <c r="FA178" i="64"/>
  <c r="EZ178" i="64"/>
  <c r="EX178" i="64"/>
  <c r="EU178" i="64"/>
  <c r="ET178" i="64"/>
  <c r="ES178" i="64"/>
  <c r="ER178" i="64"/>
  <c r="EQ178" i="64"/>
  <c r="EP178" i="64"/>
  <c r="IA177" i="64"/>
  <c r="HZ177" i="64"/>
  <c r="HY177" i="64"/>
  <c r="GL177" i="64"/>
  <c r="FD177" i="64" s="1"/>
  <c r="FC177" i="64"/>
  <c r="FA177" i="64"/>
  <c r="EZ177" i="64"/>
  <c r="EX177" i="64"/>
  <c r="EU177" i="64"/>
  <c r="ET177" i="64"/>
  <c r="ES177" i="64"/>
  <c r="ER177" i="64"/>
  <c r="EQ177" i="64"/>
  <c r="EP177" i="64"/>
  <c r="IA176" i="64"/>
  <c r="HZ176" i="64"/>
  <c r="HY176" i="64"/>
  <c r="HP176" i="64"/>
  <c r="HO176" i="64"/>
  <c r="HN176" i="64"/>
  <c r="HM176" i="64"/>
  <c r="HL176" i="64"/>
  <c r="HK176" i="64"/>
  <c r="HJ176" i="64"/>
  <c r="HI176" i="64"/>
  <c r="HH176" i="64"/>
  <c r="HG176" i="64"/>
  <c r="HF176" i="64"/>
  <c r="HE176" i="64"/>
  <c r="HD176" i="64"/>
  <c r="HC176" i="64"/>
  <c r="HB176" i="64"/>
  <c r="HA176" i="64"/>
  <c r="GZ176" i="64"/>
  <c r="GY176" i="64"/>
  <c r="GX176" i="64"/>
  <c r="GW176" i="64"/>
  <c r="GV176" i="64"/>
  <c r="GU176" i="64"/>
  <c r="GT176" i="64"/>
  <c r="GS176" i="64"/>
  <c r="GR176" i="64"/>
  <c r="GQ176" i="64"/>
  <c r="GP176" i="64"/>
  <c r="GO176" i="64"/>
  <c r="GN176" i="64"/>
  <c r="GL176" i="64"/>
  <c r="GJ176" i="64"/>
  <c r="GI176" i="64"/>
  <c r="GH176" i="64"/>
  <c r="GG176" i="64"/>
  <c r="GF176" i="64"/>
  <c r="GE176" i="64"/>
  <c r="GD176" i="64"/>
  <c r="GC176" i="64"/>
  <c r="GB176" i="64"/>
  <c r="GA176" i="64"/>
  <c r="FZ176" i="64"/>
  <c r="FY176" i="64"/>
  <c r="FX176" i="64"/>
  <c r="FW176" i="64"/>
  <c r="FV176" i="64"/>
  <c r="FU176" i="64"/>
  <c r="FT176" i="64"/>
  <c r="FS176" i="64"/>
  <c r="FR176" i="64"/>
  <c r="FQ176" i="64"/>
  <c r="FP176" i="64"/>
  <c r="FO176" i="64"/>
  <c r="FN176" i="64"/>
  <c r="FM176" i="64"/>
  <c r="FL176" i="64"/>
  <c r="FK176" i="64"/>
  <c r="FJ176" i="64"/>
  <c r="FI176" i="64"/>
  <c r="FH176" i="64"/>
  <c r="FG176" i="64"/>
  <c r="FF176" i="64"/>
  <c r="FD176" i="64"/>
  <c r="FC176" i="64"/>
  <c r="EX176" i="64"/>
  <c r="EW176" i="64"/>
  <c r="EU176" i="64"/>
  <c r="ET176" i="64"/>
  <c r="ES176" i="64"/>
  <c r="ER176" i="64"/>
  <c r="EQ176" i="64"/>
  <c r="EP176" i="64"/>
  <c r="M175" i="64"/>
  <c r="L175" i="64"/>
  <c r="M174" i="64"/>
  <c r="M173" i="64"/>
  <c r="L173" i="64"/>
  <c r="EY173" i="64" s="1"/>
  <c r="M172" i="64"/>
  <c r="M171" i="64"/>
  <c r="L171" i="64"/>
  <c r="IA175" i="64"/>
  <c r="HZ175" i="64"/>
  <c r="HY175" i="64"/>
  <c r="GL175" i="64"/>
  <c r="GJ175" i="64"/>
  <c r="GI175" i="64"/>
  <c r="GH175" i="64"/>
  <c r="GG175" i="64"/>
  <c r="GF175" i="64"/>
  <c r="GE175" i="64"/>
  <c r="GD175" i="64"/>
  <c r="GC175" i="64"/>
  <c r="GB175" i="64"/>
  <c r="GA175" i="64"/>
  <c r="FZ175" i="64"/>
  <c r="FY175" i="64"/>
  <c r="FX175" i="64"/>
  <c r="FW175" i="64"/>
  <c r="FV175" i="64"/>
  <c r="FU175" i="64"/>
  <c r="FT175" i="64"/>
  <c r="FS175" i="64"/>
  <c r="FR175" i="64"/>
  <c r="FQ175" i="64"/>
  <c r="FP175" i="64"/>
  <c r="FO175" i="64"/>
  <c r="FN175" i="64"/>
  <c r="FM175" i="64"/>
  <c r="FL175" i="64"/>
  <c r="FK175" i="64"/>
  <c r="FJ175" i="64"/>
  <c r="FI175" i="64"/>
  <c r="FH175" i="64"/>
  <c r="FG175" i="64"/>
  <c r="FF175" i="64"/>
  <c r="FD175" i="64"/>
  <c r="FC175" i="64"/>
  <c r="FB175" i="64"/>
  <c r="EU175" i="64"/>
  <c r="ET175" i="64"/>
  <c r="ES175" i="64"/>
  <c r="ER175" i="64"/>
  <c r="EQ175" i="64"/>
  <c r="EP175" i="64"/>
  <c r="IA174" i="64"/>
  <c r="HZ174" i="64"/>
  <c r="HY174" i="64"/>
  <c r="GL174" i="64"/>
  <c r="FD174" i="64" s="1"/>
  <c r="FC174" i="64"/>
  <c r="FA174" i="64"/>
  <c r="EZ174" i="64"/>
  <c r="EX174" i="64"/>
  <c r="EU174" i="64"/>
  <c r="ET174" i="64"/>
  <c r="ES174" i="64"/>
  <c r="ER174" i="64"/>
  <c r="EQ174" i="64"/>
  <c r="EP174" i="64"/>
  <c r="IA173" i="64"/>
  <c r="HZ173" i="64"/>
  <c r="HY173" i="64"/>
  <c r="GL173" i="64"/>
  <c r="FD173" i="64" s="1"/>
  <c r="FC173" i="64"/>
  <c r="FA173" i="64"/>
  <c r="EZ173" i="64"/>
  <c r="EX173" i="64"/>
  <c r="EU173" i="64"/>
  <c r="ET173" i="64"/>
  <c r="ES173" i="64"/>
  <c r="ER173" i="64"/>
  <c r="EQ173" i="64"/>
  <c r="EP173" i="64"/>
  <c r="IA172" i="64"/>
  <c r="HZ172" i="64"/>
  <c r="HY172" i="64"/>
  <c r="GL172" i="64"/>
  <c r="FD172" i="64"/>
  <c r="FC172" i="64"/>
  <c r="FA172" i="64"/>
  <c r="EZ172" i="64"/>
  <c r="EX172" i="64"/>
  <c r="EU172" i="64"/>
  <c r="ET172" i="64"/>
  <c r="ES172" i="64"/>
  <c r="ER172" i="64"/>
  <c r="EQ172" i="64"/>
  <c r="EP172" i="64"/>
  <c r="IA171" i="64"/>
  <c r="HZ171" i="64"/>
  <c r="HY171" i="64"/>
  <c r="HP171" i="64"/>
  <c r="HO171" i="64"/>
  <c r="HN171" i="64"/>
  <c r="HM171" i="64"/>
  <c r="HL171" i="64"/>
  <c r="HK171" i="64"/>
  <c r="HJ171" i="64"/>
  <c r="HI171" i="64"/>
  <c r="HH171" i="64"/>
  <c r="HG171" i="64"/>
  <c r="HF171" i="64"/>
  <c r="HE171" i="64"/>
  <c r="HD171" i="64"/>
  <c r="HC171" i="64"/>
  <c r="HB171" i="64"/>
  <c r="HA171" i="64"/>
  <c r="GZ171" i="64"/>
  <c r="GY171" i="64"/>
  <c r="GX171" i="64"/>
  <c r="GW171" i="64"/>
  <c r="GV171" i="64"/>
  <c r="GU171" i="64"/>
  <c r="GT171" i="64"/>
  <c r="GS171" i="64"/>
  <c r="GR171" i="64"/>
  <c r="GQ171" i="64"/>
  <c r="GP171" i="64"/>
  <c r="GO171" i="64"/>
  <c r="GN171" i="64"/>
  <c r="GL171" i="64"/>
  <c r="GJ171" i="64"/>
  <c r="GI171" i="64"/>
  <c r="GH171" i="64"/>
  <c r="GG171" i="64"/>
  <c r="GF171" i="64"/>
  <c r="GE171" i="64"/>
  <c r="GD171" i="64"/>
  <c r="GC171" i="64"/>
  <c r="GB171" i="64"/>
  <c r="GA171" i="64"/>
  <c r="FZ171" i="64"/>
  <c r="FY171" i="64"/>
  <c r="FX171" i="64"/>
  <c r="FW171" i="64"/>
  <c r="FV171" i="64"/>
  <c r="FU171" i="64"/>
  <c r="FT171" i="64"/>
  <c r="FS171" i="64"/>
  <c r="FR171" i="64"/>
  <c r="FQ171" i="64"/>
  <c r="FP171" i="64"/>
  <c r="FO171" i="64"/>
  <c r="FN171" i="64"/>
  <c r="FM171" i="64"/>
  <c r="FL171" i="64"/>
  <c r="FK171" i="64"/>
  <c r="FJ171" i="64"/>
  <c r="FI171" i="64"/>
  <c r="FH171" i="64"/>
  <c r="FA171" i="64" s="1"/>
  <c r="FG171" i="64"/>
  <c r="FF171" i="64"/>
  <c r="EX171" i="64" s="1"/>
  <c r="FD171" i="64"/>
  <c r="FC171" i="64"/>
  <c r="EW171" i="64"/>
  <c r="EU171" i="64"/>
  <c r="ET171" i="64"/>
  <c r="ES171" i="64"/>
  <c r="ER171" i="64"/>
  <c r="EQ171" i="64"/>
  <c r="EP171" i="64"/>
  <c r="M170" i="64"/>
  <c r="L170" i="64"/>
  <c r="M169" i="64"/>
  <c r="L169" i="64"/>
  <c r="EY169" i="64" s="1"/>
  <c r="M168" i="64"/>
  <c r="L168" i="64"/>
  <c r="M167" i="64"/>
  <c r="L167" i="64"/>
  <c r="EY167" i="64" s="1"/>
  <c r="M166" i="64"/>
  <c r="L166" i="64"/>
  <c r="IA170" i="64"/>
  <c r="HZ170" i="64"/>
  <c r="HY170" i="64"/>
  <c r="GL170" i="64"/>
  <c r="GJ170" i="64"/>
  <c r="GI170" i="64"/>
  <c r="GH170" i="64"/>
  <c r="GG170" i="64"/>
  <c r="GF170" i="64"/>
  <c r="GE170" i="64"/>
  <c r="GD170" i="64"/>
  <c r="GC170" i="64"/>
  <c r="GB170" i="64"/>
  <c r="GA170" i="64"/>
  <c r="FZ170" i="64"/>
  <c r="FY170" i="64"/>
  <c r="FX170" i="64"/>
  <c r="FW170" i="64"/>
  <c r="FV170" i="64"/>
  <c r="FU170" i="64"/>
  <c r="FT170" i="64"/>
  <c r="FS170" i="64"/>
  <c r="FR170" i="64"/>
  <c r="FQ170" i="64"/>
  <c r="FP170" i="64"/>
  <c r="FO170" i="64"/>
  <c r="FN170" i="64"/>
  <c r="FM170" i="64"/>
  <c r="FL170" i="64"/>
  <c r="FK170" i="64"/>
  <c r="FJ170" i="64"/>
  <c r="FI170" i="64"/>
  <c r="FH170" i="64"/>
  <c r="FG170" i="64"/>
  <c r="FF170" i="64"/>
  <c r="FD170" i="64"/>
  <c r="FC170" i="64"/>
  <c r="FB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C169" i="64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C168" i="64"/>
  <c r="FA168" i="64"/>
  <c r="EZ168" i="64"/>
  <c r="EY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/>
  <c r="FC167" i="64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HP166" i="64"/>
  <c r="HO166" i="64"/>
  <c r="HN166" i="64"/>
  <c r="HM166" i="64"/>
  <c r="HL166" i="64"/>
  <c r="HK166" i="64"/>
  <c r="HJ166" i="64"/>
  <c r="HI166" i="64"/>
  <c r="HH166" i="64"/>
  <c r="HG166" i="64"/>
  <c r="HF166" i="64"/>
  <c r="HE166" i="64"/>
  <c r="HD166" i="64"/>
  <c r="HC166" i="64"/>
  <c r="HB166" i="64"/>
  <c r="HA166" i="64"/>
  <c r="GZ166" i="64"/>
  <c r="GY166" i="64"/>
  <c r="GX166" i="64"/>
  <c r="GW166" i="64"/>
  <c r="GV166" i="64"/>
  <c r="GU166" i="64"/>
  <c r="GT166" i="64"/>
  <c r="GS166" i="64"/>
  <c r="GR166" i="64"/>
  <c r="GQ166" i="64"/>
  <c r="GP166" i="64"/>
  <c r="GO166" i="64"/>
  <c r="GN166" i="64"/>
  <c r="GL166" i="64"/>
  <c r="GJ166" i="64"/>
  <c r="GI166" i="64"/>
  <c r="GH166" i="64"/>
  <c r="GG166" i="64"/>
  <c r="GF166" i="64"/>
  <c r="GE166" i="64"/>
  <c r="GD166" i="64"/>
  <c r="GC166" i="64"/>
  <c r="GB166" i="64"/>
  <c r="GA166" i="64"/>
  <c r="FZ166" i="64"/>
  <c r="FY166" i="64"/>
  <c r="FX166" i="64"/>
  <c r="FW166" i="64"/>
  <c r="FV166" i="64"/>
  <c r="FU166" i="64"/>
  <c r="FT166" i="64"/>
  <c r="FS166" i="64"/>
  <c r="FR166" i="64"/>
  <c r="FQ166" i="64"/>
  <c r="FP166" i="64"/>
  <c r="FO166" i="64"/>
  <c r="FN166" i="64"/>
  <c r="FM166" i="64"/>
  <c r="FL166" i="64"/>
  <c r="FK166" i="64"/>
  <c r="FJ166" i="64"/>
  <c r="FI166" i="64"/>
  <c r="FH166" i="64"/>
  <c r="FA166" i="64" s="1"/>
  <c r="FG166" i="64"/>
  <c r="FF166" i="64"/>
  <c r="EX166" i="64" s="1"/>
  <c r="FD166" i="64"/>
  <c r="FC166" i="64"/>
  <c r="EY166" i="64"/>
  <c r="EW166" i="64"/>
  <c r="EU166" i="64"/>
  <c r="ET166" i="64"/>
  <c r="ES166" i="64"/>
  <c r="ER166" i="64"/>
  <c r="EQ166" i="64"/>
  <c r="EP166" i="64"/>
  <c r="M165" i="64"/>
  <c r="L165" i="64"/>
  <c r="M164" i="64"/>
  <c r="M163" i="64"/>
  <c r="L163" i="64"/>
  <c r="EY163" i="64" s="1"/>
  <c r="M162" i="64"/>
  <c r="M161" i="64"/>
  <c r="L161" i="64"/>
  <c r="EY161" i="64" s="1"/>
  <c r="IA165" i="64"/>
  <c r="HZ165" i="64"/>
  <c r="HY165" i="64"/>
  <c r="GL165" i="64"/>
  <c r="GJ165" i="64"/>
  <c r="GI165" i="64"/>
  <c r="GH165" i="64"/>
  <c r="GG165" i="64"/>
  <c r="GF165" i="64"/>
  <c r="GE165" i="64"/>
  <c r="GD165" i="64"/>
  <c r="GC165" i="64"/>
  <c r="GB165" i="64"/>
  <c r="GA165" i="64"/>
  <c r="FZ165" i="64"/>
  <c r="FY165" i="64"/>
  <c r="FX165" i="64"/>
  <c r="FW165" i="64"/>
  <c r="FV165" i="64"/>
  <c r="FU165" i="64"/>
  <c r="FT165" i="64"/>
  <c r="FS165" i="64"/>
  <c r="FR165" i="64"/>
  <c r="FQ165" i="64"/>
  <c r="FP165" i="64"/>
  <c r="FO165" i="64"/>
  <c r="FN165" i="64"/>
  <c r="FM165" i="64"/>
  <c r="FL165" i="64"/>
  <c r="FK165" i="64"/>
  <c r="FJ165" i="64"/>
  <c r="FI165" i="64"/>
  <c r="FH165" i="64"/>
  <c r="FG165" i="64"/>
  <c r="FF165" i="64"/>
  <c r="FD165" i="64"/>
  <c r="FC165" i="64"/>
  <c r="FB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C164" i="64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C163" i="64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/>
  <c r="FC162" i="64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HP161" i="64"/>
  <c r="HO161" i="64"/>
  <c r="HN161" i="64"/>
  <c r="HM161" i="64"/>
  <c r="HL161" i="64"/>
  <c r="HK161" i="64"/>
  <c r="HJ161" i="64"/>
  <c r="HI161" i="64"/>
  <c r="HH161" i="64"/>
  <c r="HG161" i="64"/>
  <c r="HF161" i="64"/>
  <c r="HE161" i="64"/>
  <c r="HD161" i="64"/>
  <c r="HC161" i="64"/>
  <c r="HB161" i="64"/>
  <c r="HA161" i="64"/>
  <c r="GZ161" i="64"/>
  <c r="GY161" i="64"/>
  <c r="GX161" i="64"/>
  <c r="GW161" i="64"/>
  <c r="GV161" i="64"/>
  <c r="GU161" i="64"/>
  <c r="GT161" i="64"/>
  <c r="GS161" i="64"/>
  <c r="GR161" i="64"/>
  <c r="GQ161" i="64"/>
  <c r="GP161" i="64"/>
  <c r="GO161" i="64"/>
  <c r="GN161" i="64"/>
  <c r="GL161" i="64"/>
  <c r="GJ161" i="64"/>
  <c r="GI161" i="64"/>
  <c r="GH161" i="64"/>
  <c r="GG161" i="64"/>
  <c r="GF161" i="64"/>
  <c r="GE161" i="64"/>
  <c r="GD161" i="64"/>
  <c r="GC161" i="64"/>
  <c r="GB161" i="64"/>
  <c r="GA161" i="64"/>
  <c r="FZ161" i="64"/>
  <c r="FY161" i="64"/>
  <c r="FX161" i="64"/>
  <c r="FW161" i="64"/>
  <c r="FV161" i="64"/>
  <c r="FU161" i="64"/>
  <c r="FT161" i="64"/>
  <c r="FS161" i="64"/>
  <c r="FR161" i="64"/>
  <c r="FQ161" i="64"/>
  <c r="FP161" i="64"/>
  <c r="FO161" i="64"/>
  <c r="FN161" i="64"/>
  <c r="FM161" i="64"/>
  <c r="FL161" i="64"/>
  <c r="FK161" i="64"/>
  <c r="FJ161" i="64"/>
  <c r="FI161" i="64"/>
  <c r="FH161" i="64"/>
  <c r="FA161" i="64" s="1"/>
  <c r="FG161" i="64"/>
  <c r="FF161" i="64"/>
  <c r="EX161" i="64" s="1"/>
  <c r="FD161" i="64"/>
  <c r="FC161" i="64"/>
  <c r="EW161" i="64"/>
  <c r="EU161" i="64"/>
  <c r="ET161" i="64"/>
  <c r="ES161" i="64"/>
  <c r="ER161" i="64"/>
  <c r="EQ161" i="64"/>
  <c r="EP161" i="64"/>
  <c r="M160" i="64"/>
  <c r="L160" i="64"/>
  <c r="M159" i="64"/>
  <c r="L159" i="64"/>
  <c r="EY159" i="64" s="1"/>
  <c r="M158" i="64"/>
  <c r="L158" i="64"/>
  <c r="M157" i="64"/>
  <c r="L157" i="64"/>
  <c r="EY157" i="64" s="1"/>
  <c r="M156" i="64"/>
  <c r="L156" i="64"/>
  <c r="EY156" i="64" s="1"/>
  <c r="IA160" i="64"/>
  <c r="HZ160" i="64"/>
  <c r="HY160" i="64"/>
  <c r="GL160" i="64"/>
  <c r="GJ160" i="64"/>
  <c r="GI160" i="64"/>
  <c r="GH160" i="64"/>
  <c r="GG160" i="64"/>
  <c r="GF160" i="64"/>
  <c r="GE160" i="64"/>
  <c r="GD160" i="64"/>
  <c r="GC160" i="64"/>
  <c r="GB160" i="64"/>
  <c r="GA160" i="64"/>
  <c r="FZ160" i="64"/>
  <c r="FY160" i="64"/>
  <c r="FX160" i="64"/>
  <c r="FW160" i="64"/>
  <c r="FV160" i="64"/>
  <c r="FU160" i="64"/>
  <c r="FT160" i="64"/>
  <c r="FS160" i="64"/>
  <c r="FR160" i="64"/>
  <c r="FQ160" i="64"/>
  <c r="FP160" i="64"/>
  <c r="FO160" i="64"/>
  <c r="FN160" i="64"/>
  <c r="FM160" i="64"/>
  <c r="FL160" i="64"/>
  <c r="FK160" i="64"/>
  <c r="FJ160" i="64"/>
  <c r="FI160" i="64"/>
  <c r="FH160" i="64"/>
  <c r="FG160" i="64"/>
  <c r="FF160" i="64"/>
  <c r="FD160" i="64"/>
  <c r="FC160" i="64"/>
  <c r="FB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C159" i="64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C158" i="64"/>
  <c r="FA158" i="64"/>
  <c r="EZ158" i="64"/>
  <c r="EY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/>
  <c r="FC157" i="64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HP156" i="64"/>
  <c r="HO156" i="64"/>
  <c r="HN156" i="64"/>
  <c r="HM156" i="64"/>
  <c r="HL156" i="64"/>
  <c r="HK156" i="64"/>
  <c r="HJ156" i="64"/>
  <c r="HI156" i="64"/>
  <c r="HH156" i="64"/>
  <c r="HG156" i="64"/>
  <c r="HF156" i="64"/>
  <c r="HE156" i="64"/>
  <c r="HD156" i="64"/>
  <c r="HC156" i="64"/>
  <c r="HB156" i="64"/>
  <c r="HA156" i="64"/>
  <c r="GZ156" i="64"/>
  <c r="GY156" i="64"/>
  <c r="GX156" i="64"/>
  <c r="GW156" i="64"/>
  <c r="GV156" i="64"/>
  <c r="GU156" i="64"/>
  <c r="GT156" i="64"/>
  <c r="GS156" i="64"/>
  <c r="GR156" i="64"/>
  <c r="GQ156" i="64"/>
  <c r="GP156" i="64"/>
  <c r="GO156" i="64"/>
  <c r="GN156" i="64"/>
  <c r="GL156" i="64"/>
  <c r="GJ156" i="64"/>
  <c r="GI156" i="64"/>
  <c r="GH156" i="64"/>
  <c r="GG156" i="64"/>
  <c r="GF156" i="64"/>
  <c r="GE156" i="64"/>
  <c r="GD156" i="64"/>
  <c r="GC156" i="64"/>
  <c r="GB156" i="64"/>
  <c r="GA156" i="64"/>
  <c r="FZ156" i="64"/>
  <c r="FY156" i="64"/>
  <c r="FX156" i="64"/>
  <c r="FW156" i="64"/>
  <c r="FV156" i="64"/>
  <c r="FU156" i="64"/>
  <c r="FT156" i="64"/>
  <c r="FS156" i="64"/>
  <c r="FR156" i="64"/>
  <c r="FQ156" i="64"/>
  <c r="FP156" i="64"/>
  <c r="FO156" i="64"/>
  <c r="FN156" i="64"/>
  <c r="FM156" i="64"/>
  <c r="FL156" i="64"/>
  <c r="FK156" i="64"/>
  <c r="FJ156" i="64"/>
  <c r="FI156" i="64"/>
  <c r="FH156" i="64"/>
  <c r="FA156" i="64" s="1"/>
  <c r="FG156" i="64"/>
  <c r="FF156" i="64"/>
  <c r="EX156" i="64" s="1"/>
  <c r="FD156" i="64"/>
  <c r="FC156" i="64"/>
  <c r="EW156" i="64"/>
  <c r="EU156" i="64"/>
  <c r="ET156" i="64"/>
  <c r="ES156" i="64"/>
  <c r="ER156" i="64"/>
  <c r="EQ156" i="64"/>
  <c r="EP156" i="64"/>
  <c r="M155" i="64"/>
  <c r="L155" i="64"/>
  <c r="M154" i="64"/>
  <c r="M153" i="64"/>
  <c r="L153" i="64"/>
  <c r="M152" i="64"/>
  <c r="M151" i="64"/>
  <c r="L151" i="64"/>
  <c r="EY151" i="64" s="1"/>
  <c r="IA155" i="64"/>
  <c r="HZ155" i="64"/>
  <c r="HY155" i="64"/>
  <c r="GL155" i="64"/>
  <c r="GJ155" i="64"/>
  <c r="GI155" i="64"/>
  <c r="GH155" i="64"/>
  <c r="GG155" i="64"/>
  <c r="GF155" i="64"/>
  <c r="GE155" i="64"/>
  <c r="GD155" i="64"/>
  <c r="GC155" i="64"/>
  <c r="GB155" i="64"/>
  <c r="GA155" i="64"/>
  <c r="FZ155" i="64"/>
  <c r="FY155" i="64"/>
  <c r="FX155" i="64"/>
  <c r="FW155" i="64"/>
  <c r="FV155" i="64"/>
  <c r="FU155" i="64"/>
  <c r="FT155" i="64"/>
  <c r="FS155" i="64"/>
  <c r="FR155" i="64"/>
  <c r="FQ155" i="64"/>
  <c r="FP155" i="64"/>
  <c r="FO155" i="64"/>
  <c r="FN155" i="64"/>
  <c r="FM155" i="64"/>
  <c r="FL155" i="64"/>
  <c r="FK155" i="64"/>
  <c r="FJ155" i="64"/>
  <c r="FI155" i="64"/>
  <c r="FH155" i="64"/>
  <c r="FG155" i="64"/>
  <c r="FF155" i="64"/>
  <c r="FD155" i="64"/>
  <c r="FC155" i="64"/>
  <c r="FB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C154" i="64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C153" i="64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/>
  <c r="FC152" i="64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HP151" i="64"/>
  <c r="HO151" i="64"/>
  <c r="HN151" i="64"/>
  <c r="HM151" i="64"/>
  <c r="HL151" i="64"/>
  <c r="HK151" i="64"/>
  <c r="HJ151" i="64"/>
  <c r="HI151" i="64"/>
  <c r="HH151" i="64"/>
  <c r="HG151" i="64"/>
  <c r="HF151" i="64"/>
  <c r="HE151" i="64"/>
  <c r="HD151" i="64"/>
  <c r="HC151" i="64"/>
  <c r="HB151" i="64"/>
  <c r="HA151" i="64"/>
  <c r="GZ151" i="64"/>
  <c r="GY151" i="64"/>
  <c r="GX151" i="64"/>
  <c r="GW151" i="64"/>
  <c r="GV151" i="64"/>
  <c r="GU151" i="64"/>
  <c r="GT151" i="64"/>
  <c r="GS151" i="64"/>
  <c r="GR151" i="64"/>
  <c r="GQ151" i="64"/>
  <c r="GP151" i="64"/>
  <c r="GO151" i="64"/>
  <c r="GN151" i="64"/>
  <c r="GL151" i="64"/>
  <c r="GJ151" i="64"/>
  <c r="GI151" i="64"/>
  <c r="GH151" i="64"/>
  <c r="GG151" i="64"/>
  <c r="GF151" i="64"/>
  <c r="GE151" i="64"/>
  <c r="GD151" i="64"/>
  <c r="GC151" i="64"/>
  <c r="GB151" i="64"/>
  <c r="GA151" i="64"/>
  <c r="FZ151" i="64"/>
  <c r="FY151" i="64"/>
  <c r="FX151" i="64"/>
  <c r="FW151" i="64"/>
  <c r="FV151" i="64"/>
  <c r="FU151" i="64"/>
  <c r="FT151" i="64"/>
  <c r="FS151" i="64"/>
  <c r="FR151" i="64"/>
  <c r="FQ151" i="64"/>
  <c r="FP151" i="64"/>
  <c r="FO151" i="64"/>
  <c r="FN151" i="64"/>
  <c r="FM151" i="64"/>
  <c r="FL151" i="64"/>
  <c r="FK151" i="64"/>
  <c r="FJ151" i="64"/>
  <c r="FI151" i="64"/>
  <c r="FH151" i="64"/>
  <c r="FA151" i="64" s="1"/>
  <c r="FG151" i="64"/>
  <c r="FF151" i="64"/>
  <c r="EX151" i="64" s="1"/>
  <c r="FD151" i="64"/>
  <c r="FC151" i="64"/>
  <c r="EW151" i="64"/>
  <c r="EU151" i="64"/>
  <c r="ET151" i="64"/>
  <c r="ES151" i="64"/>
  <c r="ER151" i="64"/>
  <c r="EQ151" i="64"/>
  <c r="EP151" i="64"/>
  <c r="M150" i="64"/>
  <c r="L150" i="64"/>
  <c r="M149" i="64"/>
  <c r="L149" i="64"/>
  <c r="EY149" i="64" s="1"/>
  <c r="M148" i="64"/>
  <c r="L148" i="64"/>
  <c r="M147" i="64"/>
  <c r="M146" i="64"/>
  <c r="L146" i="64"/>
  <c r="EY146" i="64" s="1"/>
  <c r="IA150" i="64"/>
  <c r="HZ150" i="64"/>
  <c r="HY150" i="64"/>
  <c r="GL150" i="64"/>
  <c r="GJ150" i="64"/>
  <c r="GI150" i="64"/>
  <c r="GH150" i="64"/>
  <c r="GG150" i="64"/>
  <c r="GF150" i="64"/>
  <c r="GE150" i="64"/>
  <c r="GD150" i="64"/>
  <c r="GC150" i="64"/>
  <c r="GB150" i="64"/>
  <c r="GA150" i="64"/>
  <c r="FZ150" i="64"/>
  <c r="FY150" i="64"/>
  <c r="FX150" i="64"/>
  <c r="FW150" i="64"/>
  <c r="FV150" i="64"/>
  <c r="FU150" i="64"/>
  <c r="FT150" i="64"/>
  <c r="FS150" i="64"/>
  <c r="FR150" i="64"/>
  <c r="FQ150" i="64"/>
  <c r="FP150" i="64"/>
  <c r="FO150" i="64"/>
  <c r="FN150" i="64"/>
  <c r="FM150" i="64"/>
  <c r="FL150" i="64"/>
  <c r="FK150" i="64"/>
  <c r="FJ150" i="64"/>
  <c r="FI150" i="64"/>
  <c r="FH150" i="64"/>
  <c r="FG150" i="64"/>
  <c r="FF150" i="64"/>
  <c r="FD150" i="64"/>
  <c r="FC150" i="64"/>
  <c r="FB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C149" i="64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C148" i="64"/>
  <c r="FA148" i="64"/>
  <c r="EZ148" i="64"/>
  <c r="EY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/>
  <c r="FC147" i="64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HP146" i="64"/>
  <c r="HO146" i="64"/>
  <c r="HN146" i="64"/>
  <c r="HM146" i="64"/>
  <c r="HL146" i="64"/>
  <c r="HK146" i="64"/>
  <c r="HJ146" i="64"/>
  <c r="HI146" i="64"/>
  <c r="HH146" i="64"/>
  <c r="HG146" i="64"/>
  <c r="HF146" i="64"/>
  <c r="HE146" i="64"/>
  <c r="HD146" i="64"/>
  <c r="HC146" i="64"/>
  <c r="HB146" i="64"/>
  <c r="HA146" i="64"/>
  <c r="GZ146" i="64"/>
  <c r="GY146" i="64"/>
  <c r="GX146" i="64"/>
  <c r="GW146" i="64"/>
  <c r="GV146" i="64"/>
  <c r="GU146" i="64"/>
  <c r="GT146" i="64"/>
  <c r="GS146" i="64"/>
  <c r="GR146" i="64"/>
  <c r="GQ146" i="64"/>
  <c r="GP146" i="64"/>
  <c r="GO146" i="64"/>
  <c r="GN146" i="64"/>
  <c r="GL146" i="64"/>
  <c r="GJ146" i="64"/>
  <c r="GI146" i="64"/>
  <c r="GH146" i="64"/>
  <c r="GG146" i="64"/>
  <c r="GF146" i="64"/>
  <c r="GE146" i="64"/>
  <c r="GD146" i="64"/>
  <c r="GC146" i="64"/>
  <c r="GB146" i="64"/>
  <c r="GA146" i="64"/>
  <c r="FZ146" i="64"/>
  <c r="FY146" i="64"/>
  <c r="FX146" i="64"/>
  <c r="FW146" i="64"/>
  <c r="FV146" i="64"/>
  <c r="FU146" i="64"/>
  <c r="FT146" i="64"/>
  <c r="FS146" i="64"/>
  <c r="FR146" i="64"/>
  <c r="FQ146" i="64"/>
  <c r="FP146" i="64"/>
  <c r="FO146" i="64"/>
  <c r="FN146" i="64"/>
  <c r="FM146" i="64"/>
  <c r="FL146" i="64"/>
  <c r="FK146" i="64"/>
  <c r="FJ146" i="64"/>
  <c r="FI146" i="64"/>
  <c r="FH146" i="64"/>
  <c r="FA146" i="64" s="1"/>
  <c r="FG146" i="64"/>
  <c r="FF146" i="64"/>
  <c r="EX146" i="64" s="1"/>
  <c r="FD146" i="64"/>
  <c r="FC146" i="64"/>
  <c r="EW146" i="64"/>
  <c r="EU146" i="64"/>
  <c r="ET146" i="64"/>
  <c r="ES146" i="64"/>
  <c r="ER146" i="64"/>
  <c r="EQ146" i="64"/>
  <c r="EP146" i="64"/>
  <c r="M145" i="64"/>
  <c r="L145" i="64"/>
  <c r="M144" i="64"/>
  <c r="M143" i="64"/>
  <c r="L143" i="64"/>
  <c r="EY143" i="64" s="1"/>
  <c r="M142" i="64"/>
  <c r="M141" i="64"/>
  <c r="L141" i="64"/>
  <c r="EY141" i="64" s="1"/>
  <c r="IA145" i="64"/>
  <c r="HZ145" i="64"/>
  <c r="HY145" i="64"/>
  <c r="GL145" i="64"/>
  <c r="GJ145" i="64"/>
  <c r="GI145" i="64"/>
  <c r="GH145" i="64"/>
  <c r="GG145" i="64"/>
  <c r="GF145" i="64"/>
  <c r="GE145" i="64"/>
  <c r="GD145" i="64"/>
  <c r="GC145" i="64"/>
  <c r="GB145" i="64"/>
  <c r="GA145" i="64"/>
  <c r="FZ145" i="64"/>
  <c r="FY145" i="64"/>
  <c r="FX145" i="64"/>
  <c r="FW145" i="64"/>
  <c r="FV145" i="64"/>
  <c r="FU145" i="64"/>
  <c r="FT145" i="64"/>
  <c r="FS145" i="64"/>
  <c r="FR145" i="64"/>
  <c r="FQ145" i="64"/>
  <c r="FP145" i="64"/>
  <c r="FO145" i="64"/>
  <c r="FN145" i="64"/>
  <c r="FM145" i="64"/>
  <c r="FL145" i="64"/>
  <c r="FK145" i="64"/>
  <c r="FJ145" i="64"/>
  <c r="FI145" i="64"/>
  <c r="FH145" i="64"/>
  <c r="FG145" i="64"/>
  <c r="FF145" i="64"/>
  <c r="FD145" i="64"/>
  <c r="FC145" i="64"/>
  <c r="FB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C144" i="64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C143" i="64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/>
  <c r="FC142" i="64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HP141" i="64"/>
  <c r="HO141" i="64"/>
  <c r="HN141" i="64"/>
  <c r="HM141" i="64"/>
  <c r="HL141" i="64"/>
  <c r="HK141" i="64"/>
  <c r="HJ141" i="64"/>
  <c r="HI141" i="64"/>
  <c r="HH141" i="64"/>
  <c r="HG141" i="64"/>
  <c r="HF141" i="64"/>
  <c r="HE141" i="64"/>
  <c r="HD141" i="64"/>
  <c r="HC141" i="64"/>
  <c r="HB141" i="64"/>
  <c r="HA141" i="64"/>
  <c r="GZ141" i="64"/>
  <c r="GY141" i="64"/>
  <c r="GX141" i="64"/>
  <c r="GW141" i="64"/>
  <c r="GV141" i="64"/>
  <c r="GU141" i="64"/>
  <c r="GT141" i="64"/>
  <c r="GS141" i="64"/>
  <c r="GR141" i="64"/>
  <c r="GQ141" i="64"/>
  <c r="GP141" i="64"/>
  <c r="GO141" i="64"/>
  <c r="GN141" i="64"/>
  <c r="GL141" i="64"/>
  <c r="GJ141" i="64"/>
  <c r="GI141" i="64"/>
  <c r="GH141" i="64"/>
  <c r="GG141" i="64"/>
  <c r="GF141" i="64"/>
  <c r="GE141" i="64"/>
  <c r="GD141" i="64"/>
  <c r="GC141" i="64"/>
  <c r="GB141" i="64"/>
  <c r="GA141" i="64"/>
  <c r="FZ141" i="64"/>
  <c r="FY141" i="64"/>
  <c r="FX141" i="64"/>
  <c r="FW141" i="64"/>
  <c r="FV141" i="64"/>
  <c r="FU141" i="64"/>
  <c r="FT141" i="64"/>
  <c r="FS141" i="64"/>
  <c r="FR141" i="64"/>
  <c r="FQ141" i="64"/>
  <c r="FP141" i="64"/>
  <c r="FO141" i="64"/>
  <c r="FN141" i="64"/>
  <c r="FM141" i="64"/>
  <c r="FL141" i="64"/>
  <c r="FK141" i="64"/>
  <c r="FJ141" i="64"/>
  <c r="FI141" i="64"/>
  <c r="FH141" i="64"/>
  <c r="FA141" i="64" s="1"/>
  <c r="FG141" i="64"/>
  <c r="FF141" i="64"/>
  <c r="EX141" i="64" s="1"/>
  <c r="FD141" i="64"/>
  <c r="FC141" i="64"/>
  <c r="EW141" i="64"/>
  <c r="EU141" i="64"/>
  <c r="ET141" i="64"/>
  <c r="ES141" i="64"/>
  <c r="ER141" i="64"/>
  <c r="EQ141" i="64"/>
  <c r="EP141" i="64"/>
  <c r="M140" i="64"/>
  <c r="L140" i="64"/>
  <c r="M139" i="64"/>
  <c r="L139" i="64"/>
  <c r="M138" i="64"/>
  <c r="EY138" i="64" s="1"/>
  <c r="L138" i="64"/>
  <c r="M137" i="64"/>
  <c r="L137" i="64"/>
  <c r="M136" i="64"/>
  <c r="L136" i="64"/>
  <c r="IA140" i="64"/>
  <c r="HZ140" i="64"/>
  <c r="HY140" i="64"/>
  <c r="GL140" i="64"/>
  <c r="GJ140" i="64"/>
  <c r="GI140" i="64"/>
  <c r="GH140" i="64"/>
  <c r="GG140" i="64"/>
  <c r="GF140" i="64"/>
  <c r="GE140" i="64"/>
  <c r="GD140" i="64"/>
  <c r="GC140" i="64"/>
  <c r="GB140" i="64"/>
  <c r="GA140" i="64"/>
  <c r="FZ140" i="64"/>
  <c r="FY140" i="64"/>
  <c r="FX140" i="64"/>
  <c r="FW140" i="64"/>
  <c r="FV140" i="64"/>
  <c r="FU140" i="64"/>
  <c r="FT140" i="64"/>
  <c r="FS140" i="64"/>
  <c r="FR140" i="64"/>
  <c r="FQ140" i="64"/>
  <c r="FP140" i="64"/>
  <c r="FO140" i="64"/>
  <c r="FN140" i="64"/>
  <c r="FM140" i="64"/>
  <c r="FL140" i="64"/>
  <c r="FK140" i="64"/>
  <c r="FJ140" i="64"/>
  <c r="FI140" i="64"/>
  <c r="FH140" i="64"/>
  <c r="FG140" i="64"/>
  <c r="FF140" i="64"/>
  <c r="FD140" i="64"/>
  <c r="FC140" i="64"/>
  <c r="FB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C139" i="64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C138" i="64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/>
  <c r="FC137" i="64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HP136" i="64"/>
  <c r="HO136" i="64"/>
  <c r="HN136" i="64"/>
  <c r="HM136" i="64"/>
  <c r="HL136" i="64"/>
  <c r="HK136" i="64"/>
  <c r="HJ136" i="64"/>
  <c r="HI136" i="64"/>
  <c r="HH136" i="64"/>
  <c r="HG136" i="64"/>
  <c r="HF136" i="64"/>
  <c r="HE136" i="64"/>
  <c r="HD136" i="64"/>
  <c r="HC136" i="64"/>
  <c r="HB136" i="64"/>
  <c r="HA136" i="64"/>
  <c r="GZ136" i="64"/>
  <c r="GY136" i="64"/>
  <c r="GX136" i="64"/>
  <c r="GW136" i="64"/>
  <c r="GV136" i="64"/>
  <c r="GU136" i="64"/>
  <c r="GT136" i="64"/>
  <c r="GS136" i="64"/>
  <c r="GR136" i="64"/>
  <c r="GQ136" i="64"/>
  <c r="GP136" i="64"/>
  <c r="GO136" i="64"/>
  <c r="GN136" i="64"/>
  <c r="GL136" i="64"/>
  <c r="GJ136" i="64"/>
  <c r="GI136" i="64"/>
  <c r="GH136" i="64"/>
  <c r="GG136" i="64"/>
  <c r="GF136" i="64"/>
  <c r="GE136" i="64"/>
  <c r="GD136" i="64"/>
  <c r="GC136" i="64"/>
  <c r="GB136" i="64"/>
  <c r="GA136" i="64"/>
  <c r="FZ136" i="64"/>
  <c r="FY136" i="64"/>
  <c r="FX136" i="64"/>
  <c r="FW136" i="64"/>
  <c r="FV136" i="64"/>
  <c r="FU136" i="64"/>
  <c r="FT136" i="64"/>
  <c r="FS136" i="64"/>
  <c r="FR136" i="64"/>
  <c r="FQ136" i="64"/>
  <c r="FP136" i="64"/>
  <c r="FO136" i="64"/>
  <c r="FN136" i="64"/>
  <c r="FM136" i="64"/>
  <c r="FL136" i="64"/>
  <c r="FK136" i="64"/>
  <c r="FJ136" i="64"/>
  <c r="FI136" i="64"/>
  <c r="FH136" i="64"/>
  <c r="FA136" i="64" s="1"/>
  <c r="FG136" i="64"/>
  <c r="FF136" i="64"/>
  <c r="EX136" i="64" s="1"/>
  <c r="FD136" i="64"/>
  <c r="FC136" i="64"/>
  <c r="EY136" i="64"/>
  <c r="EW136" i="64"/>
  <c r="EU136" i="64"/>
  <c r="ET136" i="64"/>
  <c r="ES136" i="64"/>
  <c r="ER136" i="64"/>
  <c r="EQ136" i="64"/>
  <c r="EP136" i="64"/>
  <c r="M135" i="64"/>
  <c r="L135" i="64"/>
  <c r="M134" i="64"/>
  <c r="M133" i="64"/>
  <c r="L133" i="64"/>
  <c r="EY133" i="64" s="1"/>
  <c r="M132" i="64"/>
  <c r="M131" i="64"/>
  <c r="L131" i="64"/>
  <c r="EY131" i="64" s="1"/>
  <c r="IA135" i="64"/>
  <c r="HZ135" i="64"/>
  <c r="HY135" i="64"/>
  <c r="GL135" i="64"/>
  <c r="GJ135" i="64"/>
  <c r="GI135" i="64"/>
  <c r="GH135" i="64"/>
  <c r="GG135" i="64"/>
  <c r="GF135" i="64"/>
  <c r="GE135" i="64"/>
  <c r="GD135" i="64"/>
  <c r="GC135" i="64"/>
  <c r="GB135" i="64"/>
  <c r="GA135" i="64"/>
  <c r="FZ135" i="64"/>
  <c r="FY135" i="64"/>
  <c r="FX135" i="64"/>
  <c r="FW135" i="64"/>
  <c r="FV135" i="64"/>
  <c r="FU135" i="64"/>
  <c r="FT135" i="64"/>
  <c r="FS135" i="64"/>
  <c r="FR135" i="64"/>
  <c r="FQ135" i="64"/>
  <c r="FP135" i="64"/>
  <c r="FO135" i="64"/>
  <c r="FN135" i="64"/>
  <c r="FM135" i="64"/>
  <c r="FL135" i="64"/>
  <c r="FK135" i="64"/>
  <c r="FJ135" i="64"/>
  <c r="FI135" i="64"/>
  <c r="FH135" i="64"/>
  <c r="FG135" i="64"/>
  <c r="FF135" i="64"/>
  <c r="FD135" i="64"/>
  <c r="FC135" i="64"/>
  <c r="FB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C134" i="64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C133" i="64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/>
  <c r="FC132" i="64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HP131" i="64"/>
  <c r="HO131" i="64"/>
  <c r="HN131" i="64"/>
  <c r="HM131" i="64"/>
  <c r="HL131" i="64"/>
  <c r="HK131" i="64"/>
  <c r="HJ131" i="64"/>
  <c r="HI131" i="64"/>
  <c r="HH131" i="64"/>
  <c r="HG131" i="64"/>
  <c r="HF131" i="64"/>
  <c r="HE131" i="64"/>
  <c r="HD131" i="64"/>
  <c r="HC131" i="64"/>
  <c r="HB131" i="64"/>
  <c r="HA131" i="64"/>
  <c r="GZ131" i="64"/>
  <c r="GY131" i="64"/>
  <c r="GX131" i="64"/>
  <c r="GW131" i="64"/>
  <c r="GV131" i="64"/>
  <c r="GU131" i="64"/>
  <c r="GT131" i="64"/>
  <c r="GS131" i="64"/>
  <c r="GR131" i="64"/>
  <c r="GQ131" i="64"/>
  <c r="GP131" i="64"/>
  <c r="GO131" i="64"/>
  <c r="GN131" i="64"/>
  <c r="GL131" i="64"/>
  <c r="GJ131" i="64"/>
  <c r="GI131" i="64"/>
  <c r="GH131" i="64"/>
  <c r="GG131" i="64"/>
  <c r="GF131" i="64"/>
  <c r="GE131" i="64"/>
  <c r="GD131" i="64"/>
  <c r="GC131" i="64"/>
  <c r="GB131" i="64"/>
  <c r="GA131" i="64"/>
  <c r="FZ131" i="64"/>
  <c r="FY131" i="64"/>
  <c r="FX131" i="64"/>
  <c r="FW131" i="64"/>
  <c r="FV131" i="64"/>
  <c r="FU131" i="64"/>
  <c r="FT131" i="64"/>
  <c r="FS131" i="64"/>
  <c r="FR131" i="64"/>
  <c r="FQ131" i="64"/>
  <c r="FP131" i="64"/>
  <c r="FO131" i="64"/>
  <c r="FN131" i="64"/>
  <c r="FM131" i="64"/>
  <c r="FL131" i="64"/>
  <c r="FK131" i="64"/>
  <c r="FJ131" i="64"/>
  <c r="FI131" i="64"/>
  <c r="FH131" i="64"/>
  <c r="FA131" i="64" s="1"/>
  <c r="FG131" i="64"/>
  <c r="FF131" i="64"/>
  <c r="EX131" i="64" s="1"/>
  <c r="FD131" i="64"/>
  <c r="FC131" i="64"/>
  <c r="EW131" i="64"/>
  <c r="EU131" i="64"/>
  <c r="ET131" i="64"/>
  <c r="ES131" i="64"/>
  <c r="ER131" i="64"/>
  <c r="EQ131" i="64"/>
  <c r="EP131" i="64"/>
  <c r="M130" i="64"/>
  <c r="L130" i="64"/>
  <c r="M129" i="64"/>
  <c r="L129" i="64"/>
  <c r="EY129" i="64" s="1"/>
  <c r="M128" i="64"/>
  <c r="L128" i="64"/>
  <c r="M127" i="64"/>
  <c r="L127" i="64"/>
  <c r="EY127" i="64" s="1"/>
  <c r="M126" i="64"/>
  <c r="L126" i="64"/>
  <c r="IA130" i="64"/>
  <c r="HZ130" i="64"/>
  <c r="HY130" i="64"/>
  <c r="GL130" i="64"/>
  <c r="GJ130" i="64"/>
  <c r="GI130" i="64"/>
  <c r="GH130" i="64"/>
  <c r="GG130" i="64"/>
  <c r="GF130" i="64"/>
  <c r="GE130" i="64"/>
  <c r="GD130" i="64"/>
  <c r="GC130" i="64"/>
  <c r="GB130" i="64"/>
  <c r="GA130" i="64"/>
  <c r="FZ130" i="64"/>
  <c r="FY130" i="64"/>
  <c r="FX130" i="64"/>
  <c r="FW130" i="64"/>
  <c r="FV130" i="64"/>
  <c r="FU130" i="64"/>
  <c r="FT130" i="64"/>
  <c r="FS130" i="64"/>
  <c r="FR130" i="64"/>
  <c r="FQ130" i="64"/>
  <c r="FP130" i="64"/>
  <c r="FO130" i="64"/>
  <c r="FN130" i="64"/>
  <c r="FM130" i="64"/>
  <c r="FL130" i="64"/>
  <c r="FK130" i="64"/>
  <c r="FJ130" i="64"/>
  <c r="FI130" i="64"/>
  <c r="FH130" i="64"/>
  <c r="FG130" i="64"/>
  <c r="FF130" i="64"/>
  <c r="FD130" i="64"/>
  <c r="FC130" i="64"/>
  <c r="FB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C129" i="64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C128" i="64"/>
  <c r="FA128" i="64"/>
  <c r="EZ128" i="64"/>
  <c r="EY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/>
  <c r="FC127" i="64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HP126" i="64"/>
  <c r="HO126" i="64"/>
  <c r="HN126" i="64"/>
  <c r="HM126" i="64"/>
  <c r="HL126" i="64"/>
  <c r="HK126" i="64"/>
  <c r="HJ126" i="64"/>
  <c r="HI126" i="64"/>
  <c r="HH126" i="64"/>
  <c r="HG126" i="64"/>
  <c r="HF126" i="64"/>
  <c r="HE126" i="64"/>
  <c r="HD126" i="64"/>
  <c r="HC126" i="64"/>
  <c r="HB126" i="64"/>
  <c r="HA126" i="64"/>
  <c r="GZ126" i="64"/>
  <c r="GY126" i="64"/>
  <c r="GX126" i="64"/>
  <c r="GW126" i="64"/>
  <c r="GV126" i="64"/>
  <c r="GU126" i="64"/>
  <c r="GT126" i="64"/>
  <c r="GS126" i="64"/>
  <c r="GR126" i="64"/>
  <c r="GQ126" i="64"/>
  <c r="GP126" i="64"/>
  <c r="GO126" i="64"/>
  <c r="GN126" i="64"/>
  <c r="GL126" i="64"/>
  <c r="GJ126" i="64"/>
  <c r="GI126" i="64"/>
  <c r="GH126" i="64"/>
  <c r="GG126" i="64"/>
  <c r="GF126" i="64"/>
  <c r="GE126" i="64"/>
  <c r="GD126" i="64"/>
  <c r="GC126" i="64"/>
  <c r="GB126" i="64"/>
  <c r="GA126" i="64"/>
  <c r="FZ126" i="64"/>
  <c r="FY126" i="64"/>
  <c r="FX126" i="64"/>
  <c r="FW126" i="64"/>
  <c r="FV126" i="64"/>
  <c r="FU126" i="64"/>
  <c r="FT126" i="64"/>
  <c r="FS126" i="64"/>
  <c r="FR126" i="64"/>
  <c r="FQ126" i="64"/>
  <c r="FP126" i="64"/>
  <c r="FO126" i="64"/>
  <c r="FN126" i="64"/>
  <c r="FM126" i="64"/>
  <c r="FL126" i="64"/>
  <c r="FK126" i="64"/>
  <c r="FJ126" i="64"/>
  <c r="FI126" i="64"/>
  <c r="FH126" i="64"/>
  <c r="FA126" i="64" s="1"/>
  <c r="FG126" i="64"/>
  <c r="FF126" i="64"/>
  <c r="EX126" i="64" s="1"/>
  <c r="FD126" i="64"/>
  <c r="FC126" i="64"/>
  <c r="EY126" i="64"/>
  <c r="EW126" i="64"/>
  <c r="EU126" i="64"/>
  <c r="ET126" i="64"/>
  <c r="ES126" i="64"/>
  <c r="ER126" i="64"/>
  <c r="EQ126" i="64"/>
  <c r="EP126" i="64"/>
  <c r="M125" i="64"/>
  <c r="L125" i="64"/>
  <c r="M124" i="64"/>
  <c r="M123" i="64"/>
  <c r="L123" i="64"/>
  <c r="EY123" i="64" s="1"/>
  <c r="M122" i="64"/>
  <c r="M121" i="64"/>
  <c r="L121" i="64"/>
  <c r="EY121" i="64" s="1"/>
  <c r="IA125" i="64"/>
  <c r="HZ125" i="64"/>
  <c r="HY125" i="64"/>
  <c r="GL125" i="64"/>
  <c r="GJ125" i="64"/>
  <c r="GI125" i="64"/>
  <c r="GH125" i="64"/>
  <c r="GG125" i="64"/>
  <c r="GF125" i="64"/>
  <c r="GE125" i="64"/>
  <c r="GD125" i="64"/>
  <c r="GC125" i="64"/>
  <c r="GB125" i="64"/>
  <c r="GA125" i="64"/>
  <c r="FZ125" i="64"/>
  <c r="FY125" i="64"/>
  <c r="FX125" i="64"/>
  <c r="FW125" i="64"/>
  <c r="FV125" i="64"/>
  <c r="FU125" i="64"/>
  <c r="FT125" i="64"/>
  <c r="FS125" i="64"/>
  <c r="FR125" i="64"/>
  <c r="FQ125" i="64"/>
  <c r="FP125" i="64"/>
  <c r="FO125" i="64"/>
  <c r="FN125" i="64"/>
  <c r="FM125" i="64"/>
  <c r="FL125" i="64"/>
  <c r="FK125" i="64"/>
  <c r="FJ125" i="64"/>
  <c r="FI125" i="64"/>
  <c r="FH125" i="64"/>
  <c r="FG125" i="64"/>
  <c r="FF125" i="64"/>
  <c r="FD125" i="64"/>
  <c r="FC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C124" i="64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C123" i="64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C122" i="64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HP121" i="64"/>
  <c r="HO121" i="64"/>
  <c r="HN121" i="64"/>
  <c r="HM121" i="64"/>
  <c r="HL121" i="64"/>
  <c r="HK121" i="64"/>
  <c r="HJ121" i="64"/>
  <c r="HI121" i="64"/>
  <c r="HH121" i="64"/>
  <c r="HG121" i="64"/>
  <c r="HF121" i="64"/>
  <c r="HE121" i="64"/>
  <c r="HD121" i="64"/>
  <c r="HC121" i="64"/>
  <c r="HB121" i="64"/>
  <c r="HA121" i="64"/>
  <c r="GZ121" i="64"/>
  <c r="GY121" i="64"/>
  <c r="GX121" i="64"/>
  <c r="GW121" i="64"/>
  <c r="GV121" i="64"/>
  <c r="GU121" i="64"/>
  <c r="GT121" i="64"/>
  <c r="GS121" i="64"/>
  <c r="GR121" i="64"/>
  <c r="GQ121" i="64"/>
  <c r="GP121" i="64"/>
  <c r="GO121" i="64"/>
  <c r="GN121" i="64"/>
  <c r="GL121" i="64"/>
  <c r="GJ121" i="64"/>
  <c r="GI121" i="64"/>
  <c r="GH121" i="64"/>
  <c r="GG121" i="64"/>
  <c r="GF121" i="64"/>
  <c r="GE121" i="64"/>
  <c r="GD121" i="64"/>
  <c r="GC121" i="64"/>
  <c r="GB121" i="64"/>
  <c r="GA121" i="64"/>
  <c r="FZ121" i="64"/>
  <c r="FY121" i="64"/>
  <c r="FX121" i="64"/>
  <c r="FW121" i="64"/>
  <c r="FV121" i="64"/>
  <c r="FU121" i="64"/>
  <c r="FT121" i="64"/>
  <c r="FS121" i="64"/>
  <c r="FR121" i="64"/>
  <c r="FQ121" i="64"/>
  <c r="FP121" i="64"/>
  <c r="FO121" i="64"/>
  <c r="FN121" i="64"/>
  <c r="FM121" i="64"/>
  <c r="FL121" i="64"/>
  <c r="FK121" i="64"/>
  <c r="FJ121" i="64"/>
  <c r="FI121" i="64"/>
  <c r="FH121" i="64"/>
  <c r="FG121" i="64"/>
  <c r="FF121" i="64"/>
  <c r="FD121" i="64"/>
  <c r="FC121" i="64"/>
  <c r="EX121" i="64"/>
  <c r="EW121" i="64"/>
  <c r="EU121" i="64"/>
  <c r="ET121" i="64"/>
  <c r="ES121" i="64"/>
  <c r="ER121" i="64"/>
  <c r="EQ121" i="64"/>
  <c r="EP121" i="64"/>
  <c r="M120" i="64"/>
  <c r="L120" i="64"/>
  <c r="M119" i="64"/>
  <c r="L119" i="64"/>
  <c r="M118" i="64"/>
  <c r="L118" i="64"/>
  <c r="M117" i="64"/>
  <c r="L117" i="64"/>
  <c r="M116" i="64"/>
  <c r="L116" i="64"/>
  <c r="IA120" i="64"/>
  <c r="HZ120" i="64"/>
  <c r="HY120" i="64"/>
  <c r="GL120" i="64"/>
  <c r="GJ120" i="64"/>
  <c r="GI120" i="64"/>
  <c r="GH120" i="64"/>
  <c r="GG120" i="64"/>
  <c r="GF120" i="64"/>
  <c r="GE120" i="64"/>
  <c r="GD120" i="64"/>
  <c r="GC120" i="64"/>
  <c r="GB120" i="64"/>
  <c r="GA120" i="64"/>
  <c r="FZ120" i="64"/>
  <c r="FY120" i="64"/>
  <c r="FX120" i="64"/>
  <c r="FW120" i="64"/>
  <c r="FV120" i="64"/>
  <c r="FU120" i="64"/>
  <c r="FT120" i="64"/>
  <c r="FS120" i="64"/>
  <c r="FR120" i="64"/>
  <c r="FQ120" i="64"/>
  <c r="FP120" i="64"/>
  <c r="FO120" i="64"/>
  <c r="FN120" i="64"/>
  <c r="FM120" i="64"/>
  <c r="FL120" i="64"/>
  <c r="FK120" i="64"/>
  <c r="FJ120" i="64"/>
  <c r="FI120" i="64"/>
  <c r="FH120" i="64"/>
  <c r="FG120" i="64"/>
  <c r="FF120" i="64"/>
  <c r="FD120" i="64"/>
  <c r="FC120" i="64"/>
  <c r="FB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C119" i="64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C118" i="64"/>
  <c r="FA118" i="64"/>
  <c r="EZ118" i="64"/>
  <c r="EY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/>
  <c r="FC117" i="64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HP116" i="64"/>
  <c r="HO116" i="64"/>
  <c r="HN116" i="64"/>
  <c r="HM116" i="64"/>
  <c r="HL116" i="64"/>
  <c r="HK116" i="64"/>
  <c r="HJ116" i="64"/>
  <c r="HI116" i="64"/>
  <c r="HH116" i="64"/>
  <c r="HG116" i="64"/>
  <c r="HF116" i="64"/>
  <c r="HE116" i="64"/>
  <c r="HD116" i="64"/>
  <c r="HC116" i="64"/>
  <c r="HB116" i="64"/>
  <c r="HA116" i="64"/>
  <c r="GZ116" i="64"/>
  <c r="GY116" i="64"/>
  <c r="GX116" i="64"/>
  <c r="GW116" i="64"/>
  <c r="GV116" i="64"/>
  <c r="GU116" i="64"/>
  <c r="GT116" i="64"/>
  <c r="GS116" i="64"/>
  <c r="GR116" i="64"/>
  <c r="GQ116" i="64"/>
  <c r="GP116" i="64"/>
  <c r="GO116" i="64"/>
  <c r="GN116" i="64"/>
  <c r="GL116" i="64"/>
  <c r="GJ116" i="64"/>
  <c r="GI116" i="64"/>
  <c r="GH116" i="64"/>
  <c r="GG116" i="64"/>
  <c r="GF116" i="64"/>
  <c r="GE116" i="64"/>
  <c r="GD116" i="64"/>
  <c r="GC116" i="64"/>
  <c r="GB116" i="64"/>
  <c r="GA116" i="64"/>
  <c r="FZ116" i="64"/>
  <c r="FY116" i="64"/>
  <c r="FX116" i="64"/>
  <c r="FW116" i="64"/>
  <c r="FV116" i="64"/>
  <c r="FU116" i="64"/>
  <c r="FT116" i="64"/>
  <c r="FS116" i="64"/>
  <c r="FR116" i="64"/>
  <c r="FQ116" i="64"/>
  <c r="FP116" i="64"/>
  <c r="FO116" i="64"/>
  <c r="FN116" i="64"/>
  <c r="FM116" i="64"/>
  <c r="FL116" i="64"/>
  <c r="FK116" i="64"/>
  <c r="FJ116" i="64"/>
  <c r="FI116" i="64"/>
  <c r="FH116" i="64"/>
  <c r="FA116" i="64" s="1"/>
  <c r="FG116" i="64"/>
  <c r="FF116" i="64"/>
  <c r="EX116" i="64" s="1"/>
  <c r="FD116" i="64"/>
  <c r="FC116" i="64"/>
  <c r="EY116" i="64"/>
  <c r="EW116" i="64"/>
  <c r="EU116" i="64"/>
  <c r="ET116" i="64"/>
  <c r="ES116" i="64"/>
  <c r="ER116" i="64"/>
  <c r="EQ116" i="64"/>
  <c r="EP116" i="64"/>
  <c r="M115" i="64"/>
  <c r="L115" i="64"/>
  <c r="M114" i="64"/>
  <c r="M113" i="64"/>
  <c r="L113" i="64"/>
  <c r="EY113" i="64" s="1"/>
  <c r="M112" i="64"/>
  <c r="M111" i="64"/>
  <c r="L111" i="64"/>
  <c r="EY111" i="64" s="1"/>
  <c r="IA115" i="64"/>
  <c r="HZ115" i="64"/>
  <c r="HY115" i="64"/>
  <c r="GL115" i="64"/>
  <c r="GJ115" i="64"/>
  <c r="GI115" i="64"/>
  <c r="GH115" i="64"/>
  <c r="GG115" i="64"/>
  <c r="GF115" i="64"/>
  <c r="GE115" i="64"/>
  <c r="GD115" i="64"/>
  <c r="GC115" i="64"/>
  <c r="GB115" i="64"/>
  <c r="GA115" i="64"/>
  <c r="FZ115" i="64"/>
  <c r="FY115" i="64"/>
  <c r="FX115" i="64"/>
  <c r="FW115" i="64"/>
  <c r="FV115" i="64"/>
  <c r="FU115" i="64"/>
  <c r="FT115" i="64"/>
  <c r="FS115" i="64"/>
  <c r="FR115" i="64"/>
  <c r="FQ115" i="64"/>
  <c r="FP115" i="64"/>
  <c r="FO115" i="64"/>
  <c r="FN115" i="64"/>
  <c r="FM115" i="64"/>
  <c r="FL115" i="64"/>
  <c r="FK115" i="64"/>
  <c r="FJ115" i="64"/>
  <c r="FI115" i="64"/>
  <c r="FH115" i="64"/>
  <c r="FG115" i="64"/>
  <c r="FF115" i="64"/>
  <c r="FD115" i="64"/>
  <c r="FC115" i="64"/>
  <c r="FB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C114" i="64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C113" i="64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/>
  <c r="FC112" i="64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HP111" i="64"/>
  <c r="HO111" i="64"/>
  <c r="HN111" i="64"/>
  <c r="HM111" i="64"/>
  <c r="HL111" i="64"/>
  <c r="HK111" i="64"/>
  <c r="HJ111" i="64"/>
  <c r="HI111" i="64"/>
  <c r="HH111" i="64"/>
  <c r="HG111" i="64"/>
  <c r="HF111" i="64"/>
  <c r="HE111" i="64"/>
  <c r="HD111" i="64"/>
  <c r="HC111" i="64"/>
  <c r="HB111" i="64"/>
  <c r="HA111" i="64"/>
  <c r="GZ111" i="64"/>
  <c r="GY111" i="64"/>
  <c r="GX111" i="64"/>
  <c r="GW111" i="64"/>
  <c r="GV111" i="64"/>
  <c r="GU111" i="64"/>
  <c r="GT111" i="64"/>
  <c r="GS111" i="64"/>
  <c r="GR111" i="64"/>
  <c r="GQ111" i="64"/>
  <c r="GP111" i="64"/>
  <c r="GO111" i="64"/>
  <c r="GN111" i="64"/>
  <c r="GL111" i="64"/>
  <c r="GJ111" i="64"/>
  <c r="GI111" i="64"/>
  <c r="GH111" i="64"/>
  <c r="GG111" i="64"/>
  <c r="GF111" i="64"/>
  <c r="GE111" i="64"/>
  <c r="GD111" i="64"/>
  <c r="GC111" i="64"/>
  <c r="GB111" i="64"/>
  <c r="GA111" i="64"/>
  <c r="FZ111" i="64"/>
  <c r="FY111" i="64"/>
  <c r="FX111" i="64"/>
  <c r="FW111" i="64"/>
  <c r="FV111" i="64"/>
  <c r="FU111" i="64"/>
  <c r="FT111" i="64"/>
  <c r="FS111" i="64"/>
  <c r="FR111" i="64"/>
  <c r="FQ111" i="64"/>
  <c r="FP111" i="64"/>
  <c r="FO111" i="64"/>
  <c r="FN111" i="64"/>
  <c r="FM111" i="64"/>
  <c r="FL111" i="64"/>
  <c r="FK111" i="64"/>
  <c r="FJ111" i="64"/>
  <c r="FI111" i="64"/>
  <c r="FH111" i="64"/>
  <c r="FA111" i="64" s="1"/>
  <c r="FG111" i="64"/>
  <c r="FF111" i="64"/>
  <c r="EX111" i="64" s="1"/>
  <c r="FD111" i="64"/>
  <c r="FC111" i="64"/>
  <c r="EW111" i="64"/>
  <c r="EU111" i="64"/>
  <c r="ET111" i="64"/>
  <c r="ES111" i="64"/>
  <c r="ER111" i="64"/>
  <c r="EQ111" i="64"/>
  <c r="EP111" i="64"/>
  <c r="M110" i="64"/>
  <c r="L110" i="64"/>
  <c r="M109" i="64"/>
  <c r="L109" i="64"/>
  <c r="EY109" i="64" s="1"/>
  <c r="M108" i="64"/>
  <c r="L108" i="64"/>
  <c r="M107" i="64"/>
  <c r="L107" i="64"/>
  <c r="EY107" i="64" s="1"/>
  <c r="M106" i="64"/>
  <c r="L106" i="64"/>
  <c r="EY106" i="64" s="1"/>
  <c r="IA110" i="64"/>
  <c r="HZ110" i="64"/>
  <c r="HY110" i="64"/>
  <c r="GL110" i="64"/>
  <c r="GJ110" i="64"/>
  <c r="GI110" i="64"/>
  <c r="GH110" i="64"/>
  <c r="GG110" i="64"/>
  <c r="GF110" i="64"/>
  <c r="GE110" i="64"/>
  <c r="GD110" i="64"/>
  <c r="GC110" i="64"/>
  <c r="GB110" i="64"/>
  <c r="GA110" i="64"/>
  <c r="FZ110" i="64"/>
  <c r="FY110" i="64"/>
  <c r="FX110" i="64"/>
  <c r="FW110" i="64"/>
  <c r="FV110" i="64"/>
  <c r="FU110" i="64"/>
  <c r="FT110" i="64"/>
  <c r="FS110" i="64"/>
  <c r="FR110" i="64"/>
  <c r="FQ110" i="64"/>
  <c r="FP110" i="64"/>
  <c r="FO110" i="64"/>
  <c r="FN110" i="64"/>
  <c r="FM110" i="64"/>
  <c r="FL110" i="64"/>
  <c r="FK110" i="64"/>
  <c r="FJ110" i="64"/>
  <c r="FI110" i="64"/>
  <c r="FH110" i="64"/>
  <c r="FG110" i="64"/>
  <c r="FF110" i="64"/>
  <c r="FD110" i="64"/>
  <c r="FC110" i="64"/>
  <c r="FB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C109" i="64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C108" i="64"/>
  <c r="FA108" i="64"/>
  <c r="EZ108" i="64"/>
  <c r="EY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/>
  <c r="FC107" i="64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HP106" i="64"/>
  <c r="HO106" i="64"/>
  <c r="HN106" i="64"/>
  <c r="HM106" i="64"/>
  <c r="HL106" i="64"/>
  <c r="HK106" i="64"/>
  <c r="HJ106" i="64"/>
  <c r="HI106" i="64"/>
  <c r="HH106" i="64"/>
  <c r="HG106" i="64"/>
  <c r="HF106" i="64"/>
  <c r="HE106" i="64"/>
  <c r="HD106" i="64"/>
  <c r="HC106" i="64"/>
  <c r="HB106" i="64"/>
  <c r="HA106" i="64"/>
  <c r="GZ106" i="64"/>
  <c r="GY106" i="64"/>
  <c r="GX106" i="64"/>
  <c r="GW106" i="64"/>
  <c r="GV106" i="64"/>
  <c r="GU106" i="64"/>
  <c r="GT106" i="64"/>
  <c r="GS106" i="64"/>
  <c r="GR106" i="64"/>
  <c r="GQ106" i="64"/>
  <c r="GP106" i="64"/>
  <c r="GO106" i="64"/>
  <c r="GN106" i="64"/>
  <c r="GL106" i="64"/>
  <c r="GJ106" i="64"/>
  <c r="GI106" i="64"/>
  <c r="GH106" i="64"/>
  <c r="GG106" i="64"/>
  <c r="GF106" i="64"/>
  <c r="GE106" i="64"/>
  <c r="GD106" i="64"/>
  <c r="GC106" i="64"/>
  <c r="GB106" i="64"/>
  <c r="GA106" i="64"/>
  <c r="FZ106" i="64"/>
  <c r="FY106" i="64"/>
  <c r="FX106" i="64"/>
  <c r="FW106" i="64"/>
  <c r="FV106" i="64"/>
  <c r="FU106" i="64"/>
  <c r="FT106" i="64"/>
  <c r="FS106" i="64"/>
  <c r="FR106" i="64"/>
  <c r="FQ106" i="64"/>
  <c r="FP106" i="64"/>
  <c r="FO106" i="64"/>
  <c r="FN106" i="64"/>
  <c r="FM106" i="64"/>
  <c r="FL106" i="64"/>
  <c r="FK106" i="64"/>
  <c r="FJ106" i="64"/>
  <c r="FI106" i="64"/>
  <c r="FH106" i="64"/>
  <c r="FA106" i="64" s="1"/>
  <c r="FG106" i="64"/>
  <c r="FF106" i="64"/>
  <c r="EX106" i="64" s="1"/>
  <c r="FD106" i="64"/>
  <c r="FC106" i="64"/>
  <c r="EW106" i="64"/>
  <c r="EU106" i="64"/>
  <c r="ET106" i="64"/>
  <c r="ES106" i="64"/>
  <c r="ER106" i="64"/>
  <c r="EQ106" i="64"/>
  <c r="EP106" i="64"/>
  <c r="M105" i="64"/>
  <c r="L105" i="64"/>
  <c r="M104" i="64"/>
  <c r="M103" i="64"/>
  <c r="L103" i="64"/>
  <c r="EY103" i="64" s="1"/>
  <c r="M102" i="64"/>
  <c r="M101" i="64"/>
  <c r="L101" i="64"/>
  <c r="EY101" i="64" s="1"/>
  <c r="IA105" i="64"/>
  <c r="HZ105" i="64"/>
  <c r="HY105" i="64"/>
  <c r="GL105" i="64"/>
  <c r="GJ105" i="64"/>
  <c r="GI105" i="64"/>
  <c r="GH105" i="64"/>
  <c r="GG105" i="64"/>
  <c r="GF105" i="64"/>
  <c r="GE105" i="64"/>
  <c r="GD105" i="64"/>
  <c r="GC105" i="64"/>
  <c r="GB105" i="64"/>
  <c r="GA105" i="64"/>
  <c r="FZ105" i="64"/>
  <c r="FY105" i="64"/>
  <c r="FX105" i="64"/>
  <c r="FW105" i="64"/>
  <c r="FV105" i="64"/>
  <c r="FU105" i="64"/>
  <c r="FT105" i="64"/>
  <c r="FS105" i="64"/>
  <c r="FR105" i="64"/>
  <c r="FQ105" i="64"/>
  <c r="FP105" i="64"/>
  <c r="FO105" i="64"/>
  <c r="FN105" i="64"/>
  <c r="FM105" i="64"/>
  <c r="FL105" i="64"/>
  <c r="FK105" i="64"/>
  <c r="FJ105" i="64"/>
  <c r="FI105" i="64"/>
  <c r="FH105" i="64"/>
  <c r="FG105" i="64"/>
  <c r="FF105" i="64"/>
  <c r="FD105" i="64"/>
  <c r="FC105" i="64"/>
  <c r="FB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C104" i="64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C103" i="64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/>
  <c r="FC102" i="64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HP101" i="64"/>
  <c r="HO101" i="64"/>
  <c r="HN101" i="64"/>
  <c r="HM101" i="64"/>
  <c r="HL101" i="64"/>
  <c r="HK101" i="64"/>
  <c r="HJ101" i="64"/>
  <c r="HI101" i="64"/>
  <c r="HH101" i="64"/>
  <c r="HG101" i="64"/>
  <c r="HF101" i="64"/>
  <c r="HE101" i="64"/>
  <c r="HD101" i="64"/>
  <c r="HC101" i="64"/>
  <c r="HB101" i="64"/>
  <c r="HA101" i="64"/>
  <c r="GZ101" i="64"/>
  <c r="GY101" i="64"/>
  <c r="GX101" i="64"/>
  <c r="GW101" i="64"/>
  <c r="GV101" i="64"/>
  <c r="GU101" i="64"/>
  <c r="GT101" i="64"/>
  <c r="GS101" i="64"/>
  <c r="GR101" i="64"/>
  <c r="GQ101" i="64"/>
  <c r="GP101" i="64"/>
  <c r="GO101" i="64"/>
  <c r="GN101" i="64"/>
  <c r="GL101" i="64"/>
  <c r="GJ101" i="64"/>
  <c r="GI101" i="64"/>
  <c r="GH101" i="64"/>
  <c r="GG101" i="64"/>
  <c r="GF101" i="64"/>
  <c r="GE101" i="64"/>
  <c r="GD101" i="64"/>
  <c r="GC101" i="64"/>
  <c r="GB101" i="64"/>
  <c r="GA101" i="64"/>
  <c r="FZ101" i="64"/>
  <c r="FY101" i="64"/>
  <c r="FX101" i="64"/>
  <c r="FW101" i="64"/>
  <c r="FV101" i="64"/>
  <c r="FU101" i="64"/>
  <c r="FT101" i="64"/>
  <c r="FS101" i="64"/>
  <c r="FR101" i="64"/>
  <c r="FQ101" i="64"/>
  <c r="FP101" i="64"/>
  <c r="FO101" i="64"/>
  <c r="FN101" i="64"/>
  <c r="FM101" i="64"/>
  <c r="FL101" i="64"/>
  <c r="FK101" i="64"/>
  <c r="FJ101" i="64"/>
  <c r="FI101" i="64"/>
  <c r="FH101" i="64"/>
  <c r="FA101" i="64" s="1"/>
  <c r="FG101" i="64"/>
  <c r="FF101" i="64"/>
  <c r="EX101" i="64" s="1"/>
  <c r="FD101" i="64"/>
  <c r="FC101" i="64"/>
  <c r="EW101" i="64"/>
  <c r="EU101" i="64"/>
  <c r="ET101" i="64"/>
  <c r="ES101" i="64"/>
  <c r="ER101" i="64"/>
  <c r="EQ101" i="64"/>
  <c r="EP101" i="64"/>
  <c r="M100" i="64"/>
  <c r="L100" i="64"/>
  <c r="M99" i="64"/>
  <c r="L99" i="64"/>
  <c r="EY99" i="64" s="1"/>
  <c r="M98" i="64"/>
  <c r="L98" i="64"/>
  <c r="M97" i="64"/>
  <c r="L97" i="64"/>
  <c r="EY97" i="64" s="1"/>
  <c r="M96" i="64"/>
  <c r="L96" i="64"/>
  <c r="EY96" i="64" s="1"/>
  <c r="IA100" i="64"/>
  <c r="HZ100" i="64"/>
  <c r="HY100" i="64"/>
  <c r="GL100" i="64"/>
  <c r="GJ100" i="64"/>
  <c r="GI100" i="64"/>
  <c r="GH100" i="64"/>
  <c r="GG100" i="64"/>
  <c r="GF100" i="64"/>
  <c r="GE100" i="64"/>
  <c r="GD100" i="64"/>
  <c r="GC100" i="64"/>
  <c r="GB100" i="64"/>
  <c r="GA100" i="64"/>
  <c r="FZ100" i="64"/>
  <c r="FY100" i="64"/>
  <c r="FX100" i="64"/>
  <c r="FW100" i="64"/>
  <c r="FV100" i="64"/>
  <c r="FU100" i="64"/>
  <c r="FT100" i="64"/>
  <c r="FS100" i="64"/>
  <c r="FR100" i="64"/>
  <c r="FQ100" i="64"/>
  <c r="FP100" i="64"/>
  <c r="FO100" i="64"/>
  <c r="FN100" i="64"/>
  <c r="FM100" i="64"/>
  <c r="FL100" i="64"/>
  <c r="FK100" i="64"/>
  <c r="FJ100" i="64"/>
  <c r="FI100" i="64"/>
  <c r="FH100" i="64"/>
  <c r="FG100" i="64"/>
  <c r="FF100" i="64"/>
  <c r="FD100" i="64"/>
  <c r="FC100" i="64"/>
  <c r="FB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C99" i="64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C98" i="64"/>
  <c r="FA98" i="64"/>
  <c r="EZ98" i="64"/>
  <c r="EY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/>
  <c r="FC97" i="64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HP96" i="64"/>
  <c r="HO96" i="64"/>
  <c r="HN96" i="64"/>
  <c r="HM96" i="64"/>
  <c r="HL96" i="64"/>
  <c r="HK96" i="64"/>
  <c r="HJ96" i="64"/>
  <c r="HI96" i="64"/>
  <c r="HH96" i="64"/>
  <c r="HG96" i="64"/>
  <c r="HF96" i="64"/>
  <c r="HE96" i="64"/>
  <c r="HD96" i="64"/>
  <c r="HC96" i="64"/>
  <c r="HB96" i="64"/>
  <c r="HA96" i="64"/>
  <c r="GZ96" i="64"/>
  <c r="GY96" i="64"/>
  <c r="GX96" i="64"/>
  <c r="GW96" i="64"/>
  <c r="GV96" i="64"/>
  <c r="GU96" i="64"/>
  <c r="GT96" i="64"/>
  <c r="GS96" i="64"/>
  <c r="GR96" i="64"/>
  <c r="GQ96" i="64"/>
  <c r="GP96" i="64"/>
  <c r="GO96" i="64"/>
  <c r="GN96" i="64"/>
  <c r="GL96" i="64"/>
  <c r="GJ96" i="64"/>
  <c r="GI96" i="64"/>
  <c r="GH96" i="64"/>
  <c r="GG96" i="64"/>
  <c r="GF96" i="64"/>
  <c r="GE96" i="64"/>
  <c r="GD96" i="64"/>
  <c r="GC96" i="64"/>
  <c r="GB96" i="64"/>
  <c r="GA96" i="64"/>
  <c r="FZ96" i="64"/>
  <c r="FY96" i="64"/>
  <c r="FX96" i="64"/>
  <c r="FW96" i="64"/>
  <c r="FV96" i="64"/>
  <c r="FU96" i="64"/>
  <c r="FT96" i="64"/>
  <c r="FS96" i="64"/>
  <c r="FR96" i="64"/>
  <c r="FQ96" i="64"/>
  <c r="FP96" i="64"/>
  <c r="FO96" i="64"/>
  <c r="FN96" i="64"/>
  <c r="FM96" i="64"/>
  <c r="FL96" i="64"/>
  <c r="FK96" i="64"/>
  <c r="FJ96" i="64"/>
  <c r="FI96" i="64"/>
  <c r="FH96" i="64"/>
  <c r="FA96" i="64" s="1"/>
  <c r="FG96" i="64"/>
  <c r="FF96" i="64"/>
  <c r="EX96" i="64" s="1"/>
  <c r="FD96" i="64"/>
  <c r="FC96" i="64"/>
  <c r="EW96" i="64"/>
  <c r="EU96" i="64"/>
  <c r="ET96" i="64"/>
  <c r="ES96" i="64"/>
  <c r="ER96" i="64"/>
  <c r="EQ96" i="64"/>
  <c r="EP96" i="64"/>
  <c r="M95" i="64"/>
  <c r="L95" i="64"/>
  <c r="M93" i="64"/>
  <c r="L93" i="64"/>
  <c r="EY93" i="64" s="1"/>
  <c r="M92" i="64"/>
  <c r="M91" i="64"/>
  <c r="L91" i="64"/>
  <c r="IA95" i="64"/>
  <c r="HZ95" i="64"/>
  <c r="HY95" i="64"/>
  <c r="GL95" i="64"/>
  <c r="GJ95" i="64"/>
  <c r="GI95" i="64"/>
  <c r="GH95" i="64"/>
  <c r="GG95" i="64"/>
  <c r="GF95" i="64"/>
  <c r="GE95" i="64"/>
  <c r="GD95" i="64"/>
  <c r="GC95" i="64"/>
  <c r="GB95" i="64"/>
  <c r="GA95" i="64"/>
  <c r="FZ95" i="64"/>
  <c r="FY95" i="64"/>
  <c r="FX95" i="64"/>
  <c r="FW95" i="64"/>
  <c r="FV95" i="64"/>
  <c r="FU95" i="64"/>
  <c r="FT95" i="64"/>
  <c r="FS95" i="64"/>
  <c r="FR95" i="64"/>
  <c r="FQ95" i="64"/>
  <c r="FP95" i="64"/>
  <c r="FO95" i="64"/>
  <c r="FN95" i="64"/>
  <c r="FM95" i="64"/>
  <c r="FL95" i="64"/>
  <c r="FK95" i="64"/>
  <c r="FJ95" i="64"/>
  <c r="FI95" i="64"/>
  <c r="FH95" i="64"/>
  <c r="FG95" i="64"/>
  <c r="FF95" i="64"/>
  <c r="FD95" i="64"/>
  <c r="FC95" i="64"/>
  <c r="FB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C94" i="64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C93" i="64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/>
  <c r="FC92" i="64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HP91" i="64"/>
  <c r="HO91" i="64"/>
  <c r="HN91" i="64"/>
  <c r="HM91" i="64"/>
  <c r="HL91" i="64"/>
  <c r="HK91" i="64"/>
  <c r="HJ91" i="64"/>
  <c r="HI91" i="64"/>
  <c r="HH91" i="64"/>
  <c r="HG91" i="64"/>
  <c r="HF91" i="64"/>
  <c r="HE91" i="64"/>
  <c r="HD91" i="64"/>
  <c r="HC91" i="64"/>
  <c r="HB91" i="64"/>
  <c r="HA91" i="64"/>
  <c r="GZ91" i="64"/>
  <c r="GY91" i="64"/>
  <c r="GX91" i="64"/>
  <c r="GW91" i="64"/>
  <c r="GV91" i="64"/>
  <c r="GU91" i="64"/>
  <c r="GT91" i="64"/>
  <c r="GS91" i="64"/>
  <c r="GR91" i="64"/>
  <c r="GQ91" i="64"/>
  <c r="GP91" i="64"/>
  <c r="GO91" i="64"/>
  <c r="GN91" i="64"/>
  <c r="GL91" i="64"/>
  <c r="GJ91" i="64"/>
  <c r="GI91" i="64"/>
  <c r="GH91" i="64"/>
  <c r="GG91" i="64"/>
  <c r="GF91" i="64"/>
  <c r="GE91" i="64"/>
  <c r="GD91" i="64"/>
  <c r="GC91" i="64"/>
  <c r="GB91" i="64"/>
  <c r="GA91" i="64"/>
  <c r="FZ91" i="64"/>
  <c r="FY91" i="64"/>
  <c r="FX91" i="64"/>
  <c r="FW91" i="64"/>
  <c r="FV91" i="64"/>
  <c r="FU91" i="64"/>
  <c r="FT91" i="64"/>
  <c r="FS91" i="64"/>
  <c r="FR91" i="64"/>
  <c r="FQ91" i="64"/>
  <c r="FP91" i="64"/>
  <c r="FO91" i="64"/>
  <c r="FN91" i="64"/>
  <c r="FM91" i="64"/>
  <c r="FL91" i="64"/>
  <c r="FK91" i="64"/>
  <c r="FJ91" i="64"/>
  <c r="FI91" i="64"/>
  <c r="FH91" i="64"/>
  <c r="FA91" i="64" s="1"/>
  <c r="FG91" i="64"/>
  <c r="FF91" i="64"/>
  <c r="EX91" i="64" s="1"/>
  <c r="FD91" i="64"/>
  <c r="FC91" i="64"/>
  <c r="EW91" i="64"/>
  <c r="EU91" i="64"/>
  <c r="ET91" i="64"/>
  <c r="ES91" i="64"/>
  <c r="ER91" i="64"/>
  <c r="EQ91" i="64"/>
  <c r="EP91" i="64"/>
  <c r="M90" i="64"/>
  <c r="L90" i="64"/>
  <c r="M89" i="64"/>
  <c r="L89" i="64"/>
  <c r="M88" i="64"/>
  <c r="L88" i="64"/>
  <c r="M87" i="64"/>
  <c r="L87" i="64"/>
  <c r="EY87" i="64" s="1"/>
  <c r="M86" i="64"/>
  <c r="L86" i="64"/>
  <c r="EY86" i="64" s="1"/>
  <c r="IA90" i="64"/>
  <c r="HZ90" i="64"/>
  <c r="HY90" i="64"/>
  <c r="GL90" i="64"/>
  <c r="GJ90" i="64"/>
  <c r="GI90" i="64"/>
  <c r="GH90" i="64"/>
  <c r="GG90" i="64"/>
  <c r="GF90" i="64"/>
  <c r="GE90" i="64"/>
  <c r="GD90" i="64"/>
  <c r="GC90" i="64"/>
  <c r="GB90" i="64"/>
  <c r="GA90" i="64"/>
  <c r="FZ90" i="64"/>
  <c r="FY90" i="64"/>
  <c r="FX90" i="64"/>
  <c r="FW90" i="64"/>
  <c r="FV90" i="64"/>
  <c r="FU90" i="64"/>
  <c r="FT90" i="64"/>
  <c r="FS90" i="64"/>
  <c r="FR90" i="64"/>
  <c r="FQ90" i="64"/>
  <c r="FP90" i="64"/>
  <c r="FO90" i="64"/>
  <c r="FN90" i="64"/>
  <c r="FM90" i="64"/>
  <c r="FL90" i="64"/>
  <c r="FK90" i="64"/>
  <c r="FJ90" i="64"/>
  <c r="FI90" i="64"/>
  <c r="FH90" i="64"/>
  <c r="FG90" i="64"/>
  <c r="FF90" i="64"/>
  <c r="FD90" i="64"/>
  <c r="FC90" i="64"/>
  <c r="FB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C89" i="64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C88" i="64"/>
  <c r="FA88" i="64"/>
  <c r="EZ88" i="64"/>
  <c r="EY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/>
  <c r="FC87" i="64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HP86" i="64"/>
  <c r="HO86" i="64"/>
  <c r="HN86" i="64"/>
  <c r="HM86" i="64"/>
  <c r="HL86" i="64"/>
  <c r="HK86" i="64"/>
  <c r="HJ86" i="64"/>
  <c r="HI86" i="64"/>
  <c r="HH86" i="64"/>
  <c r="HG86" i="64"/>
  <c r="HF86" i="64"/>
  <c r="HE86" i="64"/>
  <c r="HD86" i="64"/>
  <c r="HC86" i="64"/>
  <c r="HB86" i="64"/>
  <c r="HA86" i="64"/>
  <c r="GZ86" i="64"/>
  <c r="GY86" i="64"/>
  <c r="GX86" i="64"/>
  <c r="GW86" i="64"/>
  <c r="GV86" i="64"/>
  <c r="GU86" i="64"/>
  <c r="GT86" i="64"/>
  <c r="GS86" i="64"/>
  <c r="GR86" i="64"/>
  <c r="GQ86" i="64"/>
  <c r="GP86" i="64"/>
  <c r="GO86" i="64"/>
  <c r="GN86" i="64"/>
  <c r="GL86" i="64"/>
  <c r="GJ86" i="64"/>
  <c r="GI86" i="64"/>
  <c r="GH86" i="64"/>
  <c r="GG86" i="64"/>
  <c r="GF86" i="64"/>
  <c r="GE86" i="64"/>
  <c r="GD86" i="64"/>
  <c r="GC86" i="64"/>
  <c r="GB86" i="64"/>
  <c r="GA86" i="64"/>
  <c r="FZ86" i="64"/>
  <c r="FY86" i="64"/>
  <c r="FX86" i="64"/>
  <c r="FW86" i="64"/>
  <c r="FV86" i="64"/>
  <c r="FU86" i="64"/>
  <c r="FT86" i="64"/>
  <c r="FS86" i="64"/>
  <c r="FR86" i="64"/>
  <c r="FQ86" i="64"/>
  <c r="FP86" i="64"/>
  <c r="FO86" i="64"/>
  <c r="FN86" i="64"/>
  <c r="FM86" i="64"/>
  <c r="FL86" i="64"/>
  <c r="FK86" i="64"/>
  <c r="FJ86" i="64"/>
  <c r="FI86" i="64"/>
  <c r="FH86" i="64"/>
  <c r="FA86" i="64" s="1"/>
  <c r="FG86" i="64"/>
  <c r="FF86" i="64"/>
  <c r="EX86" i="64" s="1"/>
  <c r="FD86" i="64"/>
  <c r="FC86" i="64"/>
  <c r="EW86" i="64"/>
  <c r="EU86" i="64"/>
  <c r="ET86" i="64"/>
  <c r="ES86" i="64"/>
  <c r="ER86" i="64"/>
  <c r="EQ86" i="64"/>
  <c r="EP86" i="64"/>
  <c r="M85" i="64"/>
  <c r="L85" i="64"/>
  <c r="M84" i="64"/>
  <c r="M83" i="64"/>
  <c r="L83" i="64"/>
  <c r="EY83" i="64" s="1"/>
  <c r="M82" i="64"/>
  <c r="M81" i="64"/>
  <c r="L81" i="64"/>
  <c r="EY81" i="64" s="1"/>
  <c r="IA85" i="64"/>
  <c r="HZ85" i="64"/>
  <c r="HY85" i="64"/>
  <c r="GL85" i="64"/>
  <c r="GJ85" i="64"/>
  <c r="GI85" i="64"/>
  <c r="GH85" i="64"/>
  <c r="GG85" i="64"/>
  <c r="GF85" i="64"/>
  <c r="GE85" i="64"/>
  <c r="GD85" i="64"/>
  <c r="GC85" i="64"/>
  <c r="GB85" i="64"/>
  <c r="GA85" i="64"/>
  <c r="FZ85" i="64"/>
  <c r="FY85" i="64"/>
  <c r="FX85" i="64"/>
  <c r="FW85" i="64"/>
  <c r="FV85" i="64"/>
  <c r="FU85" i="64"/>
  <c r="FT85" i="64"/>
  <c r="FS85" i="64"/>
  <c r="FR85" i="64"/>
  <c r="FQ85" i="64"/>
  <c r="FP85" i="64"/>
  <c r="FO85" i="64"/>
  <c r="FN85" i="64"/>
  <c r="FM85" i="64"/>
  <c r="FL85" i="64"/>
  <c r="FK85" i="64"/>
  <c r="FJ85" i="64"/>
  <c r="FI85" i="64"/>
  <c r="FH85" i="64"/>
  <c r="FG85" i="64"/>
  <c r="FF85" i="64"/>
  <c r="FD85" i="64"/>
  <c r="FC85" i="64"/>
  <c r="FB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C84" i="64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C83" i="64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/>
  <c r="FC82" i="64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HP81" i="64"/>
  <c r="HO81" i="64"/>
  <c r="HN81" i="64"/>
  <c r="HM81" i="64"/>
  <c r="HL81" i="64"/>
  <c r="HK81" i="64"/>
  <c r="HJ81" i="64"/>
  <c r="HI81" i="64"/>
  <c r="HH81" i="64"/>
  <c r="HG81" i="64"/>
  <c r="HF81" i="64"/>
  <c r="HE81" i="64"/>
  <c r="HD81" i="64"/>
  <c r="HC81" i="64"/>
  <c r="HB81" i="64"/>
  <c r="HA81" i="64"/>
  <c r="GZ81" i="64"/>
  <c r="GY81" i="64"/>
  <c r="GX81" i="64"/>
  <c r="GW81" i="64"/>
  <c r="GV81" i="64"/>
  <c r="GU81" i="64"/>
  <c r="GT81" i="64"/>
  <c r="GS81" i="64"/>
  <c r="GR81" i="64"/>
  <c r="GQ81" i="64"/>
  <c r="GP81" i="64"/>
  <c r="GO81" i="64"/>
  <c r="GN81" i="64"/>
  <c r="GL81" i="64"/>
  <c r="GJ81" i="64"/>
  <c r="GI81" i="64"/>
  <c r="GH81" i="64"/>
  <c r="GG81" i="64"/>
  <c r="GF81" i="64"/>
  <c r="GE81" i="64"/>
  <c r="GD81" i="64"/>
  <c r="GC81" i="64"/>
  <c r="GB81" i="64"/>
  <c r="GA81" i="64"/>
  <c r="FZ81" i="64"/>
  <c r="FY81" i="64"/>
  <c r="FX81" i="64"/>
  <c r="FW81" i="64"/>
  <c r="FV81" i="64"/>
  <c r="FU81" i="64"/>
  <c r="FT81" i="64"/>
  <c r="FS81" i="64"/>
  <c r="FR81" i="64"/>
  <c r="FQ81" i="64"/>
  <c r="FP81" i="64"/>
  <c r="FO81" i="64"/>
  <c r="FN81" i="64"/>
  <c r="FM81" i="64"/>
  <c r="FL81" i="64"/>
  <c r="FK81" i="64"/>
  <c r="FJ81" i="64"/>
  <c r="FI81" i="64"/>
  <c r="FH81" i="64"/>
  <c r="FA81" i="64" s="1"/>
  <c r="FG81" i="64"/>
  <c r="FF81" i="64"/>
  <c r="EX81" i="64" s="1"/>
  <c r="FD81" i="64"/>
  <c r="FC81" i="64"/>
  <c r="EW81" i="64"/>
  <c r="EU81" i="64"/>
  <c r="ET81" i="64"/>
  <c r="ES81" i="64"/>
  <c r="ER81" i="64"/>
  <c r="EQ81" i="64"/>
  <c r="EP81" i="64"/>
  <c r="M80" i="64"/>
  <c r="L80" i="64"/>
  <c r="M79" i="64"/>
  <c r="L79" i="64"/>
  <c r="EY79" i="64" s="1"/>
  <c r="M78" i="64"/>
  <c r="L78" i="64"/>
  <c r="M77" i="64"/>
  <c r="L77" i="64"/>
  <c r="EY77" i="64" s="1"/>
  <c r="M76" i="64"/>
  <c r="L76" i="64"/>
  <c r="IA80" i="64"/>
  <c r="HZ80" i="64"/>
  <c r="HY80" i="64"/>
  <c r="GL80" i="64"/>
  <c r="GJ80" i="64"/>
  <c r="GI80" i="64"/>
  <c r="GH80" i="64"/>
  <c r="GG80" i="64"/>
  <c r="GF80" i="64"/>
  <c r="GE80" i="64"/>
  <c r="GD80" i="64"/>
  <c r="GC80" i="64"/>
  <c r="GB80" i="64"/>
  <c r="GA80" i="64"/>
  <c r="FZ80" i="64"/>
  <c r="FY80" i="64"/>
  <c r="FX80" i="64"/>
  <c r="FW80" i="64"/>
  <c r="FV80" i="64"/>
  <c r="FU80" i="64"/>
  <c r="FT80" i="64"/>
  <c r="FS80" i="64"/>
  <c r="FR80" i="64"/>
  <c r="FQ80" i="64"/>
  <c r="FP80" i="64"/>
  <c r="FO80" i="64"/>
  <c r="FN80" i="64"/>
  <c r="FM80" i="64"/>
  <c r="FL80" i="64"/>
  <c r="FK80" i="64"/>
  <c r="FJ80" i="64"/>
  <c r="FI80" i="64"/>
  <c r="FH80" i="64"/>
  <c r="FG80" i="64"/>
  <c r="FF80" i="64"/>
  <c r="FD80" i="64"/>
  <c r="FC80" i="64"/>
  <c r="FB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C79" i="64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C78" i="64"/>
  <c r="FA78" i="64"/>
  <c r="EZ78" i="64"/>
  <c r="EY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/>
  <c r="FC77" i="64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HP76" i="64"/>
  <c r="HO76" i="64"/>
  <c r="HN76" i="64"/>
  <c r="HM76" i="64"/>
  <c r="HL76" i="64"/>
  <c r="HK76" i="64"/>
  <c r="HJ76" i="64"/>
  <c r="HI76" i="64"/>
  <c r="HH76" i="64"/>
  <c r="HG76" i="64"/>
  <c r="HF76" i="64"/>
  <c r="HE76" i="64"/>
  <c r="HD76" i="64"/>
  <c r="HC76" i="64"/>
  <c r="HB76" i="64"/>
  <c r="HA76" i="64"/>
  <c r="GZ76" i="64"/>
  <c r="GY76" i="64"/>
  <c r="GX76" i="64"/>
  <c r="GW76" i="64"/>
  <c r="GV76" i="64"/>
  <c r="GU76" i="64"/>
  <c r="GT76" i="64"/>
  <c r="GS76" i="64"/>
  <c r="GR76" i="64"/>
  <c r="GQ76" i="64"/>
  <c r="GP76" i="64"/>
  <c r="GO76" i="64"/>
  <c r="GN76" i="64"/>
  <c r="GL76" i="64"/>
  <c r="GJ76" i="64"/>
  <c r="GI76" i="64"/>
  <c r="GH76" i="64"/>
  <c r="GG76" i="64"/>
  <c r="GF76" i="64"/>
  <c r="GE76" i="64"/>
  <c r="GD76" i="64"/>
  <c r="GC76" i="64"/>
  <c r="GB76" i="64"/>
  <c r="GA76" i="64"/>
  <c r="FZ76" i="64"/>
  <c r="FY76" i="64"/>
  <c r="FX76" i="64"/>
  <c r="FW76" i="64"/>
  <c r="FV76" i="64"/>
  <c r="FU76" i="64"/>
  <c r="FT76" i="64"/>
  <c r="FS76" i="64"/>
  <c r="FR76" i="64"/>
  <c r="FQ76" i="64"/>
  <c r="FP76" i="64"/>
  <c r="FO76" i="64"/>
  <c r="FN76" i="64"/>
  <c r="FM76" i="64"/>
  <c r="FL76" i="64"/>
  <c r="FK76" i="64"/>
  <c r="FJ76" i="64"/>
  <c r="FI76" i="64"/>
  <c r="FH76" i="64"/>
  <c r="FA76" i="64" s="1"/>
  <c r="FG76" i="64"/>
  <c r="FF76" i="64"/>
  <c r="EX76" i="64" s="1"/>
  <c r="FD76" i="64"/>
  <c r="FC76" i="64"/>
  <c r="EY76" i="64"/>
  <c r="EW76" i="64"/>
  <c r="EU76" i="64"/>
  <c r="ET76" i="64"/>
  <c r="ES76" i="64"/>
  <c r="ER76" i="64"/>
  <c r="EQ76" i="64"/>
  <c r="EP76" i="64"/>
  <c r="M75" i="64"/>
  <c r="L75" i="64"/>
  <c r="M74" i="64"/>
  <c r="M73" i="64"/>
  <c r="L73" i="64"/>
  <c r="EY73" i="64" s="1"/>
  <c r="M72" i="64"/>
  <c r="M71" i="64"/>
  <c r="L71" i="64"/>
  <c r="EY71" i="64" s="1"/>
  <c r="IA75" i="64"/>
  <c r="HZ75" i="64"/>
  <c r="HY75" i="64"/>
  <c r="GL75" i="64"/>
  <c r="GJ75" i="64"/>
  <c r="GI75" i="64"/>
  <c r="GH75" i="64"/>
  <c r="GG75" i="64"/>
  <c r="GF75" i="64"/>
  <c r="GE75" i="64"/>
  <c r="GD75" i="64"/>
  <c r="GC75" i="64"/>
  <c r="GB75" i="64"/>
  <c r="GA75" i="64"/>
  <c r="FZ75" i="64"/>
  <c r="FY75" i="64"/>
  <c r="FX75" i="64"/>
  <c r="FW75" i="64"/>
  <c r="FV75" i="64"/>
  <c r="FU75" i="64"/>
  <c r="FT75" i="64"/>
  <c r="FS75" i="64"/>
  <c r="FR75" i="64"/>
  <c r="FQ75" i="64"/>
  <c r="FP75" i="64"/>
  <c r="FO75" i="64"/>
  <c r="FN75" i="64"/>
  <c r="FM75" i="64"/>
  <c r="FL75" i="64"/>
  <c r="FK75" i="64"/>
  <c r="FJ75" i="64"/>
  <c r="FI75" i="64"/>
  <c r="FH75" i="64"/>
  <c r="FG75" i="64"/>
  <c r="FF75" i="64"/>
  <c r="FD75" i="64"/>
  <c r="FC75" i="64"/>
  <c r="FB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C74" i="64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C73" i="64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/>
  <c r="FC72" i="64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HP71" i="64"/>
  <c r="HO71" i="64"/>
  <c r="HN71" i="64"/>
  <c r="HM71" i="64"/>
  <c r="HL71" i="64"/>
  <c r="HK71" i="64"/>
  <c r="HJ71" i="64"/>
  <c r="HI71" i="64"/>
  <c r="HH71" i="64"/>
  <c r="HG71" i="64"/>
  <c r="HF71" i="64"/>
  <c r="HE71" i="64"/>
  <c r="HD71" i="64"/>
  <c r="HC71" i="64"/>
  <c r="HB71" i="64"/>
  <c r="HA71" i="64"/>
  <c r="GZ71" i="64"/>
  <c r="GY71" i="64"/>
  <c r="GX71" i="64"/>
  <c r="GW71" i="64"/>
  <c r="GV71" i="64"/>
  <c r="GU71" i="64"/>
  <c r="GT71" i="64"/>
  <c r="GS71" i="64"/>
  <c r="GR71" i="64"/>
  <c r="GQ71" i="64"/>
  <c r="GP71" i="64"/>
  <c r="GO71" i="64"/>
  <c r="GN71" i="64"/>
  <c r="GL71" i="64"/>
  <c r="GJ71" i="64"/>
  <c r="GI71" i="64"/>
  <c r="GH71" i="64"/>
  <c r="GG71" i="64"/>
  <c r="GF71" i="64"/>
  <c r="GE71" i="64"/>
  <c r="GD71" i="64"/>
  <c r="GC71" i="64"/>
  <c r="GB71" i="64"/>
  <c r="GA71" i="64"/>
  <c r="FZ71" i="64"/>
  <c r="FY71" i="64"/>
  <c r="FX71" i="64"/>
  <c r="FW71" i="64"/>
  <c r="FV71" i="64"/>
  <c r="FU71" i="64"/>
  <c r="FT71" i="64"/>
  <c r="FS71" i="64"/>
  <c r="FR71" i="64"/>
  <c r="FQ71" i="64"/>
  <c r="FP71" i="64"/>
  <c r="FO71" i="64"/>
  <c r="FN71" i="64"/>
  <c r="FM71" i="64"/>
  <c r="FL71" i="64"/>
  <c r="FK71" i="64"/>
  <c r="FJ71" i="64"/>
  <c r="FI71" i="64"/>
  <c r="FH71" i="64"/>
  <c r="FA71" i="64" s="1"/>
  <c r="FG71" i="64"/>
  <c r="FF71" i="64"/>
  <c r="EX71" i="64" s="1"/>
  <c r="FD71" i="64"/>
  <c r="FC71" i="64"/>
  <c r="EW71" i="64"/>
  <c r="EU71" i="64"/>
  <c r="ET71" i="64"/>
  <c r="ES71" i="64"/>
  <c r="ER71" i="64"/>
  <c r="EQ71" i="64"/>
  <c r="EP71" i="64"/>
  <c r="M70" i="64"/>
  <c r="L70" i="64"/>
  <c r="M69" i="64"/>
  <c r="L69" i="64"/>
  <c r="EY69" i="64" s="1"/>
  <c r="M68" i="64"/>
  <c r="L68" i="64"/>
  <c r="M67" i="64"/>
  <c r="L67" i="64"/>
  <c r="EY67" i="64" s="1"/>
  <c r="M66" i="64"/>
  <c r="L66" i="64"/>
  <c r="IA70" i="64"/>
  <c r="HZ70" i="64"/>
  <c r="HY70" i="64"/>
  <c r="GL70" i="64"/>
  <c r="GJ70" i="64"/>
  <c r="GI70" i="64"/>
  <c r="GH70" i="64"/>
  <c r="GG70" i="64"/>
  <c r="GF70" i="64"/>
  <c r="GE70" i="64"/>
  <c r="GD70" i="64"/>
  <c r="GC70" i="64"/>
  <c r="GB70" i="64"/>
  <c r="GA70" i="64"/>
  <c r="FZ70" i="64"/>
  <c r="FY70" i="64"/>
  <c r="FX70" i="64"/>
  <c r="FW70" i="64"/>
  <c r="FV70" i="64"/>
  <c r="FU70" i="64"/>
  <c r="FT70" i="64"/>
  <c r="FS70" i="64"/>
  <c r="FR70" i="64"/>
  <c r="FQ70" i="64"/>
  <c r="FP70" i="64"/>
  <c r="FO70" i="64"/>
  <c r="FN70" i="64"/>
  <c r="FM70" i="64"/>
  <c r="FL70" i="64"/>
  <c r="FK70" i="64"/>
  <c r="FJ70" i="64"/>
  <c r="FI70" i="64"/>
  <c r="FH70" i="64"/>
  <c r="FG70" i="64"/>
  <c r="FF70" i="64"/>
  <c r="FD70" i="64"/>
  <c r="FC70" i="64"/>
  <c r="FB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C69" i="64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C68" i="64"/>
  <c r="FA68" i="64"/>
  <c r="EZ68" i="64"/>
  <c r="EY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/>
  <c r="FC67" i="64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HP66" i="64"/>
  <c r="HO66" i="64"/>
  <c r="HN66" i="64"/>
  <c r="HM66" i="64"/>
  <c r="HL66" i="64"/>
  <c r="HK66" i="64"/>
  <c r="HJ66" i="64"/>
  <c r="HI66" i="64"/>
  <c r="HH66" i="64"/>
  <c r="HG66" i="64"/>
  <c r="HF66" i="64"/>
  <c r="HE66" i="64"/>
  <c r="HD66" i="64"/>
  <c r="HC66" i="64"/>
  <c r="HB66" i="64"/>
  <c r="HA66" i="64"/>
  <c r="GZ66" i="64"/>
  <c r="GY66" i="64"/>
  <c r="GX66" i="64"/>
  <c r="GW66" i="64"/>
  <c r="GV66" i="64"/>
  <c r="GU66" i="64"/>
  <c r="GT66" i="64"/>
  <c r="GS66" i="64"/>
  <c r="GR66" i="64"/>
  <c r="GQ66" i="64"/>
  <c r="GP66" i="64"/>
  <c r="GO66" i="64"/>
  <c r="GN66" i="64"/>
  <c r="GL66" i="64"/>
  <c r="GJ66" i="64"/>
  <c r="GI66" i="64"/>
  <c r="GH66" i="64"/>
  <c r="GG66" i="64"/>
  <c r="GF66" i="64"/>
  <c r="GE66" i="64"/>
  <c r="GD66" i="64"/>
  <c r="GC66" i="64"/>
  <c r="GB66" i="64"/>
  <c r="GA66" i="64"/>
  <c r="FZ66" i="64"/>
  <c r="FY66" i="64"/>
  <c r="FX66" i="64"/>
  <c r="FW66" i="64"/>
  <c r="FV66" i="64"/>
  <c r="FU66" i="64"/>
  <c r="FT66" i="64"/>
  <c r="FS66" i="64"/>
  <c r="FR66" i="64"/>
  <c r="FQ66" i="64"/>
  <c r="FP66" i="64"/>
  <c r="FO66" i="64"/>
  <c r="FN66" i="64"/>
  <c r="FM66" i="64"/>
  <c r="FL66" i="64"/>
  <c r="FK66" i="64"/>
  <c r="FJ66" i="64"/>
  <c r="FI66" i="64"/>
  <c r="FH66" i="64"/>
  <c r="FA66" i="64" s="1"/>
  <c r="FG66" i="64"/>
  <c r="FF66" i="64"/>
  <c r="EX66" i="64" s="1"/>
  <c r="FD66" i="64"/>
  <c r="FC66" i="64"/>
  <c r="EY66" i="64"/>
  <c r="EW66" i="64"/>
  <c r="EU66" i="64"/>
  <c r="ET66" i="64"/>
  <c r="ES66" i="64"/>
  <c r="ER66" i="64"/>
  <c r="EQ66" i="64"/>
  <c r="EP66" i="64"/>
  <c r="M65" i="64"/>
  <c r="L65" i="64"/>
  <c r="M64" i="64"/>
  <c r="M63" i="64"/>
  <c r="L63" i="64"/>
  <c r="EY63" i="64" s="1"/>
  <c r="M62" i="64"/>
  <c r="M61" i="64"/>
  <c r="L61" i="64"/>
  <c r="EY61" i="64" s="1"/>
  <c r="IA65" i="64"/>
  <c r="HZ65" i="64"/>
  <c r="HY65" i="64"/>
  <c r="GL65" i="64"/>
  <c r="GJ65" i="64"/>
  <c r="GI65" i="64"/>
  <c r="GH65" i="64"/>
  <c r="GG65" i="64"/>
  <c r="GF65" i="64"/>
  <c r="GE65" i="64"/>
  <c r="GD65" i="64"/>
  <c r="GC65" i="64"/>
  <c r="GB65" i="64"/>
  <c r="GA65" i="64"/>
  <c r="FZ65" i="64"/>
  <c r="FY65" i="64"/>
  <c r="FX65" i="64"/>
  <c r="FW65" i="64"/>
  <c r="FV65" i="64"/>
  <c r="FU65" i="64"/>
  <c r="FT65" i="64"/>
  <c r="FS65" i="64"/>
  <c r="FR65" i="64"/>
  <c r="FQ65" i="64"/>
  <c r="FP65" i="64"/>
  <c r="FO65" i="64"/>
  <c r="FN65" i="64"/>
  <c r="FM65" i="64"/>
  <c r="FL65" i="64"/>
  <c r="FK65" i="64"/>
  <c r="FJ65" i="64"/>
  <c r="FI65" i="64"/>
  <c r="FH65" i="64"/>
  <c r="FG65" i="64"/>
  <c r="FF65" i="64"/>
  <c r="FD65" i="64"/>
  <c r="FC65" i="64"/>
  <c r="FB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C64" i="64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C63" i="64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/>
  <c r="FC62" i="64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HP61" i="64"/>
  <c r="HO61" i="64"/>
  <c r="HN61" i="64"/>
  <c r="HM61" i="64"/>
  <c r="HL61" i="64"/>
  <c r="HK61" i="64"/>
  <c r="HJ61" i="64"/>
  <c r="HI61" i="64"/>
  <c r="HH61" i="64"/>
  <c r="HG61" i="64"/>
  <c r="HF61" i="64"/>
  <c r="HE61" i="64"/>
  <c r="HD61" i="64"/>
  <c r="HC61" i="64"/>
  <c r="HB61" i="64"/>
  <c r="HA61" i="64"/>
  <c r="GZ61" i="64"/>
  <c r="GY61" i="64"/>
  <c r="GX61" i="64"/>
  <c r="GW61" i="64"/>
  <c r="GV61" i="64"/>
  <c r="GU61" i="64"/>
  <c r="GT61" i="64"/>
  <c r="GS61" i="64"/>
  <c r="GR61" i="64"/>
  <c r="GQ61" i="64"/>
  <c r="GP61" i="64"/>
  <c r="GO61" i="64"/>
  <c r="GN61" i="64"/>
  <c r="GL61" i="64"/>
  <c r="GJ61" i="64"/>
  <c r="GI61" i="64"/>
  <c r="GH61" i="64"/>
  <c r="GG61" i="64"/>
  <c r="GF61" i="64"/>
  <c r="GE61" i="64"/>
  <c r="GD61" i="64"/>
  <c r="GC61" i="64"/>
  <c r="GB61" i="64"/>
  <c r="GA61" i="64"/>
  <c r="FZ61" i="64"/>
  <c r="FY61" i="64"/>
  <c r="FX61" i="64"/>
  <c r="FW61" i="64"/>
  <c r="FV61" i="64"/>
  <c r="FU61" i="64"/>
  <c r="FT61" i="64"/>
  <c r="FS61" i="64"/>
  <c r="FR61" i="64"/>
  <c r="FQ61" i="64"/>
  <c r="FP61" i="64"/>
  <c r="FO61" i="64"/>
  <c r="FN61" i="64"/>
  <c r="FM61" i="64"/>
  <c r="FL61" i="64"/>
  <c r="FK61" i="64"/>
  <c r="FJ61" i="64"/>
  <c r="FI61" i="64"/>
  <c r="FH61" i="64"/>
  <c r="FA61" i="64" s="1"/>
  <c r="FG61" i="64"/>
  <c r="FF61" i="64"/>
  <c r="EX61" i="64" s="1"/>
  <c r="FD61" i="64"/>
  <c r="FC61" i="64"/>
  <c r="EW61" i="64"/>
  <c r="EU61" i="64"/>
  <c r="ET61" i="64"/>
  <c r="ES61" i="64"/>
  <c r="ER61" i="64"/>
  <c r="EQ61" i="64"/>
  <c r="EP61" i="64"/>
  <c r="M60" i="64"/>
  <c r="L60" i="64"/>
  <c r="M59" i="64"/>
  <c r="L59" i="64"/>
  <c r="EY59" i="64" s="1"/>
  <c r="M58" i="64"/>
  <c r="L58" i="64"/>
  <c r="M57" i="64"/>
  <c r="L57" i="64"/>
  <c r="EY57" i="64" s="1"/>
  <c r="M56" i="64"/>
  <c r="L56" i="64"/>
  <c r="EY56" i="64" s="1"/>
  <c r="IA60" i="64"/>
  <c r="HZ60" i="64"/>
  <c r="HY60" i="64"/>
  <c r="GL60" i="64"/>
  <c r="GJ60" i="64"/>
  <c r="GI60" i="64"/>
  <c r="GH60" i="64"/>
  <c r="GG60" i="64"/>
  <c r="GF60" i="64"/>
  <c r="GE60" i="64"/>
  <c r="GD60" i="64"/>
  <c r="GC60" i="64"/>
  <c r="GB60" i="64"/>
  <c r="GA60" i="64"/>
  <c r="FZ60" i="64"/>
  <c r="FY60" i="64"/>
  <c r="FX60" i="64"/>
  <c r="FW60" i="64"/>
  <c r="FV60" i="64"/>
  <c r="FU60" i="64"/>
  <c r="FT60" i="64"/>
  <c r="FS60" i="64"/>
  <c r="FR60" i="64"/>
  <c r="FQ60" i="64"/>
  <c r="FP60" i="64"/>
  <c r="FO60" i="64"/>
  <c r="FN60" i="64"/>
  <c r="FM60" i="64"/>
  <c r="FL60" i="64"/>
  <c r="FK60" i="64"/>
  <c r="FJ60" i="64"/>
  <c r="FI60" i="64"/>
  <c r="FH60" i="64"/>
  <c r="FG60" i="64"/>
  <c r="FF60" i="64"/>
  <c r="FD60" i="64"/>
  <c r="FC60" i="64"/>
  <c r="FB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C59" i="64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C58" i="64"/>
  <c r="FA58" i="64"/>
  <c r="EZ58" i="64"/>
  <c r="EY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/>
  <c r="FC57" i="64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HP56" i="64"/>
  <c r="HO56" i="64"/>
  <c r="HN56" i="64"/>
  <c r="HM56" i="64"/>
  <c r="HL56" i="64"/>
  <c r="HK56" i="64"/>
  <c r="HJ56" i="64"/>
  <c r="HI56" i="64"/>
  <c r="HH56" i="64"/>
  <c r="HG56" i="64"/>
  <c r="HF56" i="64"/>
  <c r="HE56" i="64"/>
  <c r="HD56" i="64"/>
  <c r="HC56" i="64"/>
  <c r="HB56" i="64"/>
  <c r="HA56" i="64"/>
  <c r="GZ56" i="64"/>
  <c r="GY56" i="64"/>
  <c r="GX56" i="64"/>
  <c r="GW56" i="64"/>
  <c r="GV56" i="64"/>
  <c r="GU56" i="64"/>
  <c r="GT56" i="64"/>
  <c r="GS56" i="64"/>
  <c r="GR56" i="64"/>
  <c r="GQ56" i="64"/>
  <c r="GP56" i="64"/>
  <c r="GO56" i="64"/>
  <c r="GN56" i="64"/>
  <c r="GL56" i="64"/>
  <c r="GJ56" i="64"/>
  <c r="GI56" i="64"/>
  <c r="GH56" i="64"/>
  <c r="GG56" i="64"/>
  <c r="GF56" i="64"/>
  <c r="GE56" i="64"/>
  <c r="GD56" i="64"/>
  <c r="GC56" i="64"/>
  <c r="GB56" i="64"/>
  <c r="GA56" i="64"/>
  <c r="FZ56" i="64"/>
  <c r="FY56" i="64"/>
  <c r="FX56" i="64"/>
  <c r="FW56" i="64"/>
  <c r="FV56" i="64"/>
  <c r="FU56" i="64"/>
  <c r="FT56" i="64"/>
  <c r="FS56" i="64"/>
  <c r="FR56" i="64"/>
  <c r="FQ56" i="64"/>
  <c r="FP56" i="64"/>
  <c r="FO56" i="64"/>
  <c r="FN56" i="64"/>
  <c r="FM56" i="64"/>
  <c r="FL56" i="64"/>
  <c r="FK56" i="64"/>
  <c r="FJ56" i="64"/>
  <c r="FI56" i="64"/>
  <c r="FH56" i="64"/>
  <c r="FA56" i="64" s="1"/>
  <c r="FG56" i="64"/>
  <c r="FF56" i="64"/>
  <c r="EX56" i="64" s="1"/>
  <c r="FD56" i="64"/>
  <c r="FC56" i="64"/>
  <c r="EW56" i="64"/>
  <c r="EU56" i="64"/>
  <c r="ET56" i="64"/>
  <c r="ES56" i="64"/>
  <c r="ER56" i="64"/>
  <c r="EQ56" i="64"/>
  <c r="EP56" i="64"/>
  <c r="M55" i="64"/>
  <c r="L55" i="64"/>
  <c r="M54" i="64"/>
  <c r="M53" i="64"/>
  <c r="L53" i="64"/>
  <c r="M52" i="64"/>
  <c r="M51" i="64"/>
  <c r="L51" i="64"/>
  <c r="EY51" i="64" s="1"/>
  <c r="IA55" i="64"/>
  <c r="HZ55" i="64"/>
  <c r="HY55" i="64"/>
  <c r="GL55" i="64"/>
  <c r="GJ55" i="64"/>
  <c r="GI55" i="64"/>
  <c r="GH55" i="64"/>
  <c r="GG55" i="64"/>
  <c r="GF55" i="64"/>
  <c r="GE55" i="64"/>
  <c r="GD55" i="64"/>
  <c r="GC55" i="64"/>
  <c r="GB55" i="64"/>
  <c r="GA55" i="64"/>
  <c r="FZ55" i="64"/>
  <c r="FY55" i="64"/>
  <c r="FX55" i="64"/>
  <c r="FW55" i="64"/>
  <c r="FV55" i="64"/>
  <c r="FU55" i="64"/>
  <c r="FT55" i="64"/>
  <c r="FS55" i="64"/>
  <c r="FR55" i="64"/>
  <c r="FQ55" i="64"/>
  <c r="FP55" i="64"/>
  <c r="FO55" i="64"/>
  <c r="FN55" i="64"/>
  <c r="FM55" i="64"/>
  <c r="FL55" i="64"/>
  <c r="FK55" i="64"/>
  <c r="FJ55" i="64"/>
  <c r="FI55" i="64"/>
  <c r="FH55" i="64"/>
  <c r="FG55" i="64"/>
  <c r="FF55" i="64"/>
  <c r="FD55" i="64"/>
  <c r="FC55" i="64"/>
  <c r="FB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C54" i="64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C53" i="64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/>
  <c r="FC52" i="64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HP51" i="64"/>
  <c r="HO51" i="64"/>
  <c r="HN51" i="64"/>
  <c r="HM51" i="64"/>
  <c r="HL51" i="64"/>
  <c r="HK51" i="64"/>
  <c r="HJ51" i="64"/>
  <c r="HI51" i="64"/>
  <c r="HH51" i="64"/>
  <c r="HG51" i="64"/>
  <c r="HF51" i="64"/>
  <c r="HE51" i="64"/>
  <c r="HD51" i="64"/>
  <c r="HC51" i="64"/>
  <c r="HB51" i="64"/>
  <c r="HA51" i="64"/>
  <c r="GZ51" i="64"/>
  <c r="GY51" i="64"/>
  <c r="GX51" i="64"/>
  <c r="GW51" i="64"/>
  <c r="GV51" i="64"/>
  <c r="GU51" i="64"/>
  <c r="GT51" i="64"/>
  <c r="GS51" i="64"/>
  <c r="GR51" i="64"/>
  <c r="GQ51" i="64"/>
  <c r="GP51" i="64"/>
  <c r="GO51" i="64"/>
  <c r="GN51" i="64"/>
  <c r="GL51" i="64"/>
  <c r="GJ51" i="64"/>
  <c r="GI51" i="64"/>
  <c r="GH51" i="64"/>
  <c r="GG51" i="64"/>
  <c r="GF51" i="64"/>
  <c r="GE51" i="64"/>
  <c r="GD51" i="64"/>
  <c r="GC51" i="64"/>
  <c r="GB51" i="64"/>
  <c r="GA51" i="64"/>
  <c r="FZ51" i="64"/>
  <c r="FY51" i="64"/>
  <c r="FX51" i="64"/>
  <c r="FW51" i="64"/>
  <c r="FV51" i="64"/>
  <c r="FU51" i="64"/>
  <c r="FT51" i="64"/>
  <c r="FS51" i="64"/>
  <c r="FR51" i="64"/>
  <c r="FQ51" i="64"/>
  <c r="FP51" i="64"/>
  <c r="FO51" i="64"/>
  <c r="FN51" i="64"/>
  <c r="FM51" i="64"/>
  <c r="FL51" i="64"/>
  <c r="FK51" i="64"/>
  <c r="FJ51" i="64"/>
  <c r="FI51" i="64"/>
  <c r="FH51" i="64"/>
  <c r="FA51" i="64" s="1"/>
  <c r="FG51" i="64"/>
  <c r="FF51" i="64"/>
  <c r="EX51" i="64" s="1"/>
  <c r="FD51" i="64"/>
  <c r="FC51" i="64"/>
  <c r="EW51" i="64"/>
  <c r="EU51" i="64"/>
  <c r="ET51" i="64"/>
  <c r="ES51" i="64"/>
  <c r="ER51" i="64"/>
  <c r="EQ51" i="64"/>
  <c r="EP51" i="64"/>
  <c r="M50" i="64"/>
  <c r="L50" i="64"/>
  <c r="M49" i="64"/>
  <c r="L49" i="64"/>
  <c r="EY49" i="64" s="1"/>
  <c r="M48" i="64"/>
  <c r="L48" i="64"/>
  <c r="M47" i="64"/>
  <c r="L47" i="64"/>
  <c r="EY47" i="64" s="1"/>
  <c r="M46" i="64"/>
  <c r="L46" i="64"/>
  <c r="IA50" i="64"/>
  <c r="HZ50" i="64"/>
  <c r="HY50" i="64"/>
  <c r="GL50" i="64"/>
  <c r="GJ50" i="64"/>
  <c r="GI50" i="64"/>
  <c r="GH50" i="64"/>
  <c r="GG50" i="64"/>
  <c r="GF50" i="64"/>
  <c r="GE50" i="64"/>
  <c r="GD50" i="64"/>
  <c r="GC50" i="64"/>
  <c r="GB50" i="64"/>
  <c r="GA50" i="64"/>
  <c r="FZ50" i="64"/>
  <c r="FY50" i="64"/>
  <c r="FX50" i="64"/>
  <c r="FW50" i="64"/>
  <c r="FV50" i="64"/>
  <c r="FU50" i="64"/>
  <c r="FT50" i="64"/>
  <c r="FS50" i="64"/>
  <c r="FR50" i="64"/>
  <c r="FQ50" i="64"/>
  <c r="FP50" i="64"/>
  <c r="FO50" i="64"/>
  <c r="FN50" i="64"/>
  <c r="FM50" i="64"/>
  <c r="FL50" i="64"/>
  <c r="FK50" i="64"/>
  <c r="FJ50" i="64"/>
  <c r="FI50" i="64"/>
  <c r="FH50" i="64"/>
  <c r="FG50" i="64"/>
  <c r="FF50" i="64"/>
  <c r="FD50" i="64"/>
  <c r="FC50" i="64"/>
  <c r="FB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C49" i="64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C48" i="64"/>
  <c r="FA48" i="64"/>
  <c r="EZ48" i="64"/>
  <c r="EY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/>
  <c r="FC47" i="64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HP46" i="64"/>
  <c r="HO46" i="64"/>
  <c r="HN46" i="64"/>
  <c r="HM46" i="64"/>
  <c r="HL46" i="64"/>
  <c r="HK46" i="64"/>
  <c r="HJ46" i="64"/>
  <c r="HI46" i="64"/>
  <c r="HH46" i="64"/>
  <c r="HG46" i="64"/>
  <c r="HF46" i="64"/>
  <c r="HE46" i="64"/>
  <c r="HD46" i="64"/>
  <c r="HC46" i="64"/>
  <c r="HB46" i="64"/>
  <c r="HA46" i="64"/>
  <c r="GZ46" i="64"/>
  <c r="GY46" i="64"/>
  <c r="GX46" i="64"/>
  <c r="GW46" i="64"/>
  <c r="GV46" i="64"/>
  <c r="GU46" i="64"/>
  <c r="GT46" i="64"/>
  <c r="GS46" i="64"/>
  <c r="GR46" i="64"/>
  <c r="GQ46" i="64"/>
  <c r="GP46" i="64"/>
  <c r="GO46" i="64"/>
  <c r="GN46" i="64"/>
  <c r="GL46" i="64"/>
  <c r="GJ46" i="64"/>
  <c r="GI46" i="64"/>
  <c r="GH46" i="64"/>
  <c r="GG46" i="64"/>
  <c r="GF46" i="64"/>
  <c r="GE46" i="64"/>
  <c r="GD46" i="64"/>
  <c r="GC46" i="64"/>
  <c r="GB46" i="64"/>
  <c r="GA46" i="64"/>
  <c r="FZ46" i="64"/>
  <c r="FY46" i="64"/>
  <c r="FX46" i="64"/>
  <c r="FW46" i="64"/>
  <c r="FV46" i="64"/>
  <c r="FU46" i="64"/>
  <c r="FT46" i="64"/>
  <c r="FS46" i="64"/>
  <c r="FR46" i="64"/>
  <c r="FQ46" i="64"/>
  <c r="FP46" i="64"/>
  <c r="FO46" i="64"/>
  <c r="FN46" i="64"/>
  <c r="FM46" i="64"/>
  <c r="FL46" i="64"/>
  <c r="FK46" i="64"/>
  <c r="FJ46" i="64"/>
  <c r="FI46" i="64"/>
  <c r="FH46" i="64"/>
  <c r="FA46" i="64" s="1"/>
  <c r="FG46" i="64"/>
  <c r="FF46" i="64"/>
  <c r="EX46" i="64" s="1"/>
  <c r="FD46" i="64"/>
  <c r="FC46" i="64"/>
  <c r="EY46" i="64"/>
  <c r="EW46" i="64"/>
  <c r="EU46" i="64"/>
  <c r="ET46" i="64"/>
  <c r="ES46" i="64"/>
  <c r="ER46" i="64"/>
  <c r="EQ46" i="64"/>
  <c r="EP46" i="64"/>
  <c r="M45" i="64"/>
  <c r="L45" i="64"/>
  <c r="M44" i="64"/>
  <c r="M43" i="64"/>
  <c r="L43" i="64"/>
  <c r="EY43" i="64" s="1"/>
  <c r="M42" i="64"/>
  <c r="M41" i="64"/>
  <c r="L41" i="64"/>
  <c r="EY41" i="64" s="1"/>
  <c r="IA45" i="64"/>
  <c r="HZ45" i="64"/>
  <c r="HY45" i="64"/>
  <c r="GL45" i="64"/>
  <c r="GJ45" i="64"/>
  <c r="GI45" i="64"/>
  <c r="GH45" i="64"/>
  <c r="GG45" i="64"/>
  <c r="GF45" i="64"/>
  <c r="GE45" i="64"/>
  <c r="GD45" i="64"/>
  <c r="GC45" i="64"/>
  <c r="GB45" i="64"/>
  <c r="GA45" i="64"/>
  <c r="FZ45" i="64"/>
  <c r="FY45" i="64"/>
  <c r="FX45" i="64"/>
  <c r="FW45" i="64"/>
  <c r="FV45" i="64"/>
  <c r="FU45" i="64"/>
  <c r="FT45" i="64"/>
  <c r="FS45" i="64"/>
  <c r="FR45" i="64"/>
  <c r="FQ45" i="64"/>
  <c r="FP45" i="64"/>
  <c r="FO45" i="64"/>
  <c r="FN45" i="64"/>
  <c r="FM45" i="64"/>
  <c r="FL45" i="64"/>
  <c r="FK45" i="64"/>
  <c r="FJ45" i="64"/>
  <c r="FI45" i="64"/>
  <c r="FH45" i="64"/>
  <c r="FG45" i="64"/>
  <c r="FF45" i="64"/>
  <c r="FD45" i="64"/>
  <c r="FC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C44" i="64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C43" i="64"/>
  <c r="FA43" i="64"/>
  <c r="EZ43" i="64"/>
  <c r="EX43" i="64"/>
  <c r="EU43" i="64"/>
  <c r="ET43" i="64"/>
  <c r="ES43" i="64"/>
  <c r="ER43" i="64"/>
  <c r="EV43" i="64" s="1"/>
  <c r="EQ43" i="64"/>
  <c r="EP43" i="64"/>
  <c r="IA42" i="64"/>
  <c r="HZ42" i="64"/>
  <c r="HY42" i="64"/>
  <c r="GL42" i="64"/>
  <c r="FD42" i="64"/>
  <c r="FC42" i="64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HP41" i="64"/>
  <c r="HO41" i="64"/>
  <c r="HN41" i="64"/>
  <c r="HM41" i="64"/>
  <c r="HL41" i="64"/>
  <c r="HK41" i="64"/>
  <c r="HJ41" i="64"/>
  <c r="HI41" i="64"/>
  <c r="HH41" i="64"/>
  <c r="HG41" i="64"/>
  <c r="HF41" i="64"/>
  <c r="HE41" i="64"/>
  <c r="HD41" i="64"/>
  <c r="HC41" i="64"/>
  <c r="HB41" i="64"/>
  <c r="HA41" i="64"/>
  <c r="GZ41" i="64"/>
  <c r="GY41" i="64"/>
  <c r="GX41" i="64"/>
  <c r="GW41" i="64"/>
  <c r="GV41" i="64"/>
  <c r="GU41" i="64"/>
  <c r="GT41" i="64"/>
  <c r="GS41" i="64"/>
  <c r="GR41" i="64"/>
  <c r="GQ41" i="64"/>
  <c r="GP41" i="64"/>
  <c r="GO41" i="64"/>
  <c r="GN41" i="64"/>
  <c r="GL41" i="64"/>
  <c r="FD41" i="64" s="1"/>
  <c r="GJ41" i="64"/>
  <c r="GI41" i="64"/>
  <c r="GH41" i="64"/>
  <c r="GG41" i="64"/>
  <c r="GF41" i="64"/>
  <c r="GE41" i="64"/>
  <c r="GD41" i="64"/>
  <c r="GC41" i="64"/>
  <c r="GB41" i="64"/>
  <c r="GA41" i="64"/>
  <c r="FZ41" i="64"/>
  <c r="FY41" i="64"/>
  <c r="FX41" i="64"/>
  <c r="FW41" i="64"/>
  <c r="FV41" i="64"/>
  <c r="FU41" i="64"/>
  <c r="FT41" i="64"/>
  <c r="FS41" i="64"/>
  <c r="FR41" i="64"/>
  <c r="FQ41" i="64"/>
  <c r="FP41" i="64"/>
  <c r="FO41" i="64"/>
  <c r="FN41" i="64"/>
  <c r="FM41" i="64"/>
  <c r="FL41" i="64"/>
  <c r="FK41" i="64"/>
  <c r="FJ41" i="64"/>
  <c r="FI41" i="64"/>
  <c r="FH41" i="64"/>
  <c r="FG41" i="64"/>
  <c r="FF41" i="64"/>
  <c r="EX41" i="64" s="1"/>
  <c r="FC41" i="64"/>
  <c r="FA41" i="64"/>
  <c r="EW41" i="64"/>
  <c r="EU41" i="64"/>
  <c r="ET41" i="64"/>
  <c r="ES41" i="64"/>
  <c r="ER41" i="64"/>
  <c r="EQ41" i="64"/>
  <c r="EP41" i="64"/>
  <c r="M40" i="64"/>
  <c r="L40" i="64"/>
  <c r="M39" i="64"/>
  <c r="L39" i="64"/>
  <c r="EY39" i="64" s="1"/>
  <c r="M38" i="64"/>
  <c r="L38" i="64"/>
  <c r="M37" i="64"/>
  <c r="L37" i="64"/>
  <c r="EY37" i="64" s="1"/>
  <c r="M36" i="64"/>
  <c r="L36" i="64"/>
  <c r="EY36" i="64" s="1"/>
  <c r="IA40" i="64"/>
  <c r="HZ40" i="64"/>
  <c r="HY40" i="64"/>
  <c r="GL40" i="64"/>
  <c r="GJ40" i="64"/>
  <c r="GI40" i="64"/>
  <c r="GH40" i="64"/>
  <c r="GG40" i="64"/>
  <c r="GF40" i="64"/>
  <c r="GE40" i="64"/>
  <c r="GD40" i="64"/>
  <c r="GC40" i="64"/>
  <c r="GB40" i="64"/>
  <c r="GA40" i="64"/>
  <c r="FZ40" i="64"/>
  <c r="FY40" i="64"/>
  <c r="FX40" i="64"/>
  <c r="FW40" i="64"/>
  <c r="FV40" i="64"/>
  <c r="FU40" i="64"/>
  <c r="FT40" i="64"/>
  <c r="FS40" i="64"/>
  <c r="FR40" i="64"/>
  <c r="FQ40" i="64"/>
  <c r="FP40" i="64"/>
  <c r="FO40" i="64"/>
  <c r="FN40" i="64"/>
  <c r="FM40" i="64"/>
  <c r="FL40" i="64"/>
  <c r="FK40" i="64"/>
  <c r="FJ40" i="64"/>
  <c r="FI40" i="64"/>
  <c r="FH40" i="64"/>
  <c r="FG40" i="64"/>
  <c r="FF40" i="64"/>
  <c r="FD40" i="64"/>
  <c r="FC40" i="64"/>
  <c r="FB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C39" i="64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C38" i="64"/>
  <c r="FA38" i="64"/>
  <c r="EZ38" i="64"/>
  <c r="EY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/>
  <c r="FC37" i="64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HP36" i="64"/>
  <c r="HO36" i="64"/>
  <c r="HN36" i="64"/>
  <c r="HM36" i="64"/>
  <c r="HL36" i="64"/>
  <c r="HK36" i="64"/>
  <c r="HJ36" i="64"/>
  <c r="HI36" i="64"/>
  <c r="HH36" i="64"/>
  <c r="HG36" i="64"/>
  <c r="HF36" i="64"/>
  <c r="HE36" i="64"/>
  <c r="HD36" i="64"/>
  <c r="HC36" i="64"/>
  <c r="HB36" i="64"/>
  <c r="HA36" i="64"/>
  <c r="GZ36" i="64"/>
  <c r="GY36" i="64"/>
  <c r="GX36" i="64"/>
  <c r="GW36" i="64"/>
  <c r="GV36" i="64"/>
  <c r="GU36" i="64"/>
  <c r="GT36" i="64"/>
  <c r="GS36" i="64"/>
  <c r="GR36" i="64"/>
  <c r="GQ36" i="64"/>
  <c r="GP36" i="64"/>
  <c r="GO36" i="64"/>
  <c r="GN36" i="64"/>
  <c r="GL36" i="64"/>
  <c r="GJ36" i="64"/>
  <c r="GI36" i="64"/>
  <c r="GH36" i="64"/>
  <c r="GG36" i="64"/>
  <c r="GF36" i="64"/>
  <c r="GE36" i="64"/>
  <c r="GD36" i="64"/>
  <c r="GC36" i="64"/>
  <c r="GB36" i="64"/>
  <c r="GA36" i="64"/>
  <c r="FZ36" i="64"/>
  <c r="FY36" i="64"/>
  <c r="FX36" i="64"/>
  <c r="FW36" i="64"/>
  <c r="FV36" i="64"/>
  <c r="FU36" i="64"/>
  <c r="FT36" i="64"/>
  <c r="FS36" i="64"/>
  <c r="FR36" i="64"/>
  <c r="FQ36" i="64"/>
  <c r="FP36" i="64"/>
  <c r="FO36" i="64"/>
  <c r="FN36" i="64"/>
  <c r="FM36" i="64"/>
  <c r="FL36" i="64"/>
  <c r="FK36" i="64"/>
  <c r="FJ36" i="64"/>
  <c r="FI36" i="64"/>
  <c r="FH36" i="64"/>
  <c r="FA36" i="64" s="1"/>
  <c r="FG36" i="64"/>
  <c r="FF36" i="64"/>
  <c r="EX36" i="64" s="1"/>
  <c r="FD36" i="64"/>
  <c r="FC36" i="64"/>
  <c r="EW36" i="64"/>
  <c r="EU36" i="64"/>
  <c r="ET36" i="64"/>
  <c r="ES36" i="64"/>
  <c r="ER36" i="64"/>
  <c r="EQ36" i="64"/>
  <c r="EP36" i="64"/>
  <c r="M35" i="64"/>
  <c r="L35" i="64"/>
  <c r="M34" i="64"/>
  <c r="M33" i="64"/>
  <c r="L33" i="64"/>
  <c r="EY33" i="64" s="1"/>
  <c r="M32" i="64"/>
  <c r="M31" i="64"/>
  <c r="L31" i="64"/>
  <c r="IA35" i="64"/>
  <c r="HZ35" i="64"/>
  <c r="HY35" i="64"/>
  <c r="GL35" i="64"/>
  <c r="GJ35" i="64"/>
  <c r="GI35" i="64"/>
  <c r="GH35" i="64"/>
  <c r="GG35" i="64"/>
  <c r="GF35" i="64"/>
  <c r="GE35" i="64"/>
  <c r="GD35" i="64"/>
  <c r="GC35" i="64"/>
  <c r="GB35" i="64"/>
  <c r="GA35" i="64"/>
  <c r="FZ35" i="64"/>
  <c r="FY35" i="64"/>
  <c r="FX35" i="64"/>
  <c r="FW35" i="64"/>
  <c r="FV35" i="64"/>
  <c r="FU35" i="64"/>
  <c r="FT35" i="64"/>
  <c r="FS35" i="64"/>
  <c r="FR35" i="64"/>
  <c r="FQ35" i="64"/>
  <c r="FP35" i="64"/>
  <c r="FO35" i="64"/>
  <c r="FN35" i="64"/>
  <c r="FM35" i="64"/>
  <c r="FL35" i="64"/>
  <c r="FK35" i="64"/>
  <c r="FJ35" i="64"/>
  <c r="FI35" i="64"/>
  <c r="FH35" i="64"/>
  <c r="FG35" i="64"/>
  <c r="FF35" i="64"/>
  <c r="FD35" i="64"/>
  <c r="FC35" i="64"/>
  <c r="FB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C34" i="64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C33" i="64"/>
  <c r="FA33" i="64"/>
  <c r="EZ33" i="64"/>
  <c r="EX33" i="64"/>
  <c r="EU33" i="64"/>
  <c r="ET33" i="64"/>
  <c r="ES33" i="64"/>
  <c r="ER33" i="64"/>
  <c r="EQ33" i="64"/>
  <c r="EP33" i="64"/>
  <c r="IA32" i="64"/>
  <c r="HZ32" i="64"/>
  <c r="HY32" i="64"/>
  <c r="GL32" i="64"/>
  <c r="FD32" i="64"/>
  <c r="FC32" i="64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HP31" i="64"/>
  <c r="HO31" i="64"/>
  <c r="HN31" i="64"/>
  <c r="HM31" i="64"/>
  <c r="HL31" i="64"/>
  <c r="HK31" i="64"/>
  <c r="HJ31" i="64"/>
  <c r="HI31" i="64"/>
  <c r="HH31" i="64"/>
  <c r="HG31" i="64"/>
  <c r="HF31" i="64"/>
  <c r="HE31" i="64"/>
  <c r="HD31" i="64"/>
  <c r="HC31" i="64"/>
  <c r="HB31" i="64"/>
  <c r="HA31" i="64"/>
  <c r="GZ31" i="64"/>
  <c r="GY31" i="64"/>
  <c r="GX31" i="64"/>
  <c r="GW31" i="64"/>
  <c r="GV31" i="64"/>
  <c r="GU31" i="64"/>
  <c r="GT31" i="64"/>
  <c r="GS31" i="64"/>
  <c r="GR31" i="64"/>
  <c r="GQ31" i="64"/>
  <c r="GP31" i="64"/>
  <c r="GO31" i="64"/>
  <c r="GN31" i="64"/>
  <c r="GL31" i="64"/>
  <c r="GJ31" i="64"/>
  <c r="GI31" i="64"/>
  <c r="GH31" i="64"/>
  <c r="GG31" i="64"/>
  <c r="GF31" i="64"/>
  <c r="GE31" i="64"/>
  <c r="GD31" i="64"/>
  <c r="GC31" i="64"/>
  <c r="GB31" i="64"/>
  <c r="GA31" i="64"/>
  <c r="FZ31" i="64"/>
  <c r="FY31" i="64"/>
  <c r="FX31" i="64"/>
  <c r="FW31" i="64"/>
  <c r="FV31" i="64"/>
  <c r="FU31" i="64"/>
  <c r="FT31" i="64"/>
  <c r="FS31" i="64"/>
  <c r="FR31" i="64"/>
  <c r="FQ31" i="64"/>
  <c r="FP31" i="64"/>
  <c r="FO31" i="64"/>
  <c r="FN31" i="64"/>
  <c r="FM31" i="64"/>
  <c r="FL31" i="64"/>
  <c r="FK31" i="64"/>
  <c r="FJ31" i="64"/>
  <c r="FI31" i="64"/>
  <c r="FH31" i="64"/>
  <c r="FA31" i="64" s="1"/>
  <c r="FG31" i="64"/>
  <c r="FF31" i="64"/>
  <c r="EX31" i="64" s="1"/>
  <c r="FD31" i="64"/>
  <c r="FC31" i="64"/>
  <c r="EW31" i="64"/>
  <c r="EU31" i="64"/>
  <c r="ET31" i="64"/>
  <c r="ES31" i="64"/>
  <c r="ER31" i="64"/>
  <c r="EQ31" i="64"/>
  <c r="EP31" i="64"/>
  <c r="M30" i="64"/>
  <c r="L30" i="64"/>
  <c r="M29" i="64"/>
  <c r="L29" i="64"/>
  <c r="EY29" i="64" s="1"/>
  <c r="M28" i="64"/>
  <c r="L28" i="64"/>
  <c r="M27" i="64"/>
  <c r="L27" i="64"/>
  <c r="EY27" i="64" s="1"/>
  <c r="M26" i="64"/>
  <c r="L26" i="64"/>
  <c r="IA30" i="64"/>
  <c r="HZ30" i="64"/>
  <c r="HY30" i="64"/>
  <c r="GL30" i="64"/>
  <c r="GJ30" i="64"/>
  <c r="GI30" i="64"/>
  <c r="GH30" i="64"/>
  <c r="GG30" i="64"/>
  <c r="GF30" i="64"/>
  <c r="GE30" i="64"/>
  <c r="GD30" i="64"/>
  <c r="GC30" i="64"/>
  <c r="GB30" i="64"/>
  <c r="GA30" i="64"/>
  <c r="FZ30" i="64"/>
  <c r="FY30" i="64"/>
  <c r="FX30" i="64"/>
  <c r="FW30" i="64"/>
  <c r="FV30" i="64"/>
  <c r="FU30" i="64"/>
  <c r="FT30" i="64"/>
  <c r="FS30" i="64"/>
  <c r="FB30" i="64" s="1"/>
  <c r="FR30" i="64"/>
  <c r="FQ30" i="64"/>
  <c r="FP30" i="64"/>
  <c r="FO30" i="64"/>
  <c r="FN30" i="64"/>
  <c r="FM30" i="64"/>
  <c r="FL30" i="64"/>
  <c r="FK30" i="64"/>
  <c r="FJ30" i="64"/>
  <c r="FI30" i="64"/>
  <c r="FH30" i="64"/>
  <c r="FG30" i="64"/>
  <c r="FF30" i="64"/>
  <c r="FD30" i="64"/>
  <c r="FC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C29" i="64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C28" i="64"/>
  <c r="FA28" i="64"/>
  <c r="EZ28" i="64"/>
  <c r="EY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/>
  <c r="FC27" i="64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HP26" i="64"/>
  <c r="HO26" i="64"/>
  <c r="HN26" i="64"/>
  <c r="HM26" i="64"/>
  <c r="HL26" i="64"/>
  <c r="HK26" i="64"/>
  <c r="HJ26" i="64"/>
  <c r="HI26" i="64"/>
  <c r="HH26" i="64"/>
  <c r="HG26" i="64"/>
  <c r="HF26" i="64"/>
  <c r="HE26" i="64"/>
  <c r="HD26" i="64"/>
  <c r="HC26" i="64"/>
  <c r="HB26" i="64"/>
  <c r="HA26" i="64"/>
  <c r="GZ26" i="64"/>
  <c r="GY26" i="64"/>
  <c r="GX26" i="64"/>
  <c r="GW26" i="64"/>
  <c r="GV26" i="64"/>
  <c r="GU26" i="64"/>
  <c r="GT26" i="64"/>
  <c r="GS26" i="64"/>
  <c r="GR26" i="64"/>
  <c r="GQ26" i="64"/>
  <c r="GP26" i="64"/>
  <c r="GO26" i="64"/>
  <c r="GN26" i="64"/>
  <c r="GL26" i="64"/>
  <c r="GJ26" i="64"/>
  <c r="GI26" i="64"/>
  <c r="GH26" i="64"/>
  <c r="GG26" i="64"/>
  <c r="GF26" i="64"/>
  <c r="GE26" i="64"/>
  <c r="GD26" i="64"/>
  <c r="GC26" i="64"/>
  <c r="GB26" i="64"/>
  <c r="GA26" i="64"/>
  <c r="FZ26" i="64"/>
  <c r="FY26" i="64"/>
  <c r="FX26" i="64"/>
  <c r="FW26" i="64"/>
  <c r="FV26" i="64"/>
  <c r="FU26" i="64"/>
  <c r="FT26" i="64"/>
  <c r="FS26" i="64"/>
  <c r="FR26" i="64"/>
  <c r="FQ26" i="64"/>
  <c r="FP26" i="64"/>
  <c r="FO26" i="64"/>
  <c r="FN26" i="64"/>
  <c r="FM26" i="64"/>
  <c r="FL26" i="64"/>
  <c r="FK26" i="64"/>
  <c r="FJ26" i="64"/>
  <c r="FI26" i="64"/>
  <c r="FH26" i="64"/>
  <c r="FA26" i="64" s="1"/>
  <c r="FG26" i="64"/>
  <c r="FF26" i="64"/>
  <c r="EX26" i="64" s="1"/>
  <c r="FD26" i="64"/>
  <c r="FC26" i="64"/>
  <c r="EY26" i="64"/>
  <c r="EW26" i="64"/>
  <c r="EU26" i="64"/>
  <c r="ET26" i="64"/>
  <c r="ES26" i="64"/>
  <c r="ER26" i="64"/>
  <c r="EQ26" i="64"/>
  <c r="EP26" i="64"/>
  <c r="M25" i="64"/>
  <c r="L25" i="64"/>
  <c r="M24" i="64"/>
  <c r="M23" i="64"/>
  <c r="L23" i="64"/>
  <c r="M22" i="64"/>
  <c r="M21" i="64"/>
  <c r="EY21" i="64" s="1"/>
  <c r="L21" i="64"/>
  <c r="IA25" i="64"/>
  <c r="HZ25" i="64"/>
  <c r="HY25" i="64"/>
  <c r="GL25" i="64"/>
  <c r="GJ25" i="64"/>
  <c r="GI25" i="64"/>
  <c r="GH25" i="64"/>
  <c r="GG25" i="64"/>
  <c r="GF25" i="64"/>
  <c r="GE25" i="64"/>
  <c r="GD25" i="64"/>
  <c r="GC25" i="64"/>
  <c r="GB25" i="64"/>
  <c r="GA25" i="64"/>
  <c r="FZ25" i="64"/>
  <c r="FY25" i="64"/>
  <c r="FX25" i="64"/>
  <c r="FW25" i="64"/>
  <c r="FV25" i="64"/>
  <c r="FU25" i="64"/>
  <c r="FT25" i="64"/>
  <c r="FS25" i="64"/>
  <c r="FR25" i="64"/>
  <c r="FQ25" i="64"/>
  <c r="FP25" i="64"/>
  <c r="FO25" i="64"/>
  <c r="FN25" i="64"/>
  <c r="FM25" i="64"/>
  <c r="FL25" i="64"/>
  <c r="FK25" i="64"/>
  <c r="FJ25" i="64"/>
  <c r="FI25" i="64"/>
  <c r="FH25" i="64"/>
  <c r="FG25" i="64"/>
  <c r="FF25" i="64"/>
  <c r="FD25" i="64"/>
  <c r="FC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C24" i="64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C23" i="64"/>
  <c r="FA23" i="64"/>
  <c r="EZ23" i="64"/>
  <c r="EY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C22" i="64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HP21" i="64"/>
  <c r="HO21" i="64"/>
  <c r="HN21" i="64"/>
  <c r="HM21" i="64"/>
  <c r="HL21" i="64"/>
  <c r="HK21" i="64"/>
  <c r="HJ21" i="64"/>
  <c r="HI21" i="64"/>
  <c r="HH21" i="64"/>
  <c r="HG21" i="64"/>
  <c r="HF21" i="64"/>
  <c r="HE21" i="64"/>
  <c r="HD21" i="64"/>
  <c r="HC21" i="64"/>
  <c r="HB21" i="64"/>
  <c r="HA21" i="64"/>
  <c r="GZ21" i="64"/>
  <c r="GY21" i="64"/>
  <c r="GX21" i="64"/>
  <c r="GW21" i="64"/>
  <c r="GV21" i="64"/>
  <c r="GU21" i="64"/>
  <c r="GT21" i="64"/>
  <c r="GS21" i="64"/>
  <c r="GR21" i="64"/>
  <c r="GQ21" i="64"/>
  <c r="GP21" i="64"/>
  <c r="GO21" i="64"/>
  <c r="GN21" i="64"/>
  <c r="GL21" i="64"/>
  <c r="GJ21" i="64"/>
  <c r="GI21" i="64"/>
  <c r="GH21" i="64"/>
  <c r="GG21" i="64"/>
  <c r="GF21" i="64"/>
  <c r="GE21" i="64"/>
  <c r="GD21" i="64"/>
  <c r="GC21" i="64"/>
  <c r="GB21" i="64"/>
  <c r="GA21" i="64"/>
  <c r="FZ21" i="64"/>
  <c r="FY21" i="64"/>
  <c r="FX21" i="64"/>
  <c r="FW21" i="64"/>
  <c r="FV21" i="64"/>
  <c r="FU21" i="64"/>
  <c r="FT21" i="64"/>
  <c r="FS21" i="64"/>
  <c r="FR21" i="64"/>
  <c r="FQ21" i="64"/>
  <c r="FP21" i="64"/>
  <c r="FO21" i="64"/>
  <c r="FN21" i="64"/>
  <c r="FM21" i="64"/>
  <c r="FL21" i="64"/>
  <c r="FK21" i="64"/>
  <c r="FJ21" i="64"/>
  <c r="FI21" i="64"/>
  <c r="FH21" i="64"/>
  <c r="FG21" i="64"/>
  <c r="EZ21" i="64" s="1"/>
  <c r="FF21" i="64"/>
  <c r="EX21" i="64" s="1"/>
  <c r="FD21" i="64"/>
  <c r="FC21" i="64"/>
  <c r="FA21" i="64"/>
  <c r="EW21" i="64"/>
  <c r="EU21" i="64"/>
  <c r="ET21" i="64"/>
  <c r="ES21" i="64"/>
  <c r="ER21" i="64"/>
  <c r="EQ21" i="64"/>
  <c r="EP21" i="64"/>
  <c r="M20" i="64"/>
  <c r="L20" i="64"/>
  <c r="M19" i="64"/>
  <c r="M18" i="64"/>
  <c r="L18" i="64"/>
  <c r="M17" i="64"/>
  <c r="M16" i="64"/>
  <c r="L16" i="64"/>
  <c r="IA20" i="64"/>
  <c r="HZ20" i="64"/>
  <c r="HY20" i="64"/>
  <c r="GL20" i="64"/>
  <c r="GJ20" i="64"/>
  <c r="GI20" i="64"/>
  <c r="GH20" i="64"/>
  <c r="GG20" i="64"/>
  <c r="GF20" i="64"/>
  <c r="GE20" i="64"/>
  <c r="GD20" i="64"/>
  <c r="GC20" i="64"/>
  <c r="GB20" i="64"/>
  <c r="GA20" i="64"/>
  <c r="FZ20" i="64"/>
  <c r="FY20" i="64"/>
  <c r="FX20" i="64"/>
  <c r="FW20" i="64"/>
  <c r="FV20" i="64"/>
  <c r="FU20" i="64"/>
  <c r="FT20" i="64"/>
  <c r="FS20" i="64"/>
  <c r="FR20" i="64"/>
  <c r="FQ20" i="64"/>
  <c r="FP20" i="64"/>
  <c r="FO20" i="64"/>
  <c r="FN20" i="64"/>
  <c r="FM20" i="64"/>
  <c r="FL20" i="64"/>
  <c r="FK20" i="64"/>
  <c r="FJ20" i="64"/>
  <c r="FI20" i="64"/>
  <c r="FH20" i="64"/>
  <c r="FG20" i="64"/>
  <c r="FF20" i="64"/>
  <c r="FD20" i="64"/>
  <c r="FC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C19" i="64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C18" i="64"/>
  <c r="FA18" i="64"/>
  <c r="EZ18" i="64"/>
  <c r="EX18" i="64"/>
  <c r="EU18" i="64"/>
  <c r="ET18" i="64"/>
  <c r="ES18" i="64"/>
  <c r="EV18" i="64" s="1"/>
  <c r="ER18" i="64"/>
  <c r="EQ18" i="64"/>
  <c r="EP18" i="64"/>
  <c r="IA17" i="64"/>
  <c r="HZ17" i="64"/>
  <c r="HY17" i="64"/>
  <c r="GL17" i="64"/>
  <c r="FD17" i="64"/>
  <c r="FC17" i="64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HP16" i="64"/>
  <c r="HO16" i="64"/>
  <c r="HN16" i="64"/>
  <c r="HM16" i="64"/>
  <c r="HL16" i="64"/>
  <c r="HK16" i="64"/>
  <c r="HJ16" i="64"/>
  <c r="HI16" i="64"/>
  <c r="HH16" i="64"/>
  <c r="HG16" i="64"/>
  <c r="HF16" i="64"/>
  <c r="HE16" i="64"/>
  <c r="HD16" i="64"/>
  <c r="HC16" i="64"/>
  <c r="HB16" i="64"/>
  <c r="HA16" i="64"/>
  <c r="GZ16" i="64"/>
  <c r="GY16" i="64"/>
  <c r="GX16" i="64"/>
  <c r="GW16" i="64"/>
  <c r="GV16" i="64"/>
  <c r="GU16" i="64"/>
  <c r="GT16" i="64"/>
  <c r="GS16" i="64"/>
  <c r="GR16" i="64"/>
  <c r="GQ16" i="64"/>
  <c r="GP16" i="64"/>
  <c r="GO16" i="64"/>
  <c r="GN16" i="64"/>
  <c r="GL16" i="64"/>
  <c r="GJ16" i="64"/>
  <c r="GI16" i="64"/>
  <c r="GH16" i="64"/>
  <c r="GG16" i="64"/>
  <c r="GF16" i="64"/>
  <c r="GE16" i="64"/>
  <c r="GD16" i="64"/>
  <c r="GC16" i="64"/>
  <c r="GB16" i="64"/>
  <c r="GA16" i="64"/>
  <c r="FZ16" i="64"/>
  <c r="FY16" i="64"/>
  <c r="FX16" i="64"/>
  <c r="FW16" i="64"/>
  <c r="FV16" i="64"/>
  <c r="FU16" i="64"/>
  <c r="FT16" i="64"/>
  <c r="FS16" i="64"/>
  <c r="FR16" i="64"/>
  <c r="FQ16" i="64"/>
  <c r="FP16" i="64"/>
  <c r="FO16" i="64"/>
  <c r="FN16" i="64"/>
  <c r="FM16" i="64"/>
  <c r="FL16" i="64"/>
  <c r="FK16" i="64"/>
  <c r="FJ16" i="64"/>
  <c r="FI16" i="64"/>
  <c r="FH16" i="64"/>
  <c r="FG16" i="64"/>
  <c r="FF16" i="64"/>
  <c r="FD16" i="64"/>
  <c r="FC16" i="64"/>
  <c r="EX16" i="64"/>
  <c r="EW16" i="64"/>
  <c r="EU16" i="64"/>
  <c r="ET16" i="64"/>
  <c r="ES16" i="64"/>
  <c r="ER16" i="64"/>
  <c r="EQ16" i="64"/>
  <c r="EP16" i="64"/>
  <c r="M15" i="64"/>
  <c r="L15" i="64"/>
  <c r="M14" i="64"/>
  <c r="M13" i="64"/>
  <c r="L13" i="64"/>
  <c r="M12" i="64"/>
  <c r="M11" i="64"/>
  <c r="L11" i="64"/>
  <c r="IA15" i="64"/>
  <c r="HZ15" i="64"/>
  <c r="HY15" i="64"/>
  <c r="GL15" i="64"/>
  <c r="GJ15" i="64"/>
  <c r="GI15" i="64"/>
  <c r="GH15" i="64"/>
  <c r="GG15" i="64"/>
  <c r="GF15" i="64"/>
  <c r="GE15" i="64"/>
  <c r="GD15" i="64"/>
  <c r="GC15" i="64"/>
  <c r="GB15" i="64"/>
  <c r="GA15" i="64"/>
  <c r="FZ15" i="64"/>
  <c r="FY15" i="64"/>
  <c r="FX15" i="64"/>
  <c r="FW15" i="64"/>
  <c r="FV15" i="64"/>
  <c r="FU15" i="64"/>
  <c r="FT15" i="64"/>
  <c r="FS15" i="64"/>
  <c r="FR15" i="64"/>
  <c r="FQ15" i="64"/>
  <c r="FP15" i="64"/>
  <c r="FO15" i="64"/>
  <c r="FN15" i="64"/>
  <c r="FM15" i="64"/>
  <c r="FL15" i="64"/>
  <c r="FK15" i="64"/>
  <c r="FJ15" i="64"/>
  <c r="FI15" i="64"/>
  <c r="FH15" i="64"/>
  <c r="FG15" i="64"/>
  <c r="FF15" i="64"/>
  <c r="FD15" i="64"/>
  <c r="FC15" i="64"/>
  <c r="FB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C14" i="64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C13" i="64"/>
  <c r="FA13" i="64"/>
  <c r="EZ13" i="64"/>
  <c r="EY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C12" i="64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HP11" i="64"/>
  <c r="HO11" i="64"/>
  <c r="HN11" i="64"/>
  <c r="HM11" i="64"/>
  <c r="HL11" i="64"/>
  <c r="HK11" i="64"/>
  <c r="HJ11" i="64"/>
  <c r="HI11" i="64"/>
  <c r="HH11" i="64"/>
  <c r="HG11" i="64"/>
  <c r="HF11" i="64"/>
  <c r="HE11" i="64"/>
  <c r="HD11" i="64"/>
  <c r="HC11" i="64"/>
  <c r="HB11" i="64"/>
  <c r="HA11" i="64"/>
  <c r="GZ11" i="64"/>
  <c r="GY11" i="64"/>
  <c r="GX11" i="64"/>
  <c r="GW11" i="64"/>
  <c r="GV11" i="64"/>
  <c r="GU11" i="64"/>
  <c r="GT11" i="64"/>
  <c r="GS11" i="64"/>
  <c r="GR11" i="64"/>
  <c r="GQ11" i="64"/>
  <c r="GP11" i="64"/>
  <c r="GO11" i="64"/>
  <c r="GN11" i="64"/>
  <c r="GL11" i="64"/>
  <c r="GJ11" i="64"/>
  <c r="GI11" i="64"/>
  <c r="GH11" i="64"/>
  <c r="GG11" i="64"/>
  <c r="GF11" i="64"/>
  <c r="GE11" i="64"/>
  <c r="GD11" i="64"/>
  <c r="GC11" i="64"/>
  <c r="GB11" i="64"/>
  <c r="GA11" i="64"/>
  <c r="FZ11" i="64"/>
  <c r="FY11" i="64"/>
  <c r="FX11" i="64"/>
  <c r="FW11" i="64"/>
  <c r="FV11" i="64"/>
  <c r="FU11" i="64"/>
  <c r="FT11" i="64"/>
  <c r="FS11" i="64"/>
  <c r="FR11" i="64"/>
  <c r="FQ11" i="64"/>
  <c r="FP11" i="64"/>
  <c r="FO11" i="64"/>
  <c r="FN11" i="64"/>
  <c r="FM11" i="64"/>
  <c r="FL11" i="64"/>
  <c r="FK11" i="64"/>
  <c r="FJ11" i="64"/>
  <c r="FI11" i="64"/>
  <c r="FH11" i="64"/>
  <c r="FG11" i="64"/>
  <c r="EZ11" i="64" s="1"/>
  <c r="FF11" i="64"/>
  <c r="EX11" i="64" s="1"/>
  <c r="FD11" i="64"/>
  <c r="FC11" i="64"/>
  <c r="FA11" i="64"/>
  <c r="EY11" i="64"/>
  <c r="EW11" i="64"/>
  <c r="EU11" i="64"/>
  <c r="ET11" i="64"/>
  <c r="ES11" i="64"/>
  <c r="ER11" i="64"/>
  <c r="EQ11" i="64"/>
  <c r="EP11" i="64"/>
  <c r="EY356" i="64" l="1"/>
  <c r="EY359" i="64"/>
  <c r="EY352" i="64"/>
  <c r="EY354" i="64"/>
  <c r="EY353" i="64"/>
  <c r="EY351" i="64"/>
  <c r="EY349" i="64"/>
  <c r="EY337" i="64"/>
  <c r="EY339" i="64"/>
  <c r="EY338" i="64"/>
  <c r="EY331" i="64"/>
  <c r="EY332" i="64"/>
  <c r="EY322" i="64"/>
  <c r="EY323" i="64"/>
  <c r="EY312" i="64"/>
  <c r="EY302" i="64"/>
  <c r="EY301" i="64"/>
  <c r="EY292" i="64"/>
  <c r="EY291" i="64"/>
  <c r="EY282" i="64"/>
  <c r="EY273" i="64"/>
  <c r="EY272" i="64"/>
  <c r="EY262" i="64"/>
  <c r="EY252" i="64"/>
  <c r="EY246" i="64"/>
  <c r="EY244" i="64"/>
  <c r="EY242" i="64"/>
  <c r="EY234" i="64"/>
  <c r="EY231" i="64"/>
  <c r="EY232" i="64"/>
  <c r="EY222" i="64"/>
  <c r="EY212" i="64"/>
  <c r="EY214" i="64"/>
  <c r="EY213" i="64"/>
  <c r="EY192" i="64"/>
  <c r="EY182" i="64"/>
  <c r="EY172" i="64"/>
  <c r="EY171" i="64"/>
  <c r="EY162" i="64"/>
  <c r="EY153" i="64"/>
  <c r="EY152" i="64"/>
  <c r="EY142" i="64"/>
  <c r="EY137" i="64"/>
  <c r="EY139" i="64"/>
  <c r="EY132" i="64"/>
  <c r="EY122" i="64"/>
  <c r="EY117" i="64"/>
  <c r="EY119" i="64"/>
  <c r="EY112" i="64"/>
  <c r="EY102" i="64"/>
  <c r="EY94" i="64"/>
  <c r="EY92" i="64"/>
  <c r="EY91" i="64"/>
  <c r="EY89" i="64"/>
  <c r="EY82" i="64"/>
  <c r="EY84" i="64"/>
  <c r="EY72" i="64"/>
  <c r="EY62" i="64"/>
  <c r="EY52" i="64"/>
  <c r="EY54" i="64"/>
  <c r="EY53" i="64"/>
  <c r="EY42" i="64"/>
  <c r="EY32" i="64"/>
  <c r="EY31" i="64"/>
  <c r="EY24" i="64"/>
  <c r="EY16" i="64"/>
  <c r="EY18" i="64"/>
  <c r="EY14" i="64"/>
  <c r="EV358" i="64"/>
  <c r="EV360" i="64"/>
  <c r="FA356" i="64"/>
  <c r="FE356" i="64" s="1"/>
  <c r="IB356" i="64" s="1"/>
  <c r="EV357" i="64"/>
  <c r="EV359" i="64"/>
  <c r="EV351" i="64"/>
  <c r="EV353" i="64"/>
  <c r="FB355" i="64"/>
  <c r="EV352" i="64"/>
  <c r="EV354" i="64"/>
  <c r="EV355" i="64"/>
  <c r="EZ351" i="64"/>
  <c r="EV348" i="64"/>
  <c r="EV347" i="64"/>
  <c r="EV349" i="64"/>
  <c r="EV350" i="64"/>
  <c r="EZ346" i="64"/>
  <c r="FE346" i="64" s="1"/>
  <c r="IB346" i="64" s="1"/>
  <c r="EV343" i="64"/>
  <c r="EV345" i="64"/>
  <c r="EV342" i="64"/>
  <c r="EZ341" i="64"/>
  <c r="FE341" i="64" s="1"/>
  <c r="IB341" i="64" s="1"/>
  <c r="EV338" i="64"/>
  <c r="EV337" i="64"/>
  <c r="EV336" i="64"/>
  <c r="FA336" i="64"/>
  <c r="EV339" i="64"/>
  <c r="EV340" i="64"/>
  <c r="FB340" i="64"/>
  <c r="EZ336" i="64"/>
  <c r="FE336" i="64" s="1"/>
  <c r="IB336" i="64" s="1"/>
  <c r="EV334" i="64"/>
  <c r="EV332" i="64"/>
  <c r="EV335" i="64"/>
  <c r="EV331" i="64"/>
  <c r="EZ331" i="64"/>
  <c r="FE331" i="64" s="1"/>
  <c r="IB331" i="64" s="1"/>
  <c r="EV333" i="64"/>
  <c r="EV329" i="64"/>
  <c r="EV326" i="64"/>
  <c r="EZ326" i="64"/>
  <c r="EV327" i="64"/>
  <c r="EV330" i="64"/>
  <c r="EV328" i="64"/>
  <c r="FE326" i="64"/>
  <c r="IB326" i="64" s="1"/>
  <c r="EV324" i="64"/>
  <c r="EV321" i="64"/>
  <c r="EZ321" i="64"/>
  <c r="EV322" i="64"/>
  <c r="EV325" i="64"/>
  <c r="EV323" i="64"/>
  <c r="FE321" i="64"/>
  <c r="IB321" i="64" s="1"/>
  <c r="EV319" i="64"/>
  <c r="EZ316" i="64"/>
  <c r="FE316" i="64" s="1"/>
  <c r="IB316" i="64" s="1"/>
  <c r="EV317" i="64"/>
  <c r="EV320" i="64"/>
  <c r="EV316" i="64"/>
  <c r="EV318" i="64"/>
  <c r="EV314" i="64"/>
  <c r="EV312" i="64"/>
  <c r="EV315" i="64"/>
  <c r="EV311" i="64"/>
  <c r="EZ311" i="64"/>
  <c r="FE311" i="64" s="1"/>
  <c r="IB311" i="64" s="1"/>
  <c r="EV313" i="64"/>
  <c r="EV309" i="64"/>
  <c r="EV306" i="64"/>
  <c r="EZ306" i="64"/>
  <c r="EV307" i="64"/>
  <c r="EV310" i="64"/>
  <c r="EV308" i="64"/>
  <c r="FE306" i="64"/>
  <c r="IB306" i="64" s="1"/>
  <c r="EV304" i="64"/>
  <c r="EV302" i="64"/>
  <c r="EV305" i="64"/>
  <c r="EV301" i="64"/>
  <c r="EZ301" i="64"/>
  <c r="FE301" i="64" s="1"/>
  <c r="IB301" i="64" s="1"/>
  <c r="EV303" i="64"/>
  <c r="EV299" i="64"/>
  <c r="EV296" i="64"/>
  <c r="EZ296" i="64"/>
  <c r="EV297" i="64"/>
  <c r="EV300" i="64"/>
  <c r="EV298" i="64"/>
  <c r="FE296" i="64"/>
  <c r="IB296" i="64" s="1"/>
  <c r="EV294" i="64"/>
  <c r="EV292" i="64"/>
  <c r="EV295" i="64"/>
  <c r="EV291" i="64"/>
  <c r="EZ291" i="64"/>
  <c r="FE291" i="64" s="1"/>
  <c r="IB291" i="64" s="1"/>
  <c r="EV293" i="64"/>
  <c r="EV289" i="64"/>
  <c r="EZ286" i="64"/>
  <c r="FE286" i="64" s="1"/>
  <c r="IB286" i="64" s="1"/>
  <c r="EV287" i="64"/>
  <c r="EV290" i="64"/>
  <c r="EV286" i="64"/>
  <c r="EV288" i="64"/>
  <c r="EV284" i="64"/>
  <c r="EZ281" i="64"/>
  <c r="FE281" i="64" s="1"/>
  <c r="IB281" i="64" s="1"/>
  <c r="EV282" i="64"/>
  <c r="EV285" i="64"/>
  <c r="EV281" i="64"/>
  <c r="EV283" i="64"/>
  <c r="EV279" i="64"/>
  <c r="EV276" i="64"/>
  <c r="EZ276" i="64"/>
  <c r="EV277" i="64"/>
  <c r="EV280" i="64"/>
  <c r="EV278" i="64"/>
  <c r="FE276" i="64"/>
  <c r="IB276" i="64" s="1"/>
  <c r="EV274" i="64"/>
  <c r="EV272" i="64"/>
  <c r="EV275" i="64"/>
  <c r="EV271" i="64"/>
  <c r="EZ271" i="64"/>
  <c r="EV273" i="64"/>
  <c r="EV269" i="64"/>
  <c r="EV266" i="64"/>
  <c r="EV267" i="64"/>
  <c r="EV270" i="64"/>
  <c r="EZ266" i="64"/>
  <c r="FE266" i="64" s="1"/>
  <c r="IB266" i="64" s="1"/>
  <c r="EV261" i="64"/>
  <c r="EV264" i="64"/>
  <c r="EZ261" i="64"/>
  <c r="EV262" i="64"/>
  <c r="EV265" i="64"/>
  <c r="EV263" i="64"/>
  <c r="FE261" i="64"/>
  <c r="IB261" i="64" s="1"/>
  <c r="EV259" i="64"/>
  <c r="EZ256" i="64"/>
  <c r="FE256" i="64" s="1"/>
  <c r="IB256" i="64" s="1"/>
  <c r="EV257" i="64"/>
  <c r="EV260" i="64"/>
  <c r="EV256" i="64"/>
  <c r="EV258" i="64"/>
  <c r="EV251" i="64"/>
  <c r="EV254" i="64"/>
  <c r="EZ251" i="64"/>
  <c r="EV252" i="64"/>
  <c r="EV255" i="64"/>
  <c r="EV253" i="64"/>
  <c r="FE251" i="64"/>
  <c r="IB251" i="64" s="1"/>
  <c r="EV249" i="64"/>
  <c r="EV247" i="64"/>
  <c r="EV250" i="64"/>
  <c r="EV246" i="64"/>
  <c r="EZ246" i="64"/>
  <c r="FE246" i="64" s="1"/>
  <c r="IB246" i="64" s="1"/>
  <c r="EV248" i="64"/>
  <c r="EV244" i="64"/>
  <c r="EV242" i="64"/>
  <c r="EV245" i="64"/>
  <c r="EV241" i="64"/>
  <c r="EZ241" i="64"/>
  <c r="EV243" i="64"/>
  <c r="FE241" i="64"/>
  <c r="IB241" i="64" s="1"/>
  <c r="EV239" i="64"/>
  <c r="EV237" i="64"/>
  <c r="EV240" i="64"/>
  <c r="EV236" i="64"/>
  <c r="EZ236" i="64"/>
  <c r="FE236" i="64" s="1"/>
  <c r="IB236" i="64" s="1"/>
  <c r="EV238" i="64"/>
  <c r="EV234" i="64"/>
  <c r="EV231" i="64"/>
  <c r="EZ231" i="64"/>
  <c r="EV232" i="64"/>
  <c r="EV235" i="64"/>
  <c r="EV233" i="64"/>
  <c r="FE231" i="64"/>
  <c r="IB231" i="64" s="1"/>
  <c r="EV229" i="64"/>
  <c r="EV227" i="64"/>
  <c r="EV230" i="64"/>
  <c r="EV226" i="64"/>
  <c r="EZ226" i="64"/>
  <c r="FE226" i="64" s="1"/>
  <c r="IB226" i="64" s="1"/>
  <c r="EV224" i="64"/>
  <c r="EV222" i="64"/>
  <c r="EV225" i="64"/>
  <c r="EV221" i="64"/>
  <c r="EZ221" i="64"/>
  <c r="FE221" i="64" s="1"/>
  <c r="IB221" i="64" s="1"/>
  <c r="EV223" i="64"/>
  <c r="EV219" i="64"/>
  <c r="EV217" i="64"/>
  <c r="EV220" i="64"/>
  <c r="EV216" i="64"/>
  <c r="EZ216" i="64"/>
  <c r="FE216" i="64" s="1"/>
  <c r="IB216" i="64" s="1"/>
  <c r="EV218" i="64"/>
  <c r="EV214" i="64"/>
  <c r="EZ211" i="64"/>
  <c r="FE211" i="64" s="1"/>
  <c r="IB211" i="64" s="1"/>
  <c r="EV212" i="64"/>
  <c r="EV215" i="64"/>
  <c r="EV211" i="64"/>
  <c r="EV213" i="64"/>
  <c r="EV209" i="64"/>
  <c r="EV207" i="64"/>
  <c r="EV210" i="64"/>
  <c r="EV206" i="64"/>
  <c r="EZ206" i="64"/>
  <c r="FE206" i="64" s="1"/>
  <c r="IB206" i="64" s="1"/>
  <c r="EV208" i="64"/>
  <c r="EV204" i="64"/>
  <c r="EV202" i="64"/>
  <c r="EV205" i="64"/>
  <c r="EV201" i="64"/>
  <c r="EZ201" i="64"/>
  <c r="FE201" i="64" s="1"/>
  <c r="IB201" i="64" s="1"/>
  <c r="EV203" i="64"/>
  <c r="EV199" i="64"/>
  <c r="EV196" i="64"/>
  <c r="EZ196" i="64"/>
  <c r="EV197" i="64"/>
  <c r="EV200" i="64"/>
  <c r="EV198" i="64"/>
  <c r="FE196" i="64"/>
  <c r="IB196" i="64" s="1"/>
  <c r="EV194" i="64"/>
  <c r="EV192" i="64"/>
  <c r="EV195" i="64"/>
  <c r="EV191" i="64"/>
  <c r="EZ191" i="64"/>
  <c r="FE191" i="64" s="1"/>
  <c r="IB191" i="64" s="1"/>
  <c r="EV193" i="64"/>
  <c r="EV189" i="64"/>
  <c r="EV186" i="64"/>
  <c r="EZ186" i="64"/>
  <c r="EV187" i="64"/>
  <c r="EV190" i="64"/>
  <c r="EV188" i="64"/>
  <c r="FE186" i="64"/>
  <c r="IB186" i="64" s="1"/>
  <c r="EV184" i="64"/>
  <c r="EV181" i="64"/>
  <c r="EV182" i="64"/>
  <c r="EV185" i="64"/>
  <c r="EZ181" i="64"/>
  <c r="FE181" i="64" s="1"/>
  <c r="IB181" i="64" s="1"/>
  <c r="EV183" i="64"/>
  <c r="EV178" i="64"/>
  <c r="EV177" i="64"/>
  <c r="FB180" i="64"/>
  <c r="EV176" i="64"/>
  <c r="FA176" i="64"/>
  <c r="EV179" i="64"/>
  <c r="EV180" i="64"/>
  <c r="EZ176" i="64"/>
  <c r="FE176" i="64" s="1"/>
  <c r="IB176" i="64" s="1"/>
  <c r="EV174" i="64"/>
  <c r="EZ171" i="64"/>
  <c r="FE171" i="64" s="1"/>
  <c r="IB171" i="64" s="1"/>
  <c r="EV172" i="64"/>
  <c r="EV175" i="64"/>
  <c r="EV171" i="64"/>
  <c r="EV173" i="64"/>
  <c r="EV169" i="64"/>
  <c r="EV166" i="64"/>
  <c r="EZ166" i="64"/>
  <c r="EV167" i="64"/>
  <c r="EV170" i="64"/>
  <c r="EV168" i="64"/>
  <c r="FE166" i="64"/>
  <c r="IB166" i="64" s="1"/>
  <c r="EV164" i="64"/>
  <c r="EZ161" i="64"/>
  <c r="FE161" i="64" s="1"/>
  <c r="IB161" i="64" s="1"/>
  <c r="EV162" i="64"/>
  <c r="EV165" i="64"/>
  <c r="EV161" i="64"/>
  <c r="EV163" i="64"/>
  <c r="EV159" i="64"/>
  <c r="EV157" i="64"/>
  <c r="EV160" i="64"/>
  <c r="EV156" i="64"/>
  <c r="EZ156" i="64"/>
  <c r="FE156" i="64" s="1"/>
  <c r="IB156" i="64" s="1"/>
  <c r="EV158" i="64"/>
  <c r="EV154" i="64"/>
  <c r="EV152" i="64"/>
  <c r="EV155" i="64"/>
  <c r="EV151" i="64"/>
  <c r="EZ151" i="64"/>
  <c r="FE151" i="64" s="1"/>
  <c r="IB151" i="64" s="1"/>
  <c r="EV153" i="64"/>
  <c r="EV149" i="64"/>
  <c r="EZ146" i="64"/>
  <c r="FE146" i="64" s="1"/>
  <c r="IB146" i="64" s="1"/>
  <c r="EV147" i="64"/>
  <c r="EV150" i="64"/>
  <c r="EV146" i="64"/>
  <c r="EV148" i="64"/>
  <c r="EV144" i="64"/>
  <c r="EZ141" i="64"/>
  <c r="FE141" i="64" s="1"/>
  <c r="IB141" i="64" s="1"/>
  <c r="EV142" i="64"/>
  <c r="EV145" i="64"/>
  <c r="EV141" i="64"/>
  <c r="EV143" i="64"/>
  <c r="EV139" i="64"/>
  <c r="EZ136" i="64"/>
  <c r="FE136" i="64" s="1"/>
  <c r="IB136" i="64" s="1"/>
  <c r="EV137" i="64"/>
  <c r="EV140" i="64"/>
  <c r="EV136" i="64"/>
  <c r="EV138" i="64"/>
  <c r="EV134" i="64"/>
  <c r="EV132" i="64"/>
  <c r="EV135" i="64"/>
  <c r="EV131" i="64"/>
  <c r="EZ131" i="64"/>
  <c r="FE131" i="64" s="1"/>
  <c r="IB131" i="64" s="1"/>
  <c r="EV133" i="64"/>
  <c r="EV129" i="64"/>
  <c r="EV126" i="64"/>
  <c r="EV127" i="64"/>
  <c r="EV130" i="64"/>
  <c r="EZ126" i="64"/>
  <c r="FE126" i="64" s="1"/>
  <c r="IB126" i="64" s="1"/>
  <c r="EV128" i="64"/>
  <c r="EV123" i="64"/>
  <c r="EV122" i="64"/>
  <c r="FB125" i="64"/>
  <c r="EV121" i="64"/>
  <c r="FA121" i="64"/>
  <c r="EV124" i="64"/>
  <c r="EV125" i="64"/>
  <c r="EZ121" i="64"/>
  <c r="FE121" i="64" s="1"/>
  <c r="IB121" i="64" s="1"/>
  <c r="EV119" i="64"/>
  <c r="EZ116" i="64"/>
  <c r="FE116" i="64" s="1"/>
  <c r="IB116" i="64" s="1"/>
  <c r="EV117" i="64"/>
  <c r="EV120" i="64"/>
  <c r="EV116" i="64"/>
  <c r="EV118" i="64"/>
  <c r="EV114" i="64"/>
  <c r="EV112" i="64"/>
  <c r="EV115" i="64"/>
  <c r="EV111" i="64"/>
  <c r="EZ111" i="64"/>
  <c r="EV113" i="64"/>
  <c r="EV109" i="64"/>
  <c r="EV107" i="64"/>
  <c r="EV110" i="64"/>
  <c r="EV106" i="64"/>
  <c r="EZ106" i="64"/>
  <c r="FE106" i="64" s="1"/>
  <c r="IB106" i="64" s="1"/>
  <c r="EV108" i="64"/>
  <c r="EV104" i="64"/>
  <c r="EZ101" i="64"/>
  <c r="EV102" i="64"/>
  <c r="EV105" i="64"/>
  <c r="EV101" i="64"/>
  <c r="EV103" i="64"/>
  <c r="EV99" i="64"/>
  <c r="EZ96" i="64"/>
  <c r="FE96" i="64" s="1"/>
  <c r="IB96" i="64" s="1"/>
  <c r="EV97" i="64"/>
  <c r="EV100" i="64"/>
  <c r="EV96" i="64"/>
  <c r="EV98" i="64"/>
  <c r="EV94" i="64"/>
  <c r="EV92" i="64"/>
  <c r="EV95" i="64"/>
  <c r="EV91" i="64"/>
  <c r="EZ91" i="64"/>
  <c r="FE91" i="64" s="1"/>
  <c r="IB91" i="64" s="1"/>
  <c r="EV93" i="64"/>
  <c r="EV89" i="64"/>
  <c r="EZ86" i="64"/>
  <c r="FE86" i="64" s="1"/>
  <c r="IB86" i="64" s="1"/>
  <c r="EV87" i="64"/>
  <c r="EV90" i="64"/>
  <c r="EV86" i="64"/>
  <c r="EV88" i="64"/>
  <c r="EV84" i="64"/>
  <c r="EZ81" i="64"/>
  <c r="FE81" i="64" s="1"/>
  <c r="IB81" i="64" s="1"/>
  <c r="EV82" i="64"/>
  <c r="EV85" i="64"/>
  <c r="EV81" i="64"/>
  <c r="EV83" i="64"/>
  <c r="EV79" i="64"/>
  <c r="EZ76" i="64"/>
  <c r="FE76" i="64" s="1"/>
  <c r="IB76" i="64" s="1"/>
  <c r="EV77" i="64"/>
  <c r="EV80" i="64"/>
  <c r="EV76" i="64"/>
  <c r="EV78" i="64"/>
  <c r="EV74" i="64"/>
  <c r="EZ71" i="64"/>
  <c r="FE71" i="64" s="1"/>
  <c r="IB71" i="64" s="1"/>
  <c r="EV72" i="64"/>
  <c r="EV75" i="64"/>
  <c r="EV71" i="64"/>
  <c r="EV73" i="64"/>
  <c r="EV69" i="64"/>
  <c r="EV67" i="64"/>
  <c r="EV70" i="64"/>
  <c r="EV66" i="64"/>
  <c r="EZ66" i="64"/>
  <c r="FE66" i="64" s="1"/>
  <c r="IB66" i="64" s="1"/>
  <c r="EV68" i="64"/>
  <c r="EV64" i="64"/>
  <c r="EV61" i="64"/>
  <c r="EZ61" i="64"/>
  <c r="EV62" i="64"/>
  <c r="EV65" i="64"/>
  <c r="EV63" i="64"/>
  <c r="FE61" i="64"/>
  <c r="IB61" i="64" s="1"/>
  <c r="EV59" i="64"/>
  <c r="EZ56" i="64"/>
  <c r="FE56" i="64" s="1"/>
  <c r="IB56" i="64" s="1"/>
  <c r="EV57" i="64"/>
  <c r="EV60" i="64"/>
  <c r="EV56" i="64"/>
  <c r="EV58" i="64"/>
  <c r="EV54" i="64"/>
  <c r="EZ51" i="64"/>
  <c r="EV52" i="64"/>
  <c r="EV55" i="64"/>
  <c r="EV51" i="64"/>
  <c r="EV53" i="64"/>
  <c r="EV49" i="64"/>
  <c r="EV47" i="64"/>
  <c r="EV50" i="64"/>
  <c r="EV46" i="64"/>
  <c r="EZ46" i="64"/>
  <c r="FE46" i="64" s="1"/>
  <c r="IB46" i="64" s="1"/>
  <c r="EV48" i="64"/>
  <c r="FB45" i="64"/>
  <c r="EV41" i="64"/>
  <c r="EV42" i="64"/>
  <c r="EV44" i="64"/>
  <c r="EZ41" i="64"/>
  <c r="FE41" i="64" s="1"/>
  <c r="IB41" i="64" s="1"/>
  <c r="EV45" i="64"/>
  <c r="EV36" i="64"/>
  <c r="EV39" i="64"/>
  <c r="EZ36" i="64"/>
  <c r="EV37" i="64"/>
  <c r="EV40" i="64"/>
  <c r="EV38" i="64"/>
  <c r="FE36" i="64"/>
  <c r="IB36" i="64" s="1"/>
  <c r="EV32" i="64"/>
  <c r="EV35" i="64"/>
  <c r="EV34" i="64"/>
  <c r="EV31" i="64"/>
  <c r="EZ31" i="64"/>
  <c r="EV33" i="64"/>
  <c r="FE31" i="64"/>
  <c r="IB31" i="64" s="1"/>
  <c r="EV29" i="64"/>
  <c r="EV26" i="64"/>
  <c r="EZ26" i="64"/>
  <c r="EV27" i="64"/>
  <c r="EV30" i="64"/>
  <c r="EV28" i="64"/>
  <c r="FE26" i="64"/>
  <c r="IB26" i="64" s="1"/>
  <c r="EV23" i="64"/>
  <c r="EV24" i="64"/>
  <c r="FB25" i="64"/>
  <c r="EV21" i="64"/>
  <c r="EV22" i="64"/>
  <c r="EV25" i="64"/>
  <c r="FE21" i="64"/>
  <c r="IB21" i="64" s="1"/>
  <c r="EV17" i="64"/>
  <c r="EV19" i="64"/>
  <c r="FB20" i="64"/>
  <c r="EV16" i="64"/>
  <c r="FA16" i="64"/>
  <c r="EV20" i="64"/>
  <c r="EZ16" i="64"/>
  <c r="FE16" i="64" s="1"/>
  <c r="IB16" i="64" s="1"/>
  <c r="EV14" i="64"/>
  <c r="EV11" i="64"/>
  <c r="EV15" i="64"/>
  <c r="EV12" i="64"/>
  <c r="EV13" i="64"/>
  <c r="FE11" i="64"/>
  <c r="IB11" i="64" s="1"/>
  <c r="FE351" i="64" l="1"/>
  <c r="IB351" i="64" s="1"/>
  <c r="FE271" i="64"/>
  <c r="IB271" i="64" s="1"/>
  <c r="FE111" i="64"/>
  <c r="IB111" i="64" s="1"/>
  <c r="FE101" i="64"/>
  <c r="IB101" i="64" s="1"/>
  <c r="FE51" i="64"/>
  <c r="IB51" i="64" s="1"/>
  <c r="GN6" i="64"/>
  <c r="H8" i="89"/>
  <c r="D23" i="89" s="1"/>
  <c r="I18" i="90"/>
  <c r="I17" i="90"/>
  <c r="E14" i="90"/>
  <c r="D25" i="89"/>
  <c r="D11" i="89" l="1"/>
  <c r="D13" i="89" s="1"/>
  <c r="E16" i="91" s="1"/>
  <c r="F10" i="91"/>
  <c r="F10" i="90"/>
  <c r="I15" i="90" s="1"/>
  <c r="B3" i="91" l="1"/>
  <c r="E14" i="91" s="1"/>
  <c r="B3" i="90"/>
  <c r="E16" i="90" s="1"/>
  <c r="F20" i="91"/>
  <c r="F23" i="91"/>
  <c r="F22" i="91"/>
  <c r="F21" i="91"/>
  <c r="C34" i="91" l="1"/>
  <c r="C39" i="91"/>
  <c r="E39" i="91" s="1"/>
  <c r="C43" i="91" s="1"/>
  <c r="C34" i="90"/>
  <c r="C39" i="90" s="1"/>
  <c r="E39" i="90" s="1"/>
  <c r="C43" i="90" s="1"/>
  <c r="F24" i="91"/>
  <c r="C42" i="91" s="1"/>
  <c r="F20" i="90"/>
  <c r="F23" i="90"/>
  <c r="F22" i="90"/>
  <c r="F21" i="90"/>
  <c r="F28" i="91" l="1"/>
  <c r="F26" i="91"/>
  <c r="C44" i="91"/>
  <c r="F24" i="90"/>
  <c r="F30" i="91" l="1"/>
  <c r="F32" i="89" s="1"/>
  <c r="F33" i="89" s="1"/>
  <c r="C42" i="90"/>
  <c r="C44" i="90" s="1"/>
  <c r="F26" i="90"/>
  <c r="F28" i="90"/>
  <c r="F30" i="90" l="1"/>
  <c r="D32" i="89" s="1"/>
  <c r="C36" i="89" s="1"/>
  <c r="D36" i="89" l="1"/>
  <c r="D33" i="89"/>
  <c r="I34" i="86" s="1"/>
  <c r="D37" i="89"/>
  <c r="D4" i="87"/>
  <c r="G4" i="87" s="1"/>
  <c r="I4" i="87" l="1"/>
  <c r="E4" i="87"/>
  <c r="J4" i="87" l="1"/>
  <c r="H4" i="87" l="1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362" i="64"/>
  <c r="M362" i="64" s="1"/>
  <c r="N362" i="64" s="1"/>
  <c r="O362" i="64" s="1"/>
  <c r="P362" i="64" s="1"/>
  <c r="I26" i="86" l="1"/>
  <c r="I28" i="86"/>
  <c r="I27" i="86"/>
  <c r="B37" i="86"/>
  <c r="B39" i="86"/>
  <c r="D11" i="86"/>
  <c r="ER362" i="64"/>
  <c r="ES362" i="64" s="1"/>
  <c r="ET362" i="64" s="1"/>
  <c r="EU362" i="64" s="1"/>
  <c r="EV362" i="64" s="1"/>
  <c r="EW362" i="64" s="1"/>
  <c r="EX362" i="64" s="1"/>
  <c r="EY362" i="64" s="1"/>
  <c r="EZ362" i="64" s="1"/>
  <c r="FA362" i="64" s="1"/>
  <c r="FB362" i="64" s="1"/>
  <c r="FC362" i="64" s="1"/>
  <c r="FD362" i="64" s="1"/>
  <c r="FE362" i="64" s="1"/>
  <c r="FF362" i="64" s="1"/>
  <c r="FG362" i="64" s="1"/>
  <c r="FH362" i="64" s="1"/>
  <c r="FI362" i="64" s="1"/>
  <c r="FJ362" i="64" s="1"/>
  <c r="FK362" i="64" s="1"/>
  <c r="FL362" i="64" s="1"/>
  <c r="FM362" i="64" s="1"/>
  <c r="FN362" i="64" s="1"/>
  <c r="FO362" i="64" s="1"/>
  <c r="FP362" i="64" s="1"/>
  <c r="FQ362" i="64" s="1"/>
  <c r="FR362" i="64" s="1"/>
  <c r="FS362" i="64" s="1"/>
  <c r="FT362" i="64" s="1"/>
  <c r="FU362" i="64" s="1"/>
  <c r="FV362" i="64" s="1"/>
  <c r="FW362" i="64" s="1"/>
  <c r="FX362" i="64" s="1"/>
  <c r="FY362" i="64" s="1"/>
  <c r="F11" i="86"/>
  <c r="I20" i="86"/>
  <c r="C11" i="86"/>
  <c r="A11" i="68"/>
  <c r="F15" i="68" l="1"/>
  <c r="B35" i="68"/>
  <c r="B37" i="68"/>
  <c r="J3" i="87"/>
  <c r="K4" i="87" s="1"/>
  <c r="I3" i="87" l="1"/>
  <c r="K3" i="87" s="1"/>
  <c r="L361" i="64" l="1"/>
  <c r="M361" i="64" s="1"/>
  <c r="N361" i="64" s="1"/>
  <c r="O361" i="64" s="1"/>
  <c r="P361" i="64" s="1"/>
  <c r="EM361" i="64" s="1"/>
  <c r="EN361" i="64" s="1"/>
  <c r="EO361" i="64" s="1"/>
  <c r="EP361" i="64" s="1"/>
  <c r="EQ361" i="64" s="1"/>
  <c r="ER361" i="64" l="1"/>
  <c r="ES361" i="64" s="1"/>
  <c r="ET361" i="64" s="1"/>
  <c r="EU361" i="64" s="1"/>
  <c r="EV361" i="64" s="1"/>
  <c r="EW361" i="64" s="1"/>
  <c r="EX361" i="64" s="1"/>
  <c r="EY361" i="64" s="1"/>
  <c r="EZ361" i="64" s="1"/>
  <c r="FA361" i="64" s="1"/>
  <c r="FB361" i="64" s="1"/>
  <c r="FC361" i="64" s="1"/>
  <c r="FD361" i="64" s="1"/>
  <c r="FE361" i="64" s="1"/>
  <c r="FF361" i="64" s="1"/>
  <c r="FG361" i="64" s="1"/>
  <c r="FH361" i="64" s="1"/>
  <c r="FI361" i="64" s="1"/>
  <c r="FJ361" i="64" s="1"/>
  <c r="FK361" i="64" s="1"/>
  <c r="FL361" i="64" s="1"/>
  <c r="FM361" i="64" s="1"/>
  <c r="FN361" i="64" s="1"/>
  <c r="FO361" i="64" s="1"/>
  <c r="FP361" i="64" s="1"/>
  <c r="FQ361" i="64" s="1"/>
  <c r="FR361" i="64" s="1"/>
  <c r="FS361" i="64" s="1"/>
  <c r="FT361" i="64" s="1"/>
  <c r="FU361" i="64" s="1"/>
  <c r="FV361" i="64" s="1"/>
  <c r="FW361" i="64" s="1"/>
  <c r="FX361" i="64" s="1"/>
  <c r="FY361" i="64" s="1"/>
  <c r="FZ361" i="64" s="1"/>
  <c r="GA361" i="64" s="1"/>
  <c r="GB361" i="64" s="1"/>
  <c r="GC361" i="64" s="1"/>
  <c r="GD361" i="64" s="1"/>
  <c r="GE361" i="64" s="1"/>
  <c r="GF361" i="64" s="1"/>
  <c r="GG361" i="64" s="1"/>
  <c r="GH361" i="64" s="1"/>
  <c r="GI361" i="64" s="1"/>
  <c r="GJ361" i="64" s="1"/>
  <c r="GK361" i="64" s="1"/>
  <c r="GL361" i="64" s="1"/>
  <c r="GM361" i="64" s="1"/>
  <c r="GN361" i="64" s="1"/>
  <c r="GO361" i="64" s="1"/>
  <c r="GP361" i="64" s="1"/>
  <c r="GQ361" i="64" s="1"/>
  <c r="GR361" i="64" s="1"/>
  <c r="GS361" i="64" s="1"/>
  <c r="GT361" i="64" s="1"/>
  <c r="GU361" i="64" s="1"/>
  <c r="GV361" i="64" s="1"/>
  <c r="GW361" i="64" s="1"/>
  <c r="GX361" i="64" s="1"/>
  <c r="GY361" i="64" s="1"/>
  <c r="GZ361" i="64" s="1"/>
  <c r="HA361" i="64" s="1"/>
  <c r="HB361" i="64" s="1"/>
  <c r="HC361" i="64" s="1"/>
  <c r="HD361" i="64" s="1"/>
  <c r="HE361" i="64" s="1"/>
  <c r="HF361" i="64" s="1"/>
  <c r="HG361" i="64" s="1"/>
  <c r="HH361" i="64" s="1"/>
  <c r="HI361" i="64" s="1"/>
  <c r="HJ361" i="64" s="1"/>
  <c r="HK361" i="64" s="1"/>
  <c r="HL361" i="64" s="1"/>
  <c r="HM361" i="64" s="1"/>
  <c r="HN361" i="64" s="1"/>
  <c r="HO361" i="64" s="1"/>
  <c r="HP361" i="64" s="1"/>
  <c r="HQ361" i="64" s="1"/>
  <c r="HR361" i="64" s="1"/>
  <c r="HS361" i="64" s="1"/>
  <c r="HT361" i="64" s="1"/>
  <c r="HU361" i="64" s="1"/>
  <c r="HV361" i="64" s="1"/>
  <c r="HW361" i="64" s="1"/>
  <c r="HX361" i="64" s="1"/>
  <c r="HY361" i="64" s="1"/>
  <c r="HZ361" i="64" s="1"/>
  <c r="IA361" i="64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362" i="59"/>
  <c r="L6" i="64"/>
  <c r="E29" i="86" s="1"/>
  <c r="BV36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13" i="86" l="1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/>
  <c r="HD6" i="64" s="1"/>
  <c r="FU10" i="64" l="1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I24" i="86"/>
  <c r="I23" i="86"/>
  <c r="T16" i="66"/>
  <c r="V16" i="66"/>
  <c r="U16" i="66"/>
  <c r="X16" i="66"/>
  <c r="I31" i="86" l="1"/>
  <c r="I16" i="66"/>
  <c r="M16" i="66"/>
  <c r="J16" i="66"/>
  <c r="L16" i="66"/>
  <c r="H16" i="66"/>
  <c r="K16" i="66"/>
  <c r="H30" i="68"/>
  <c r="H26" i="68"/>
  <c r="H27" i="68"/>
  <c r="H28" i="68"/>
  <c r="G11" i="86" l="1"/>
  <c r="W16" i="66"/>
  <c r="K18" i="67"/>
  <c r="G11" i="68"/>
  <c r="N16" i="66" l="1"/>
  <c r="O16" i="66" l="1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74" i="13"/>
  <c r="J2" i="13"/>
  <c r="J74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<sst xmlns="http://schemas.openxmlformats.org/spreadsheetml/2006/main" count="17165" uniqueCount="3626">
  <si>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</si>
  <si>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</si>
  <si>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</si>
  <si>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</si>
  <si>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</si>
  <si>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</si>
  <si>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</si>
  <si>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</si>
  <si>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</si>
  <si>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</si>
  <si>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</si>
  <si>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</si>
  <si>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</si>
  <si>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</si>
  <si>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</si>
  <si>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</si>
  <si>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</si>
  <si>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</si>
  <si>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</si>
  <si>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</si>
  <si>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</si>
  <si>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</si>
  <si>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</si>
  <si>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</si>
  <si>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</si>
  <si>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</si>
  <si>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</si>
  <si>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</si>
  <si>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</si>
  <si>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</si>
  <si>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</si>
  <si>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</si>
  <si>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</si>
  <si>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</si>
  <si>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</si>
  <si>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</si>
  <si>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</si>
  <si>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</si>
  <si>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</si>
  <si>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</si>
  <si>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</si>
  <si>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</si>
  <si>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</si>
  <si>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</si>
  <si>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</si>
  <si>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</si>
  <si>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</si>
  <si>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</si>
  <si>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</si>
  <si>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</si>
  <si>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</si>
  <si>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</si>
  <si>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</si>
  <si>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</si>
  <si>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</si>
  <si>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</si>
  <si>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</si>
  <si>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</si>
  <si>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</si>
  <si>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</si>
  <si>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</si>
  <si>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</si>
  <si>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</si>
  <si>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</si>
  <si>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</si>
  <si>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</si>
  <si>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</si>
  <si>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</si>
  <si>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</si>
  <si>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</si>
  <si>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</si>
  <si>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</si>
  <si>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</si>
  <si>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</si>
  <si>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</si>
  <si>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</si>
  <si>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</si>
  <si>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</si>
  <si>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</si>
  <si>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</si>
  <si>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</si>
  <si>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</si>
  <si>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</si>
  <si>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</si>
  <si>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</si>
  <si>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</si>
  <si>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</si>
  <si>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</si>
  <si>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</si>
  <si>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</si>
  <si>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</si>
  <si>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</si>
  <si>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</si>
  <si>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</si>
  <si>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</si>
  <si>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</si>
  <si>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</si>
  <si>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</si>
  <si>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</si>
  <si>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</si>
  <si>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</si>
  <si>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</si>
  <si>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</si>
  <si>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</si>
  <si>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</si>
  <si>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</si>
  <si>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</si>
  <si>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</si>
  <si>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</si>
  <si>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</si>
  <si>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</si>
  <si>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</si>
  <si>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</si>
  <si>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</si>
  <si>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</si>
  <si>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</si>
  <si>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</si>
  <si>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</si>
  <si>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</si>
  <si>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</si>
  <si>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</si>
  <si>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</si>
  <si>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</si>
  <si>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</si>
  <si>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</si>
  <si>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</si>
  <si>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</si>
  <si>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</si>
  <si>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</si>
  <si>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</si>
  <si>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</si>
  <si>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</si>
  <si>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</si>
  <si>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</si>
  <si>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</si>
  <si>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</si>
  <si>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</si>
  <si>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</si>
  <si>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</si>
  <si>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</si>
  <si>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</si>
  <si>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</si>
  <si>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</si>
  <si>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</si>
  <si>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</si>
  <si>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</si>
  <si>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</si>
  <si>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</si>
  <si>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</si>
  <si>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</si>
  <si>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</si>
  <si>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</si>
  <si>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</si>
  <si>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</si>
  <si>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</si>
  <si>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</si>
  <si>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</si>
  <si>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</si>
  <si>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</si>
  <si>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</si>
  <si>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</si>
  <si>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</si>
  <si>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</si>
  <si>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</si>
  <si>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</si>
  <si>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</si>
  <si>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</si>
  <si>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</si>
  <si>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</si>
  <si>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</si>
  <si>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</si>
  <si>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</si>
  <si>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</si>
  <si>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</si>
  <si>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</si>
  <si>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</si>
  <si>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</si>
  <si>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</si>
  <si>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</si>
  <si>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</si>
  <si>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</si>
  <si>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</si>
  <si>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</si>
  <si>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</si>
  <si>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</si>
  <si>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</si>
  <si>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</si>
  <si>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</si>
  <si>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</si>
  <si>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</si>
  <si>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</si>
  <si>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</si>
  <si>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</si>
  <si>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</si>
  <si>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</si>
  <si>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</si>
  <si>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</si>
  <si>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</si>
  <si>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</si>
  <si>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</si>
  <si>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</si>
  <si>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</si>
  <si>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</si>
  <si>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</si>
  <si>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</si>
  <si>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</si>
  <si>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</si>
  <si>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</si>
  <si>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</si>
  <si>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</si>
  <si>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</si>
  <si>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</si>
  <si>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</si>
  <si>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</si>
  <si>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</si>
  <si>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</si>
  <si>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</si>
  <si>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</si>
  <si>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</si>
  <si>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</si>
  <si>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</si>
  <si>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</si>
  <si>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</si>
  <si>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</si>
  <si>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</si>
  <si>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</si>
  <si>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</si>
  <si>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</si>
  <si>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</si>
  <si>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</si>
  <si>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</si>
  <si>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</si>
  <si>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</si>
  <si>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</si>
  <si>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</si>
  <si>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</si>
  <si>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</si>
  <si>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</si>
  <si>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</si>
  <si>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</si>
  <si>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</si>
  <si>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</si>
  <si>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</si>
  <si>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</si>
  <si>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</si>
  <si>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</si>
  <si>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</si>
  <si>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</si>
  <si>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</si>
  <si>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</si>
  <si>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</si>
  <si>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</si>
  <si>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</si>
  <si>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</si>
  <si>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</si>
  <si>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</si>
  <si>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</si>
  <si>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</si>
  <si>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</si>
  <si>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</si>
  <si>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</si>
  <si>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</si>
  <si>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</si>
  <si>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</si>
  <si>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</si>
  <si>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</si>
  <si>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</si>
  <si>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</si>
  <si>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</si>
  <si>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</si>
  <si>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</si>
  <si>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</si>
  <si>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</si>
  <si>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</si>
  <si>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</si>
  <si>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</si>
  <si>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</si>
  <si>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</si>
  <si>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</si>
  <si>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</si>
  <si>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</si>
  <si>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</si>
  <si>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</si>
  <si>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</si>
  <si>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</si>
  <si>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</si>
  <si>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</si>
  <si>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</si>
  <si>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</si>
  <si>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</si>
  <si>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</si>
  <si>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</si>
  <si>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</si>
  <si>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</si>
  <si>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</si>
  <si>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</si>
  <si>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</si>
  <si>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</si>
  <si>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</si>
  <si>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</si>
  <si>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</si>
  <si>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</si>
  <si>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</si>
  <si>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</si>
  <si>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</si>
  <si>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</si>
  <si>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</si>
  <si>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</si>
  <si>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</si>
  <si>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</si>
  <si>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</si>
  <si>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</si>
  <si>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</si>
  <si>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</si>
  <si>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</si>
  <si>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</si>
  <si>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</si>
  <si>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</si>
  <si>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</si>
  <si>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</si>
  <si>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</si>
  <si>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</si>
  <si>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</si>
  <si>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</si>
  <si>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</si>
  <si>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</si>
  <si>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</si>
  <si>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</si>
  <si>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</si>
  <si>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</si>
  <si>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</si>
  <si>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</si>
  <si>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</si>
  <si>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</si>
  <si>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</si>
  <si>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</si>
  <si>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</si>
  <si>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</si>
  <si>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</si>
  <si>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</si>
  <si>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</si>
  <si>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</si>
  <si>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</si>
  <si>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</si>
  <si>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</si>
  <si>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</si>
  <si>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</si>
  <si>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</si>
  <si>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</si>
  <si>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</si>
  <si>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</si>
  <si>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</si>
  <si>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</si>
  <si>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</si>
  <si>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</si>
  <si>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</si>
  <si>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</si>
  <si>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</si>
  <si>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</si>
  <si>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</si>
  <si>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</si>
  <si>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</si>
  <si>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</si>
  <si>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</si>
  <si>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</si>
  <si>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</si>
  <si>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</si>
  <si>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</si>
  <si>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</si>
  <si>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</si>
  <si>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</si>
  <si>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</si>
  <si>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</si>
  <si>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</si>
  <si>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</si>
  <si>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</si>
  <si>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</si>
  <si>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</si>
  <si>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</si>
  <si>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</si>
  <si>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</si>
  <si>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</si>
  <si>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</si>
  <si>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</si>
  <si>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</si>
  <si>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</si>
  <si>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</si>
  <si>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</si>
  <si>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</si>
  <si>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</si>
  <si>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</si>
  <si>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</si>
  <si>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</si>
  <si>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</si>
  <si>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</si>
  <si>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</si>
  <si>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</si>
  <si>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</si>
  <si>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</si>
  <si>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</si>
  <si>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</si>
  <si>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</si>
  <si>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</si>
  <si>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</si>
  <si>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</si>
  <si>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</si>
  <si>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</si>
  <si>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</si>
  <si>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</si>
  <si>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</si>
  <si>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</si>
  <si>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</si>
  <si>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</si>
  <si>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</si>
  <si>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</si>
  <si>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</si>
  <si>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</si>
  <si>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</si>
  <si>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</si>
  <si>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</si>
  <si>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</si>
  <si>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</si>
  <si>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</si>
  <si>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</si>
  <si>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</si>
  <si>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</si>
  <si>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</si>
  <si>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</si>
  <si>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</si>
  <si>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</si>
  <si>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</si>
  <si>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</si>
  <si>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</si>
  <si>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</si>
  <si>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</si>
  <si>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</si>
  <si>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</si>
  <si>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</si>
  <si>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</si>
  <si>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</si>
  <si>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</si>
  <si>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</si>
  <si>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</si>
  <si>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</si>
  <si>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</si>
  <si>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</si>
  <si>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</si>
  <si>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</si>
  <si>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</si>
  <si>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</si>
  <si>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</si>
  <si>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</si>
  <si>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</si>
  <si>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</si>
  <si>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</si>
  <si>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</si>
  <si>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</si>
  <si>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</si>
  <si>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</si>
  <si>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</si>
  <si>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</si>
  <si>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</si>
  <si>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</si>
  <si>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</si>
  <si>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</si>
  <si>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</si>
  <si>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</si>
  <si>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</si>
  <si>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</si>
  <si>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</si>
  <si>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</si>
  <si>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</si>
  <si>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</si>
  <si>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</si>
  <si>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</si>
  <si>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</si>
  <si>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</si>
  <si>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</si>
  <si>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</si>
  <si>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</si>
  <si>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</si>
  <si>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</si>
  <si>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</si>
  <si>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</si>
  <si>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</si>
  <si>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</si>
  <si>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</si>
  <si>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</si>
  <si>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</si>
  <si>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</si>
  <si>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</si>
  <si>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</si>
  <si>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</si>
  <si>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</si>
  <si>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</si>
  <si>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</si>
  <si>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</si>
  <si>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</si>
  <si>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</si>
  <si>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</si>
  <si>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</si>
  <si>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</si>
  <si>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</si>
  <si>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</si>
  <si>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</si>
  <si>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</si>
  <si>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</si>
  <si>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</si>
  <si>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</si>
  <si>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</si>
  <si>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</si>
  <si>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</si>
  <si>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</si>
  <si>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</si>
  <si>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</si>
  <si>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</si>
  <si>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</si>
  <si>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</si>
  <si>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</si>
  <si>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</si>
  <si>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</si>
  <si>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</si>
  <si>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</si>
  <si>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</si>
  <si>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</si>
  <si>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</si>
  <si>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</si>
  <si>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</si>
  <si>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</si>
  <si>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</si>
  <si>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</si>
  <si>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</si>
  <si>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</si>
  <si>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</si>
  <si>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</si>
  <si>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</si>
  <si>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</si>
  <si>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</si>
  <si>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</si>
  <si>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</si>
  <si>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</si>
  <si>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</si>
  <si>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</si>
  <si>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</si>
  <si>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</si>
  <si>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</si>
  <si>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</si>
  <si>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</si>
  <si>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</si>
  <si>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</si>
  <si>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</si>
  <si>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</si>
  <si>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</si>
  <si>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</si>
  <si>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</si>
  <si>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</si>
  <si>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</si>
  <si>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</si>
  <si>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</si>
  <si>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</si>
  <si>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</si>
  <si>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</si>
  <si>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</si>
  <si>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</si>
  <si>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</si>
  <si>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</si>
  <si>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</si>
  <si>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</si>
  <si>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</si>
  <si>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</si>
  <si>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</si>
  <si>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</si>
  <si>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</si>
  <si>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</si>
  <si>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</si>
  <si>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</si>
  <si>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</si>
  <si>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</si>
  <si>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</si>
  <si>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</si>
  <si>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</si>
  <si>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</si>
  <si>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</si>
  <si>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</si>
  <si>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</si>
  <si>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</si>
  <si>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</si>
  <si>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</si>
  <si>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</si>
  <si>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</si>
  <si>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</si>
  <si>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</si>
  <si>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</si>
  <si>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</si>
  <si>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</si>
  <si>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</si>
  <si>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</si>
  <si>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</si>
  <si>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</si>
  <si>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</si>
  <si>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</si>
  <si>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</si>
  <si>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</si>
  <si>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</si>
  <si>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</si>
  <si>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</si>
  <si>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</si>
  <si>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</si>
  <si>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</si>
  <si>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</si>
  <si>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</si>
  <si>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</si>
  <si>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</si>
  <si>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</si>
  <si>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</si>
  <si>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</si>
  <si>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</si>
  <si>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</si>
  <si>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</si>
  <si>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</si>
  <si>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</si>
  <si>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</si>
  <si>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</si>
  <si>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</si>
  <si>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</si>
  <si>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</si>
  <si>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</si>
  <si>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</si>
  <si>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</si>
  <si>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</si>
  <si>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</si>
  <si>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</si>
  <si>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</si>
  <si>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</si>
  <si>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</si>
  <si>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</si>
  <si>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</si>
  <si>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</si>
  <si>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</si>
  <si>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</si>
  <si>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</si>
  <si>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</si>
  <si>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</si>
  <si>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</si>
  <si>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</si>
  <si>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</si>
  <si>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</si>
  <si>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</si>
  <si>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</si>
  <si>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</si>
  <si>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</si>
  <si>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</si>
  <si>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</si>
  <si>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</si>
  <si>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</si>
  <si>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</si>
  <si>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</si>
  <si>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</si>
  <si>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</si>
  <si>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</si>
  <si>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</si>
  <si>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</si>
  <si>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</si>
  <si>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</si>
  <si>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</si>
  <si>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</si>
  <si>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</si>
  <si>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</si>
  <si>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</si>
  <si>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</si>
  <si>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</si>
  <si>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</si>
  <si>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</si>
  <si>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</si>
  <si>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</si>
  <si>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</si>
  <si>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</si>
  <si>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</si>
  <si>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</si>
  <si>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</si>
  <si>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</si>
  <si>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</si>
  <si>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</si>
  <si>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</si>
  <si>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</si>
  <si>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</si>
  <si>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</si>
  <si>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</si>
  <si>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</si>
  <si>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</si>
  <si>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</si>
  <si>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</si>
  <si>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</si>
  <si>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</si>
  <si>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</si>
  <si>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</si>
  <si>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</si>
  <si>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</si>
  <si>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</si>
  <si>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</si>
  <si>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</si>
  <si>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</si>
  <si>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</si>
  <si>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</si>
  <si>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</si>
  <si>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</si>
  <si>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</si>
  <si>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</si>
  <si>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</si>
  <si>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</si>
  <si>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</si>
  <si>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</si>
  <si>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</si>
  <si>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</si>
  <si>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</si>
  <si>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</si>
  <si>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</si>
  <si>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</si>
  <si>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</si>
  <si>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</si>
  <si>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</si>
  <si>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</si>
  <si>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</si>
  <si>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</si>
  <si>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</si>
  <si>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</si>
  <si>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</si>
  <si>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</si>
  <si>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</si>
  <si>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</si>
  <si>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</si>
  <si>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</si>
  <si>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</si>
  <si>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</si>
  <si>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</si>
  <si>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</si>
  <si>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</si>
  <si>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</si>
  <si>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</si>
  <si>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</si>
  <si>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</si>
  <si>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</si>
  <si>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</si>
  <si>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</si>
  <si>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</si>
  <si>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</si>
  <si>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</si>
  <si>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</si>
  <si>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</si>
  <si>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</si>
  <si>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</si>
  <si>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</si>
  <si>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</si>
  <si>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</si>
  <si>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</si>
  <si>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</si>
  <si>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</si>
  <si>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</si>
  <si>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</si>
  <si>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</si>
  <si>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</si>
  <si>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</si>
  <si>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</si>
  <si>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</si>
  <si>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</si>
  <si>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</si>
  <si>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</si>
  <si>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</si>
  <si>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</si>
  <si>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</si>
  <si>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</si>
  <si>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</si>
  <si>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</si>
  <si>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</si>
  <si>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</si>
  <si>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</si>
  <si>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</si>
  <si>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</si>
  <si>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</si>
  <si>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</si>
  <si>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</si>
  <si>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</si>
  <si>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</si>
  <si>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</si>
  <si>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</si>
  <si>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</si>
  <si>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</si>
  <si>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</si>
  <si>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</si>
  <si>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</si>
  <si>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</si>
  <si>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</si>
  <si>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</si>
  <si>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</si>
  <si>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</si>
  <si>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</si>
  <si>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</si>
  <si>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</si>
  <si>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</si>
  <si>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</si>
  <si>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</si>
  <si>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</si>
  <si>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</si>
  <si>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</si>
  <si>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</si>
  <si>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</si>
  <si>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</si>
  <si>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</si>
  <si>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</si>
  <si>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</si>
  <si>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</si>
  <si>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</si>
  <si>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</si>
  <si>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</si>
  <si>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</si>
  <si>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</si>
  <si>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</si>
  <si>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</si>
  <si>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</si>
  <si>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</si>
  <si>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</si>
  <si>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</si>
  <si>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</si>
  <si>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</si>
  <si>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</si>
  <si>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</si>
  <si>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</si>
  <si>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</si>
  <si>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</si>
  <si>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</si>
  <si>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</si>
  <si>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</si>
  <si>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</si>
  <si>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</si>
  <si>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</si>
  <si>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</si>
  <si>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</si>
  <si>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</si>
  <si>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</si>
  <si>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</si>
  <si>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</si>
  <si>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</si>
  <si>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</si>
  <si>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</si>
  <si>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</si>
  <si>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</si>
  <si>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</si>
  <si>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</si>
  <si>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</si>
  <si>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</si>
  <si>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</si>
  <si>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</si>
  <si>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</si>
  <si>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</si>
  <si>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</si>
  <si>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</si>
  <si>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</si>
  <si>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</si>
  <si>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</si>
  <si>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</si>
  <si>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</si>
  <si>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</si>
  <si>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</si>
  <si>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</si>
  <si>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</si>
  <si>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</si>
  <si>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</si>
  <si>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</si>
  <si>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</si>
  <si>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</si>
  <si>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</si>
  <si>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</si>
  <si>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</si>
  <si>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</si>
  <si>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</si>
  <si>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</si>
  <si>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</si>
  <si>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</si>
  <si>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</si>
  <si>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</si>
  <si>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</si>
  <si>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</si>
  <si>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</si>
  <si>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</si>
  <si>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</si>
  <si>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</si>
  <si>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</si>
  <si>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</si>
  <si>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</si>
  <si>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</si>
  <si>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</si>
  <si>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</si>
  <si>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</si>
  <si>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</si>
  <si>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</si>
  <si>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</si>
  <si>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</si>
  <si>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</si>
  <si>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</si>
  <si>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</si>
  <si>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</si>
  <si>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</si>
  <si>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</si>
  <si>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</si>
  <si>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</si>
  <si>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</si>
  <si>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</si>
  <si>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</si>
  <si>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</si>
  <si>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</si>
  <si>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</si>
  <si>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</si>
  <si>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</si>
  <si>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</si>
  <si>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</si>
  <si>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</si>
  <si>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</si>
  <si>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</si>
  <si>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</si>
  <si>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</si>
  <si>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</si>
  <si>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</si>
  <si>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</si>
  <si>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</si>
  <si>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</si>
  <si>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</si>
  <si>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</si>
  <si>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</si>
  <si>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</si>
  <si>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</si>
  <si>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</si>
  <si>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</si>
  <si>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</si>
  <si>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</si>
  <si>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</si>
  <si>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</si>
  <si>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</si>
  <si>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</si>
  <si>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</si>
  <si>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</si>
  <si>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</si>
  <si>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</si>
  <si>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</si>
  <si>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</si>
  <si>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</si>
  <si>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</si>
  <si>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</si>
  <si>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</si>
  <si>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</si>
  <si>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</si>
  <si>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</si>
  <si>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</si>
  <si>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</si>
  <si>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</si>
  <si>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</si>
  <si>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</si>
  <si>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</si>
  <si>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</si>
  <si>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</si>
  <si>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</si>
  <si>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</si>
  <si>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</si>
  <si>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</si>
  <si>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</si>
  <si>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</si>
  <si>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</si>
  <si>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</si>
  <si>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</si>
  <si>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</si>
  <si>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</si>
  <si>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</si>
  <si>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</si>
  <si>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</si>
  <si>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</si>
  <si>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</si>
  <si>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</si>
  <si>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</si>
  <si>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</si>
  <si>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</si>
  <si>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</si>
  <si>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</si>
  <si>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</si>
  <si>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</si>
  <si>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</si>
  <si>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</si>
  <si>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</si>
  <si>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</si>
  <si>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</si>
  <si>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</si>
  <si>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</si>
  <si>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</si>
  <si>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</si>
  <si>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</si>
  <si>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</si>
  <si>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</si>
  <si>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</si>
  <si>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</si>
  <si>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</si>
  <si>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</si>
  <si>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</si>
  <si>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</si>
  <si>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</si>
  <si>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</si>
  <si>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</si>
  <si>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</si>
  <si>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</si>
  <si>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</si>
  <si>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</si>
  <si>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</si>
  <si>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</si>
  <si>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</si>
  <si>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</si>
  <si>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</si>
  <si>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</si>
  <si>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</si>
  <si>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</si>
  <si>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</si>
  <si>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</si>
  <si>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</si>
  <si>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</si>
  <si>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</si>
  <si>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</si>
  <si>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</si>
  <si>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</si>
  <si>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</si>
  <si>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</si>
  <si>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</si>
  <si>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</si>
  <si>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</si>
  <si>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</si>
  <si>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</si>
  <si>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</si>
  <si>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</si>
  <si>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</si>
  <si>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</si>
  <si>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</si>
  <si>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</si>
  <si>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</si>
  <si>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</si>
  <si>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</si>
  <si>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</si>
  <si>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</si>
  <si>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</si>
  <si>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</si>
  <si>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</si>
  <si>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</si>
  <si>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</si>
  <si>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</si>
  <si>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</si>
  <si>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</si>
  <si>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</si>
  <si>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</si>
  <si>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</si>
  <si>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</si>
  <si>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</si>
  <si>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</si>
  <si>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</si>
  <si>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</si>
  <si>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</si>
  <si>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</si>
  <si>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</si>
  <si>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</si>
  <si>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</si>
  <si>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</si>
  <si>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</si>
  <si>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</si>
  <si>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</si>
  <si>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</si>
  <si>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</si>
  <si>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</si>
  <si>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</si>
  <si>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</si>
  <si>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</si>
  <si>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</si>
  <si>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</si>
  <si>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</si>
  <si>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</si>
  <si>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</si>
  <si>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</si>
  <si>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</si>
  <si>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</si>
  <si>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</si>
  <si>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</si>
  <si>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</si>
  <si>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</si>
  <si>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</si>
  <si>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</si>
  <si>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</si>
  <si>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</si>
  <si>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</si>
  <si>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</si>
  <si>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</si>
  <si>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</si>
  <si>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</si>
  <si>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</si>
  <si>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</si>
  <si>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</si>
  <si>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</si>
  <si>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</si>
  <si>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</si>
  <si>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</si>
  <si>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</si>
  <si>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</si>
  <si>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</si>
  <si>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</si>
  <si>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</si>
  <si>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</si>
  <si>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</si>
  <si>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</si>
  <si>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</si>
  <si>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</si>
  <si>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</si>
  <si>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</si>
  <si>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</si>
  <si>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</si>
  <si>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</si>
  <si>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</si>
  <si>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</si>
  <si>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</si>
  <si>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</si>
  <si>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</si>
  <si>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</si>
  <si>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</si>
  <si>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</si>
  <si>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</si>
  <si>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</si>
  <si>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</si>
  <si>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</si>
  <si>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</si>
  <si>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</si>
  <si>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</si>
  <si>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</si>
  <si>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</si>
  <si>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</si>
  <si>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</si>
  <si>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</si>
  <si>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</si>
  <si>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</si>
  <si>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</si>
  <si>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</si>
  <si>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</si>
  <si>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</si>
  <si>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</si>
  <si>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</si>
  <si>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</si>
  <si>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</si>
  <si>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</si>
  <si>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</si>
  <si>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</si>
  <si>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</si>
  <si>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</si>
  <si>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</si>
  <si>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</si>
  <si>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</si>
  <si>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</si>
  <si>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</si>
  <si>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</si>
  <si>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</si>
  <si>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</si>
  <si>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</si>
  <si>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</si>
  <si>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</si>
  <si>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</si>
  <si>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</si>
  <si>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</si>
  <si>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</si>
  <si>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</si>
  <si>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</si>
  <si>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</si>
  <si>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</si>
  <si>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</si>
  <si>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</si>
  <si>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</si>
  <si>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</si>
  <si>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</si>
  <si>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</si>
  <si>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</si>
  <si>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</si>
  <si>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</si>
  <si>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</si>
  <si>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</si>
  <si>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</si>
  <si>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</si>
  <si>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</si>
  <si>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</si>
  <si>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</si>
  <si>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</si>
  <si>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</si>
  <si>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</si>
  <si>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</si>
  <si>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</si>
  <si>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</si>
  <si>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</si>
  <si>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</si>
  <si>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</si>
  <si>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</si>
  <si>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</si>
  <si>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</si>
  <si>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</si>
  <si>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</si>
  <si>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</si>
  <si>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</si>
  <si>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</si>
  <si>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</si>
  <si>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</si>
  <si>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</si>
  <si>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</si>
  <si>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</si>
  <si>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</si>
  <si>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</si>
  <si>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</si>
  <si>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</si>
  <si>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</si>
  <si>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</si>
  <si>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</si>
  <si>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</si>
  <si>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</si>
  <si>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</si>
  <si>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</si>
  <si>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</si>
  <si>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</si>
  <si>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</si>
  <si>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</si>
  <si>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</si>
  <si>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</si>
  <si>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</si>
  <si>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</si>
  <si>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</si>
  <si>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</si>
  <si>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</si>
  <si>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</si>
  <si>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</si>
  <si>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</si>
  <si>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</si>
  <si>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</si>
  <si>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</si>
  <si>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</si>
  <si>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</si>
  <si>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</si>
  <si>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</si>
  <si>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</si>
  <si>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</si>
  <si>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</si>
  <si>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</si>
  <si>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</si>
  <si>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</si>
  <si>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</si>
  <si>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</si>
  <si>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</si>
  <si>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</si>
  <si>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</si>
  <si>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</si>
  <si>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</si>
  <si>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</si>
  <si>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</si>
  <si>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</si>
  <si>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</si>
  <si>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</si>
  <si>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</si>
  <si>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</si>
  <si>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</si>
  <si>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</si>
  <si>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</si>
  <si>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</si>
  <si>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</si>
  <si>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</si>
  <si>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</si>
  <si>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</si>
  <si>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</si>
  <si>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</si>
  <si>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</si>
  <si>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</si>
  <si>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</si>
  <si>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</si>
  <si>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</si>
  <si>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</si>
  <si>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</si>
  <si>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</si>
  <si>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</si>
  <si>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</si>
  <si>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</si>
  <si>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</si>
  <si>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</si>
  <si>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</si>
  <si>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</si>
  <si>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</si>
  <si>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</si>
  <si>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</si>
  <si>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</si>
  <si>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</si>
  <si>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</si>
  <si>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</si>
  <si>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</si>
  <si>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</si>
  <si>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</si>
  <si>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</si>
  <si>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</si>
  <si>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</si>
  <si>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</si>
  <si>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</si>
  <si>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</si>
  <si>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</si>
  <si>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</si>
  <si>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</si>
  <si>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</si>
  <si>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</si>
  <si>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</si>
  <si>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</si>
  <si>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</si>
  <si>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</si>
  <si>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</si>
  <si>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</si>
  <si>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</si>
  <si>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</si>
  <si>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</si>
  <si>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</si>
  <si>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</si>
  <si>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</si>
  <si>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</si>
  <si>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</si>
  <si>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</si>
  <si>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</si>
  <si>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</si>
  <si>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</si>
  <si>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</si>
  <si>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</si>
  <si>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</si>
  <si>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</si>
  <si>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</si>
  <si>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</si>
  <si>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</si>
  <si>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</si>
  <si>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</si>
  <si>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</si>
  <si>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</si>
  <si>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</si>
  <si>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</si>
  <si>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</si>
  <si>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</si>
  <si>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</si>
  <si>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</si>
  <si>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</si>
  <si>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</si>
  <si>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</si>
  <si>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</si>
  <si>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</si>
  <si>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</si>
  <si>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</si>
  <si>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</si>
  <si>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</si>
  <si>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</si>
  <si>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</si>
  <si>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</si>
  <si>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</si>
  <si>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</si>
  <si>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</si>
  <si>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</si>
  <si>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</si>
  <si>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</si>
  <si>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</si>
  <si>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</si>
  <si>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</si>
  <si>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</si>
  <si>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</si>
  <si>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</si>
  <si>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</si>
  <si>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</si>
  <si>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</si>
  <si>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</si>
  <si>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</si>
  <si>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</si>
  <si>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</si>
  <si>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</si>
  <si>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</si>
  <si>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</si>
  <si>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</si>
  <si>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</si>
  <si>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</si>
  <si>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</si>
  <si>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</si>
  <si>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</si>
  <si>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</si>
  <si>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</si>
  <si>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</si>
  <si>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</si>
  <si>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</si>
  <si>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</si>
  <si>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</si>
  <si>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</si>
  <si>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</si>
  <si>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</si>
  <si>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</si>
  <si>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</si>
  <si>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</si>
  <si>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</si>
  <si>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</si>
  <si>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</si>
  <si>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</si>
  <si>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</si>
  <si>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</si>
  <si>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</si>
  <si>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</si>
  <si>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</si>
  <si>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</si>
  <si>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</si>
  <si>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</si>
  <si>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</si>
  <si>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</si>
  <si>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</si>
  <si>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</si>
  <si>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</si>
  <si>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</si>
  <si>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</si>
  <si>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</si>
  <si>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</si>
  <si>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</si>
  <si>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</si>
  <si>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</si>
  <si>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</si>
  <si>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</si>
  <si>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</si>
  <si>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</si>
  <si>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</si>
  <si>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</si>
  <si>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</si>
  <si>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</si>
  <si>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</si>
  <si>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</si>
  <si>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</si>
  <si>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</si>
  <si>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</si>
  <si>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</si>
  <si>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</si>
  <si>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</si>
  <si>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</si>
  <si>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</si>
  <si>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</si>
  <si>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</si>
  <si>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</si>
  <si>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</si>
  <si>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</si>
  <si>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</si>
  <si>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</si>
  <si>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</si>
  <si>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</si>
  <si>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</si>
  <si>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</si>
  <si>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</si>
  <si>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</si>
  <si>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</si>
  <si>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</si>
  <si>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</si>
  <si>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</si>
  <si>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</si>
  <si>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</si>
  <si>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</si>
  <si>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</si>
  <si>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</si>
  <si>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</si>
  <si>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</si>
  <si>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</si>
  <si>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</si>
  <si>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</si>
  <si>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</si>
  <si>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</si>
  <si>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</si>
  <si>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</si>
  <si>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</si>
  <si>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</si>
  <si>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</si>
  <si>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</si>
  <si>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</si>
  <si>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</si>
  <si>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</si>
  <si>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</si>
  <si>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</si>
  <si>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</si>
  <si>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</si>
  <si>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</si>
  <si>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</si>
  <si>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</si>
  <si>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</si>
  <si>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</si>
  <si>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</si>
  <si>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</si>
  <si>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</si>
  <si>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</si>
  <si>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</si>
  <si>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</si>
  <si>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</si>
  <si>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</si>
  <si>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</si>
  <si>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</si>
  <si>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</si>
  <si>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</si>
  <si>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</si>
  <si>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</si>
  <si>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</si>
  <si>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</si>
  <si>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</si>
  <si>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</si>
  <si>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</si>
  <si>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</si>
  <si>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</si>
  <si>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</si>
  <si>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</si>
  <si>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</si>
  <si>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</si>
  <si>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</si>
  <si>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</si>
  <si>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</si>
  <si>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</si>
  <si>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</si>
  <si>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</si>
  <si>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</si>
  <si>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</si>
  <si>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</si>
  <si>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</si>
  <si>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</si>
  <si>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</si>
  <si>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</si>
  <si>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</si>
  <si>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</si>
  <si>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</si>
  <si>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</si>
  <si>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</si>
  <si>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</si>
  <si>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</si>
  <si>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</si>
  <si>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</si>
  <si>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</si>
  <si>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</si>
  <si>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</si>
  <si>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</si>
  <si>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</si>
  <si>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</si>
  <si>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</si>
  <si>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</si>
  <si>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</si>
  <si>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</si>
  <si>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</si>
  <si>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</si>
  <si>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</si>
  <si>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</si>
  <si>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</si>
  <si>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</si>
  <si>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</si>
  <si>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</si>
  <si>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</si>
  <si>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</si>
  <si>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</si>
  <si>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</si>
  <si>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</si>
  <si>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</si>
  <si>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</si>
  <si>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</si>
  <si>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</si>
  <si>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</si>
  <si>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</si>
  <si>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</si>
  <si>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</si>
  <si>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</si>
  <si>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</si>
  <si>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</si>
  <si>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</si>
  <si>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</si>
  <si>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</si>
  <si>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</si>
  <si>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</si>
  <si>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</si>
  <si>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</si>
  <si>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</si>
  <si>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</si>
  <si>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</si>
  <si>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</si>
  <si>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</si>
  <si>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</si>
  <si>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</si>
  <si>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</si>
  <si>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</si>
  <si>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</si>
  <si>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</si>
  <si>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</si>
  <si>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</si>
  <si>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</si>
  <si>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</si>
  <si>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</si>
  <si>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</si>
  <si>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</si>
  <si>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</si>
  <si>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</si>
  <si>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</si>
  <si>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</si>
  <si>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</si>
  <si>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</si>
  <si>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</si>
  <si>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</si>
  <si>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</si>
  <si>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</si>
  <si>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</si>
  <si>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</si>
  <si>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</si>
  <si>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</si>
  <si>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</si>
  <si>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</si>
  <si>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</si>
  <si>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</si>
  <si>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</si>
  <si>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</si>
  <si>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</si>
  <si>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</si>
  <si>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</si>
  <si>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</si>
  <si>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</si>
  <si>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</si>
  <si>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</si>
  <si>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</si>
  <si>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</si>
  <si>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</si>
  <si>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</si>
  <si>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</si>
  <si>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</si>
  <si>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</si>
  <si>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</si>
  <si>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</si>
  <si>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</si>
  <si>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</si>
  <si>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</si>
  <si>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</si>
  <si>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</si>
  <si>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</si>
  <si>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</si>
  <si>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</si>
  <si>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</si>
  <si>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</si>
  <si>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</si>
  <si>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</si>
  <si>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</si>
  <si>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</si>
  <si>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</si>
  <si>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</si>
  <si>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</si>
  <si>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</si>
  <si>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</si>
  <si>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</si>
  <si>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</si>
  <si>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</si>
  <si>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</si>
  <si>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</si>
  <si>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</si>
  <si>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</si>
  <si>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</si>
  <si>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</si>
  <si>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</si>
  <si>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</si>
  <si>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</si>
  <si>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</si>
  <si>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</si>
  <si>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</si>
  <si>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</si>
  <si>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</si>
  <si>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</si>
  <si>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</si>
  <si>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</si>
  <si>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</si>
  <si>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</si>
  <si>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</si>
  <si>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</si>
  <si>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</si>
  <si>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</si>
  <si>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</si>
  <si>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</si>
  <si>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</si>
  <si>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</si>
  <si>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</si>
  <si>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</si>
  <si>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</si>
  <si>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</si>
  <si>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</si>
  <si>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</si>
  <si>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</si>
  <si>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</si>
  <si>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</si>
  <si>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</si>
  <si>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</si>
  <si>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</si>
  <si>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</si>
  <si>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</si>
  <si>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</si>
  <si>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</si>
  <si>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</si>
  <si>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</si>
  <si>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</si>
  <si>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</si>
  <si>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</si>
  <si>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</si>
  <si>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</si>
  <si>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</si>
  <si>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</si>
  <si>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</si>
  <si>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</si>
  <si>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</si>
  <si>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</si>
  <si>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</si>
  <si>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</si>
  <si>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</si>
  <si>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</si>
  <si>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</si>
  <si>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</si>
  <si>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</si>
  <si>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</si>
  <si>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</si>
  <si>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</si>
  <si>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</si>
  <si>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</si>
  <si>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</si>
  <si>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</si>
  <si>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</si>
  <si>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</si>
  <si>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</si>
  <si>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</si>
  <si>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</si>
  <si>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</si>
  <si>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</si>
  <si>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</si>
  <si>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</si>
  <si>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</si>
  <si>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</si>
  <si>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</si>
  <si>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</si>
  <si>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</si>
  <si>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</si>
  <si>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</si>
  <si>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</si>
  <si>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</si>
  <si>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</si>
  <si>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</si>
  <si>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</si>
  <si>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</si>
  <si>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</si>
  <si>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</si>
  <si>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</si>
  <si>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</si>
  <si>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</si>
  <si>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</si>
  <si>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</si>
  <si>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</si>
  <si>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</si>
  <si>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</si>
  <si>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</si>
  <si>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</si>
  <si>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</si>
  <si>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</si>
  <si>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</si>
  <si>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</si>
  <si>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</si>
  <si>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</si>
  <si>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</si>
  <si>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</si>
  <si>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</si>
  <si>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</si>
  <si>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</si>
  <si>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</si>
  <si>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</si>
  <si>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</si>
  <si>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</si>
  <si>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</si>
  <si>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</si>
  <si>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</si>
  <si>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</si>
  <si>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</si>
  <si>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</si>
  <si>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</si>
  <si>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</si>
  <si>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</si>
  <si>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</si>
  <si>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</si>
  <si>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</si>
  <si>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</si>
  <si>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</si>
  <si>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</si>
  <si>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</si>
  <si>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</si>
  <si>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</si>
  <si>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</si>
  <si>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</si>
  <si>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</si>
  <si>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</si>
  <si>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</si>
  <si>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</si>
  <si>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</si>
  <si>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</si>
  <si>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</si>
  <si>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</si>
  <si>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</si>
  <si>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</si>
  <si>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</si>
  <si>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</si>
  <si>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</si>
  <si>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</si>
  <si>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</si>
  <si>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</si>
  <si>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</si>
  <si>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</si>
  <si>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</si>
  <si>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</si>
  <si>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</si>
  <si>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</si>
  <si>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</si>
  <si>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</si>
  <si>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</si>
  <si>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</si>
  <si>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</si>
  <si>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</si>
  <si>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</si>
  <si>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</si>
  <si>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</si>
  <si>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</si>
  <si>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</si>
  <si>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</si>
  <si>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</si>
  <si>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</si>
  <si>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</si>
  <si>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</si>
  <si>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</si>
  <si>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</si>
  <si>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</si>
  <si>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</si>
  <si>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</si>
  <si>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</si>
  <si>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</si>
  <si>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</si>
  <si>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</si>
  <si>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</si>
  <si>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</si>
  <si>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</si>
  <si>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</si>
  <si>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</si>
  <si>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</si>
  <si>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</si>
  <si>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</si>
  <si>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</si>
  <si>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</si>
  <si>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</si>
  <si>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</si>
  <si>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</si>
  <si>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</si>
  <si>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</si>
  <si>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</si>
  <si>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</si>
  <si>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</si>
  <si>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</si>
  <si>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</si>
  <si>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</si>
  <si>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</si>
  <si>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</si>
  <si>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</si>
  <si>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</si>
  <si>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</si>
  <si>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</si>
  <si>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</si>
  <si>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</si>
  <si>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</si>
  <si>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</si>
  <si>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</si>
  <si>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</si>
  <si>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</si>
  <si>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</si>
  <si>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</si>
  <si>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</si>
  <si>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</si>
  <si>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</si>
  <si>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</si>
  <si>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</si>
  <si>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</si>
  <si>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</si>
  <si>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</si>
  <si>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</si>
  <si>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</si>
  <si>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</si>
  <si>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</si>
  <si>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</si>
  <si>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</si>
  <si>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</si>
  <si>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</si>
  <si>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</si>
  <si>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</si>
  <si>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</si>
  <si>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</si>
  <si>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</si>
  <si>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</si>
  <si>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</si>
  <si>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</si>
  <si>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</si>
  <si>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</si>
  <si>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</si>
  <si>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</si>
  <si>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</si>
  <si>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</si>
  <si>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</si>
  <si>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</si>
  <si>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</si>
  <si>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</si>
  <si>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</si>
  <si>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</si>
  <si>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</si>
  <si>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</si>
  <si>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</si>
  <si>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</si>
  <si>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</si>
  <si>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</si>
  <si>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</si>
  <si>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</si>
  <si>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</si>
  <si>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</si>
  <si>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</si>
  <si>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</si>
  <si>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</si>
  <si>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</si>
  <si>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</si>
  <si>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</si>
  <si>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</si>
  <si>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</si>
  <si>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</si>
  <si>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</si>
  <si>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</si>
  <si>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</si>
  <si>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</si>
  <si>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</si>
  <si>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</si>
  <si>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</si>
  <si>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</si>
  <si>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</si>
  <si>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</si>
  <si>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</si>
  <si>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</si>
  <si>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</si>
  <si>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</si>
  <si>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</si>
  <si>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</si>
  <si>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</si>
  <si>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</si>
  <si>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</si>
  <si>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</si>
  <si>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</si>
  <si>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</si>
  <si>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</si>
  <si>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</si>
  <si>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</si>
  <si>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</si>
  <si>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</si>
  <si>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</si>
  <si>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</si>
  <si>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</si>
  <si>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</si>
  <si>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</si>
  <si>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</si>
  <si>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</si>
  <si>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</si>
  <si>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</si>
  <si>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</si>
  <si>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</si>
  <si>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</si>
  <si>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</si>
  <si>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</si>
  <si>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</si>
  <si>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</si>
  <si>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</si>
  <si>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</si>
  <si>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</si>
  <si>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</si>
  <si>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</si>
  <si>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</si>
  <si>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</si>
  <si>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</si>
  <si>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</si>
  <si>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</si>
  <si>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</si>
  <si>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</si>
  <si>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</si>
  <si>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</si>
  <si>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</si>
  <si>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</si>
  <si>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</si>
  <si>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</si>
  <si>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</si>
  <si>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</si>
  <si>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</si>
  <si>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</si>
  <si>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</si>
  <si>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</si>
  <si>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</si>
  <si>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</si>
  <si>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</si>
  <si>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</si>
  <si>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</si>
  <si>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</si>
  <si>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</si>
  <si>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</si>
  <si>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</si>
  <si>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</si>
  <si>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</si>
  <si>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</si>
  <si>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</si>
  <si>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</si>
  <si>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</si>
  <si>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</si>
  <si>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</si>
  <si>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</si>
  <si>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</si>
  <si>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</si>
  <si>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</si>
  <si>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</si>
  <si>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</si>
  <si>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</si>
  <si>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</si>
  <si>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</si>
  <si>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</si>
  <si>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</si>
  <si>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</si>
  <si>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</si>
  <si>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</si>
  <si>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</si>
  <si>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</si>
  <si>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</si>
  <si>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</si>
  <si>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</si>
  <si>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</si>
  <si>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</si>
  <si>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</si>
  <si>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</si>
  <si>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</si>
  <si>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</si>
  <si>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</si>
  <si>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</si>
  <si>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</si>
  <si>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</si>
  <si>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</si>
  <si>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</si>
  <si>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</si>
  <si>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</si>
  <si>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</si>
  <si>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</si>
  <si>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</si>
  <si>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</si>
  <si>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</si>
  <si>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</si>
  <si>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</si>
  <si>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</si>
  <si>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</si>
  <si>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</si>
  <si>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</si>
  <si>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</si>
  <si>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</si>
  <si>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</si>
  <si>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</si>
  <si>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</si>
  <si>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</si>
  <si>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</si>
  <si>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</si>
  <si>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</si>
  <si>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</si>
  <si>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</si>
  <si>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</si>
  <si>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</si>
  <si>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</si>
  <si>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</si>
  <si>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</si>
  <si>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</si>
  <si>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</si>
  <si>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</si>
  <si>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</si>
  <si>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</si>
  <si>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</si>
  <si>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</si>
  <si>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</si>
  <si>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</si>
  <si>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</si>
  <si>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</si>
  <si>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</si>
  <si>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</si>
  <si>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</si>
  <si>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</si>
  <si>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</si>
  <si>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</si>
  <si>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</si>
  <si>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</si>
  <si>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</si>
  <si>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</si>
  <si>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</si>
  <si>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</si>
  <si>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</si>
  <si>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</si>
  <si>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</si>
  <si>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</si>
  <si>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</si>
  <si>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</si>
  <si>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</si>
  <si>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</si>
  <si>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</si>
  <si>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</si>
  <si>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</si>
  <si>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</si>
  <si>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</si>
  <si>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</si>
  <si>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</si>
  <si>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</si>
  <si>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</si>
  <si>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</si>
  <si>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</si>
  <si>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</si>
  <si>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</si>
  <si>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</si>
  <si>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</si>
  <si>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</si>
  <si>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</si>
  <si>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</si>
  <si>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</si>
  <si>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</si>
  <si>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</si>
  <si>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</si>
  <si>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</si>
  <si>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</si>
  <si>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</si>
  <si>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</si>
  <si>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</si>
  <si>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</si>
  <si>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</si>
  <si>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</si>
  <si>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</si>
  <si>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</si>
  <si>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</si>
  <si>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</si>
  <si>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</si>
  <si>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</si>
  <si>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</si>
  <si>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</si>
  <si>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</si>
  <si>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</si>
  <si>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</si>
  <si>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</si>
  <si>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</si>
  <si>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</si>
  <si>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</si>
  <si>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</si>
  <si>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</si>
  <si>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</si>
  <si>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</si>
  <si>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</si>
  <si>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</si>
  <si>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</si>
  <si>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</si>
  <si>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</si>
  <si>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</si>
  <si>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</si>
  <si>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</si>
  <si>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</si>
  <si>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</si>
  <si>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</si>
  <si>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</si>
  <si>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</si>
  <si>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</si>
  <si>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</si>
  <si>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</si>
  <si>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</si>
  <si>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</si>
  <si>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</si>
  <si>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</si>
  <si>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</si>
  <si>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</si>
  <si>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</si>
  <si>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</si>
  <si>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</si>
  <si>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</si>
  <si>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</si>
  <si>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</si>
  <si>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</si>
  <si>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</si>
  <si>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</si>
  <si>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</si>
  <si>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</si>
  <si>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</si>
  <si>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</si>
  <si>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</si>
  <si>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</si>
  <si>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</si>
  <si>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</si>
  <si>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</si>
  <si>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</si>
  <si>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</si>
  <si>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</si>
  <si>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</si>
  <si>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</si>
  <si>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</si>
  <si>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</si>
  <si>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</si>
  <si>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</si>
  <si>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</si>
  <si>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</si>
  <si>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</si>
  <si>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</si>
  <si>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</si>
  <si>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</si>
  <si>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</si>
  <si>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</si>
  <si>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</si>
  <si>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</si>
  <si>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</si>
  <si>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</si>
  <si>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</si>
  <si>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</si>
  <si>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</si>
  <si>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</si>
  <si>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</si>
  <si>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</si>
  <si>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</si>
  <si>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</si>
  <si>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</si>
  <si>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</si>
  <si>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</si>
  <si>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</si>
  <si>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</si>
  <si>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</si>
  <si>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</si>
  <si>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</si>
  <si>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</si>
  <si>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</si>
  <si>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</si>
  <si>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</si>
  <si>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</si>
  <si>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</si>
  <si>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</si>
  <si>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</si>
  <si>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</si>
  <si>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</si>
  <si>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</si>
  <si>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</si>
  <si>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</si>
  <si>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</si>
  <si>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</si>
  <si>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</si>
  <si>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</si>
  <si>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</si>
  <si>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</si>
  <si>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</si>
  <si>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</si>
  <si>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</si>
  <si>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</si>
  <si>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</si>
  <si>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</si>
  <si>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</si>
  <si>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</si>
  <si>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</si>
  <si>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</si>
  <si>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</si>
  <si>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</si>
  <si>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</si>
  <si>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</si>
  <si>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</si>
  <si>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</si>
  <si>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</si>
  <si>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</si>
  <si>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</si>
  <si>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</si>
  <si>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</si>
  <si>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</si>
  <si>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</si>
  <si>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</si>
  <si>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</si>
  <si>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</si>
  <si>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</si>
  <si>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</si>
  <si>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</si>
  <si>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</si>
  <si>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</si>
  <si>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</si>
  <si>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</si>
  <si>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</si>
  <si>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</si>
  <si>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</si>
  <si>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</si>
  <si>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</si>
  <si>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</si>
  <si>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</si>
  <si>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</si>
  <si>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</si>
  <si>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</si>
  <si>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</si>
  <si>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</si>
  <si>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</si>
  <si>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</si>
  <si>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</si>
  <si>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</si>
  <si>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</si>
  <si>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</si>
  <si>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</si>
  <si>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</si>
  <si>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</si>
  <si>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</si>
  <si>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</si>
  <si>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</si>
  <si>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</si>
  <si>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</si>
  <si>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</si>
  <si>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</si>
  <si>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</si>
  <si>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</si>
  <si>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</si>
  <si>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</si>
  <si>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</si>
  <si>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</si>
  <si>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</si>
  <si>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</si>
  <si>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</si>
  <si>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</si>
  <si>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</si>
  <si>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</si>
  <si>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</si>
  <si>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</si>
  <si>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</si>
  <si>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</si>
  <si>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</si>
  <si>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</si>
  <si>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</si>
  <si>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</si>
  <si>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</si>
  <si>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</si>
  <si>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</si>
  <si>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</si>
  <si>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</si>
  <si>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</si>
  <si>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</si>
  <si>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</si>
  <si>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</si>
  <si>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</si>
  <si>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</si>
  <si>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</si>
  <si>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</si>
  <si>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</si>
  <si>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</si>
  <si>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</si>
  <si>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</si>
  <si>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</si>
  <si>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</si>
  <si>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</si>
  <si>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</si>
  <si>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</si>
  <si>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</si>
  <si>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</si>
  <si>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</si>
  <si>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</si>
  <si>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</si>
  <si>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</si>
  <si>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</si>
  <si>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</si>
  <si>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</si>
  <si>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</si>
  <si>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</si>
  <si>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</si>
  <si>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</si>
  <si>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</si>
  <si>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</si>
  <si>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</si>
  <si>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</si>
  <si>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</si>
  <si>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</si>
  <si>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</si>
  <si>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</si>
  <si>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</si>
  <si>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</si>
  <si>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</si>
  <si>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</si>
  <si>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</si>
  <si>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</si>
  <si>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</si>
  <si>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</si>
  <si>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</si>
  <si>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</si>
  <si>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</si>
  <si>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</si>
  <si>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</si>
  <si>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</si>
  <si>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</si>
  <si>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</si>
  <si>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</si>
  <si>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</si>
  <si>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</si>
  <si>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</si>
  <si>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</si>
  <si>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</si>
  <si>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</si>
  <si>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</si>
  <si>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</si>
  <si>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</si>
  <si>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</si>
  <si>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</si>
  <si>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</si>
  <si>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</si>
  <si>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</si>
  <si>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</si>
  <si>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</si>
  <si>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</si>
  <si>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</si>
  <si>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</si>
  <si>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</si>
  <si>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</si>
  <si>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</si>
  <si>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</si>
  <si>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</si>
  <si>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</si>
  <si>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</si>
  <si>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</si>
  <si>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</si>
  <si>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</si>
  <si>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</si>
  <si>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</si>
  <si>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</si>
  <si>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</si>
  <si>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</si>
  <si>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</si>
  <si>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</si>
  <si>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</si>
  <si>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</si>
  <si>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</si>
  <si>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</si>
  <si>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</si>
  <si>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</si>
  <si>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</si>
  <si>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</si>
  <si>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</si>
  <si>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</si>
  <si>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</si>
  <si>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</si>
  <si>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</si>
  <si>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</si>
  <si>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</si>
  <si>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</si>
  <si>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</si>
  <si>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</si>
  <si>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</si>
  <si>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</si>
  <si>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</si>
  <si>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</si>
  <si>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</si>
  <si>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</si>
  <si>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</si>
  <si>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</si>
  <si>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</si>
  <si>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</si>
  <si>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</si>
  <si>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</si>
  <si>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</si>
  <si>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</si>
  <si>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</si>
  <si>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</si>
  <si>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</si>
  <si>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</si>
  <si>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</si>
  <si>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</si>
  <si>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</si>
  <si>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</si>
  <si>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</si>
  <si>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</si>
  <si>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</si>
  <si>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</si>
  <si>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</si>
  <si>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</si>
  <si>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</si>
  <si>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</si>
  <si>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</si>
  <si>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</si>
  <si>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</si>
  <si>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</si>
  <si>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</si>
  <si>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</si>
  <si>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</si>
  <si>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</si>
  <si>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</si>
  <si>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</si>
  <si>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</si>
  <si>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</si>
  <si>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</si>
  <si>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</si>
  <si>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</si>
  <si>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</si>
  <si>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</si>
  <si>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</si>
  <si>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</si>
  <si>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</si>
  <si>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</si>
  <si>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</si>
  <si>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</si>
  <si>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</si>
  <si>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</si>
  <si>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</si>
  <si>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</si>
  <si>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</si>
  <si>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</si>
  <si>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</si>
  <si>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</si>
  <si>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</si>
  <si>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</si>
  <si>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</si>
  <si>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</si>
  <si>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</si>
  <si>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</si>
  <si>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</si>
  <si>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</si>
  <si>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</si>
  <si>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</si>
  <si>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</si>
  <si>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</si>
  <si>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</si>
  <si>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</si>
  <si>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</si>
  <si>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</si>
  <si>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</si>
  <si>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</si>
  <si>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</si>
  <si>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</si>
  <si>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</si>
  <si>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</si>
  <si>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</si>
  <si>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</si>
  <si>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</si>
  <si>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</si>
  <si>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</si>
  <si>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</si>
  <si>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</si>
  <si>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</si>
  <si>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</si>
  <si>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</si>
  <si>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</si>
  <si>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</si>
  <si>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</si>
  <si>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</si>
  <si>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</si>
  <si>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</si>
  <si>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</si>
  <si>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</si>
  <si>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</si>
  <si>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</si>
  <si>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</si>
  <si>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</si>
  <si>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</si>
  <si>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</si>
  <si>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</si>
  <si>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</si>
  <si>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</si>
  <si>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</si>
  <si>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</si>
  <si>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</si>
  <si>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</si>
  <si>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</si>
  <si>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</si>
  <si>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</si>
  <si>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</si>
  <si>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</si>
  <si>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</si>
  <si>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</si>
  <si>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</si>
  <si>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</si>
  <si>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</si>
  <si>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</si>
  <si>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</si>
  <si>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</si>
  <si>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</si>
  <si>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</si>
  <si>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</si>
  <si>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</si>
  <si>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</si>
  <si>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</si>
  <si>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</si>
  <si>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</si>
  <si>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</si>
  <si>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</si>
  <si>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</si>
  <si>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</si>
  <si>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</si>
  <si>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</si>
  <si>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</si>
  <si>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</si>
  <si>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</si>
  <si>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</si>
  <si>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</si>
  <si>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</si>
  <si>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</si>
  <si>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</si>
  <si>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</si>
  <si>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</si>
  <si>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</si>
  <si>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</si>
  <si>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</si>
  <si>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</si>
  <si>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</si>
  <si>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</si>
  <si>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</si>
  <si>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</si>
  <si>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</si>
  <si>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</si>
  <si>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</si>
  <si>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</si>
  <si>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</si>
  <si>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</si>
  <si>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</si>
  <si>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</si>
  <si>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</si>
  <si>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</si>
  <si>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</si>
  <si>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</si>
  <si>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</si>
  <si>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</si>
  <si>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</si>
  <si>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</si>
  <si>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</si>
  <si>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</si>
  <si>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</si>
  <si>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</si>
  <si>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</si>
  <si>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</si>
  <si>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</si>
  <si>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</si>
  <si>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</si>
  <si>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</si>
  <si>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</si>
  <si>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</si>
  <si>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</si>
  <si>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</si>
  <si>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</si>
  <si>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</si>
  <si>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</si>
  <si>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</si>
  <si>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</si>
  <si>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</si>
  <si>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</si>
  <si>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</si>
  <si>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</si>
  <si>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</si>
  <si>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</si>
  <si>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</si>
  <si>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</si>
  <si>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</si>
  <si>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</si>
  <si>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</si>
  <si>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</si>
  <si>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</si>
  <si>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</si>
  <si>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</si>
  <si>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</si>
  <si>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</si>
  <si>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</si>
  <si>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</si>
  <si>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</si>
  <si>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</si>
  <si>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</si>
  <si>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</si>
  <si>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</si>
  <si>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</si>
  <si>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</si>
  <si>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</si>
  <si>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</si>
  <si>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</si>
  <si>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</si>
  <si>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</si>
  <si>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</si>
  <si>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</si>
  <si>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</si>
  <si>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</si>
  <si>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</si>
  <si>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</si>
  <si>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</si>
  <si>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</si>
  <si>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</si>
  <si>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</si>
  <si>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</si>
  <si>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</si>
  <si>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</si>
  <si>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</si>
  <si>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</si>
  <si>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</si>
  <si>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</si>
  <si>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</si>
  <si>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</si>
  <si>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</si>
  <si>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</si>
  <si>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</si>
  <si>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</si>
  <si>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</si>
  <si>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</si>
  <si>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</si>
  <si>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</si>
  <si>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</si>
  <si>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</si>
  <si>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</si>
  <si>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</si>
  <si>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</si>
  <si>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</si>
  <si>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</si>
  <si>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</si>
  <si>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</si>
  <si>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</si>
  <si>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</si>
  <si>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</si>
  <si>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</si>
  <si>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</si>
  <si>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</si>
  <si>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</si>
  <si>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</si>
  <si>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</si>
  <si>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</si>
  <si>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</si>
  <si>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</si>
  <si>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</si>
  <si>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</si>
  <si>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</si>
  <si>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</si>
  <si>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</si>
  <si>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</si>
  <si>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</si>
  <si>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</si>
  <si>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</si>
  <si>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</si>
  <si>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</si>
  <si>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</si>
  <si>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</si>
  <si>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</si>
  <si>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</si>
  <si>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</si>
  <si>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</si>
  <si>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</si>
  <si>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</si>
  <si>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</si>
  <si>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</si>
  <si>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</si>
  <si>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</si>
  <si>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</si>
  <si>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</si>
  <si>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</si>
  <si>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</si>
  <si>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</si>
  <si>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</si>
  <si>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</si>
  <si>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</si>
  <si>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</si>
  <si>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</si>
  <si>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</si>
  <si>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</si>
  <si>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</si>
  <si>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</si>
  <si>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</si>
  <si>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</si>
  <si>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</si>
  <si>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</si>
  <si>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</si>
  <si>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</si>
  <si>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</si>
  <si>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</si>
  <si>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</si>
  <si>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</si>
  <si>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</si>
  <si>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</si>
  <si>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</si>
  <si>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</si>
  <si>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</si>
  <si>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</si>
  <si>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</si>
  <si>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</si>
  <si>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</si>
  <si>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</si>
  <si>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</si>
  <si>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</si>
  <si>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</si>
  <si>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</si>
  <si>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</si>
  <si>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</si>
  <si>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</si>
  <si>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</si>
  <si>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</si>
  <si>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</si>
  <si>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</si>
  <si>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</si>
  <si>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</si>
  <si>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</si>
  <si>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</si>
  <si>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</si>
  <si>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</si>
  <si>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</si>
  <si>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</si>
  <si>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</si>
  <si>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</si>
  <si>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</si>
  <si>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</si>
  <si>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</si>
  <si>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</si>
  <si>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</si>
  <si>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</si>
  <si>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</si>
  <si>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</si>
  <si>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</si>
  <si>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</si>
  <si>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</si>
  <si>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</si>
  <si>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</si>
  <si>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</si>
  <si>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</si>
  <si>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</si>
  <si>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</si>
  <si>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</si>
  <si>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</si>
  <si>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</si>
  <si>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</si>
  <si>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</si>
  <si>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</si>
  <si>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</si>
  <si>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</si>
  <si>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</si>
  <si>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</si>
  <si>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</si>
  <si>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</si>
  <si>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</si>
  <si>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</si>
  <si>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</si>
  <si>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</si>
  <si>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</si>
  <si>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</si>
  <si>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</si>
  <si>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</si>
  <si>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</si>
  <si>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</si>
  <si>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</si>
  <si>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</si>
  <si>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</si>
  <si>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</si>
  <si>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</si>
  <si>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</si>
  <si>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</si>
  <si>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</si>
  <si>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</si>
  <si>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</si>
  <si>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</si>
  <si>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</si>
  <si>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</si>
  <si>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</si>
  <si>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</si>
  <si>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</si>
  <si>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</si>
  <si>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</si>
  <si>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</si>
  <si>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</si>
  <si>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</si>
  <si>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</si>
  <si>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</si>
  <si>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</si>
  <si>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</si>
  <si>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</si>
  <si>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</si>
  <si>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</si>
  <si>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</si>
  <si>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</si>
  <si>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</si>
  <si>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</si>
  <si>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</si>
  <si>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</si>
  <si>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</si>
  <si>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</si>
  <si>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</si>
  <si>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</si>
  <si>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</si>
  <si>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</si>
  <si>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</si>
  <si>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</si>
  <si>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</si>
  <si>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</si>
  <si>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</si>
  <si>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</si>
  <si>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</si>
  <si>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</si>
  <si>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</si>
  <si>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</si>
  <si>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</si>
  <si>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</si>
  <si>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</si>
  <si>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</si>
  <si>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</si>
  <si>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</si>
  <si>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</si>
  <si>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</si>
  <si>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</si>
  <si>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</si>
  <si>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</si>
  <si>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</si>
  <si>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</si>
  <si>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</si>
  <si>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</si>
  <si>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</si>
  <si>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</si>
  <si>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</si>
  <si>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</si>
  <si>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</si>
  <si>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</si>
  <si>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</si>
  <si>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</si>
  <si>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</si>
  <si>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</si>
  <si>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</si>
  <si>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</si>
  <si>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</si>
  <si>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</si>
  <si>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</si>
  <si>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</si>
  <si>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</si>
  <si>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</si>
  <si>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</si>
  <si>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</si>
  <si>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</si>
  <si>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</si>
  <si>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</si>
  <si>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</si>
  <si>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</si>
  <si>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</si>
  <si>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</si>
  <si>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</si>
  <si>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</si>
  <si>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</si>
  <si>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</si>
  <si>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</si>
  <si>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</si>
  <si>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</si>
  <si>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</si>
  <si>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</si>
  <si>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</si>
  <si>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</si>
  <si>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</si>
  <si>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</si>
  <si>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</si>
  <si>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</si>
  <si>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</si>
  <si>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</si>
  <si>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</si>
  <si>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</si>
  <si>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</si>
  <si>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</si>
  <si>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</si>
  <si>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</si>
  <si>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</si>
  <si>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</si>
  <si>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</si>
  <si>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</si>
  <si>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</si>
  <si>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</si>
  <si>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</si>
  <si>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</si>
  <si>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</si>
  <si>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</si>
  <si>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</si>
  <si>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</si>
  <si>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</si>
  <si>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</si>
  <si>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</si>
  <si>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</si>
  <si>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</si>
  <si>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</si>
  <si>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</si>
  <si>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</si>
  <si>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</si>
  <si>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</si>
  <si>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</si>
  <si>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</si>
  <si>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</si>
  <si>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</si>
  <si>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</si>
  <si>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</si>
  <si>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</si>
  <si>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</si>
  <si>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</si>
  <si>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</si>
  <si>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</si>
  <si>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</si>
  <si>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</si>
  <si>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</si>
  <si>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</si>
  <si>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</si>
  <si>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</si>
  <si>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</si>
  <si>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</si>
  <si>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</si>
  <si>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</si>
  <si>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</si>
  <si>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</si>
  <si>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</si>
  <si>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</si>
  <si>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</si>
  <si>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</si>
  <si>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</si>
  <si>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</si>
  <si>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</si>
  <si>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</si>
  <si>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</si>
  <si>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</si>
  <si>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</si>
  <si>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</si>
  <si>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</si>
  <si>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</si>
  <si>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</si>
  <si>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</si>
  <si>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</si>
  <si>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</si>
  <si>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</si>
  <si>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</si>
  <si>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</si>
  <si>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</si>
  <si>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</si>
  <si>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</si>
  <si>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</si>
  <si>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</si>
  <si>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</si>
  <si>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</si>
  <si>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</si>
  <si>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</si>
  <si>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</si>
  <si>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</si>
  <si>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</si>
  <si>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</si>
  <si>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</si>
  <si>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</si>
  <si>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</si>
  <si>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</si>
  <si>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</si>
  <si>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</si>
  <si>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</si>
  <si>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</si>
  <si>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</si>
  <si>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</si>
  <si>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</si>
  <si>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</si>
  <si>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</si>
  <si>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</si>
  <si>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</si>
  <si>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</si>
  <si>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</si>
  <si>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</si>
  <si>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</si>
  <si>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</si>
  <si>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</si>
  <si>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</si>
  <si>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</si>
  <si>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</si>
  <si>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</si>
  <si>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</si>
  <si>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</si>
  <si>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</si>
  <si>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</si>
  <si>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</si>
  <si>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</si>
  <si>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</si>
  <si>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</si>
  <si>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</si>
  <si>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</si>
  <si>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</si>
  <si>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</si>
  <si>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</si>
  <si>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</si>
  <si>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</si>
  <si>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</si>
  <si>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</si>
  <si>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</si>
  <si>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</si>
  <si>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</si>
  <si>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</si>
  <si>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</si>
  <si>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</si>
  <si>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</si>
  <si>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</si>
  <si>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</si>
  <si>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</si>
  <si>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</si>
  <si>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</si>
  <si>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</si>
  <si>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</si>
  <si>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</si>
  <si>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</si>
  <si>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</si>
  <si>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</si>
  <si>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</si>
  <si>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</si>
  <si>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</si>
  <si>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</si>
  <si>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</si>
  <si>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</si>
  <si>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</si>
  <si>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</si>
  <si>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</si>
  <si>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</si>
  <si>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</si>
  <si>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</si>
  <si>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</si>
  <si>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</si>
  <si>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</si>
  <si>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</si>
  <si>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</si>
  <si>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</si>
  <si>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</si>
  <si>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</si>
  <si>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</si>
  <si>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</si>
  <si>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</si>
  <si>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</si>
  <si>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</si>
  <si>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</si>
  <si>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</si>
  <si>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</si>
  <si>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</si>
  <si>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</si>
  <si>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</si>
  <si>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</si>
  <si>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</si>
  <si>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</si>
  <si>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</si>
  <si>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</si>
  <si>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</si>
  <si>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</si>
  <si>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</si>
  <si>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</si>
  <si>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</si>
  <si>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</si>
  <si>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</si>
  <si>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</si>
  <si>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</si>
  <si>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</si>
  <si>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</si>
  <si>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</si>
  <si>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</si>
  <si>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</si>
  <si>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</si>
  <si>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</si>
  <si>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</si>
  <si>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</si>
  <si>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</si>
  <si>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</si>
  <si>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</si>
  <si>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</si>
  <si>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</si>
  <si>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</si>
  <si>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</si>
  <si>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</si>
  <si>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</si>
  <si>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</si>
  <si>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</si>
  <si>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</si>
  <si>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</si>
  <si>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</si>
  <si>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</si>
  <si>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</si>
  <si>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</si>
  <si>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</si>
  <si>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</si>
  <si>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</si>
  <si>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</si>
  <si>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</si>
  <si>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</si>
  <si>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</si>
  <si>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</si>
  <si>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</si>
  <si>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</si>
  <si>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</si>
  <si>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</si>
  <si>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</si>
  <si>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</si>
  <si>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</si>
  <si>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</si>
  <si>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</si>
  <si>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</si>
  <si>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</si>
  <si>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</si>
  <si>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</si>
  <si>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</si>
  <si>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</si>
  <si>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</si>
  <si>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</si>
  <si>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</si>
  <si>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</si>
  <si>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São Miguel</t>
  </si>
  <si>
    <t>01/04/2026</t>
  </si>
  <si>
    <t>30/04/2026</t>
  </si>
  <si>
    <t>NORMAL</t>
  </si>
  <si>
    <t>EMEI</t>
  </si>
  <si>
    <t>MP</t>
  </si>
  <si>
    <t>EMEF</t>
  </si>
  <si>
    <t>EMEE</t>
  </si>
  <si>
    <t>CEI</t>
  </si>
  <si>
    <t>ADAPTADO</t>
  </si>
  <si>
    <t>CRECHE</t>
  </si>
  <si>
    <t>MPC</t>
  </si>
  <si>
    <t>Ajuste positivo referente a desconto indevido de recesso do mês de MARÇO/2026</t>
  </si>
  <si>
    <t>026.394-00</t>
  </si>
  <si>
    <t>2022/0025600-001</t>
  </si>
  <si>
    <t>2022/0025600</t>
  </si>
  <si>
    <t>FJA5986</t>
  </si>
  <si>
    <t>040.309-00</t>
  </si>
  <si>
    <t>2022/0026058-001A</t>
  </si>
  <si>
    <t>2022/0026058</t>
  </si>
  <si>
    <t>CUD6227</t>
  </si>
  <si>
    <t>016.977-00</t>
  </si>
  <si>
    <t>2022/0029880-001</t>
  </si>
  <si>
    <t>2022/0029880</t>
  </si>
  <si>
    <t>DBM8590</t>
  </si>
  <si>
    <t>033.569-00</t>
  </si>
  <si>
    <t>2022/0030935-001</t>
  </si>
  <si>
    <t>2022/0030935</t>
  </si>
  <si>
    <t>DTE6390</t>
  </si>
  <si>
    <t>016.629-00</t>
  </si>
  <si>
    <t>2022/0030988-001</t>
  </si>
  <si>
    <t>2022/0030988</t>
  </si>
  <si>
    <t>DTB0870</t>
  </si>
  <si>
    <t>018.404-00</t>
  </si>
  <si>
    <t>2022/0031803-001B</t>
  </si>
  <si>
    <t>2022/0031803</t>
  </si>
  <si>
    <t>EYN7667</t>
  </si>
  <si>
    <t>039.383-00</t>
  </si>
  <si>
    <t>2022/0030625-001</t>
  </si>
  <si>
    <t>2022/0030625</t>
  </si>
  <si>
    <t>FVX4619</t>
  </si>
  <si>
    <t>029.603-00</t>
  </si>
  <si>
    <t>2022/0025392-001A</t>
  </si>
  <si>
    <t>2022/0025392</t>
  </si>
  <si>
    <t>DJF2418</t>
  </si>
  <si>
    <t>018.566-00</t>
  </si>
  <si>
    <t>2022/0031271-001</t>
  </si>
  <si>
    <t>2022/0031271</t>
  </si>
  <si>
    <t>DKI1250</t>
  </si>
  <si>
    <t>028.698-00</t>
  </si>
  <si>
    <t>2022/0031045-001</t>
  </si>
  <si>
    <t>2022/0031045</t>
  </si>
  <si>
    <t>FZC4030</t>
  </si>
  <si>
    <t>030.378-00</t>
  </si>
  <si>
    <t>2022/0029203-001</t>
  </si>
  <si>
    <t>2022/0029203</t>
  </si>
  <si>
    <t>ANU1720</t>
  </si>
  <si>
    <t>019.235-00</t>
  </si>
  <si>
    <t>2022/0026644-001</t>
  </si>
  <si>
    <t>2022/0026644</t>
  </si>
  <si>
    <t>DJB0350</t>
  </si>
  <si>
    <t>018.790-00</t>
  </si>
  <si>
    <t>2022/0027253-001B</t>
  </si>
  <si>
    <t>2022/0027253</t>
  </si>
  <si>
    <t>FOM8439</t>
  </si>
  <si>
    <t>031.030-00</t>
  </si>
  <si>
    <t>2023/0034640-001A</t>
  </si>
  <si>
    <t>2023/0034640</t>
  </si>
  <si>
    <t>CYB0098</t>
  </si>
  <si>
    <t>040.745-00</t>
  </si>
  <si>
    <t>2022/0025003-001G</t>
  </si>
  <si>
    <t>2022/0025003</t>
  </si>
  <si>
    <t>EFU8327</t>
  </si>
  <si>
    <t>016.127-00</t>
  </si>
  <si>
    <t>2022/0029513-001A</t>
  </si>
  <si>
    <t>2022/0029513</t>
  </si>
  <si>
    <t>DTE8892</t>
  </si>
  <si>
    <t>017.965-00</t>
  </si>
  <si>
    <t>2022/0032552-001</t>
  </si>
  <si>
    <t>2022/0032552</t>
  </si>
  <si>
    <t>EJZ4153</t>
  </si>
  <si>
    <t>031.221-00</t>
  </si>
  <si>
    <t>2022/0028754-001B</t>
  </si>
  <si>
    <t>2022/0028754</t>
  </si>
  <si>
    <t>OZL8F93</t>
  </si>
  <si>
    <t>028.144-00</t>
  </si>
  <si>
    <t>2022/0026048-001</t>
  </si>
  <si>
    <t>2022/0026048</t>
  </si>
  <si>
    <t>EKV8331</t>
  </si>
  <si>
    <t>033.175-00</t>
  </si>
  <si>
    <t>2023/0023659-001</t>
  </si>
  <si>
    <t>2023/0023659</t>
  </si>
  <si>
    <t>CVP9F77</t>
  </si>
  <si>
    <t>023.099-00</t>
  </si>
  <si>
    <t>2022/0031016-001A</t>
  </si>
  <si>
    <t>2022/0031016</t>
  </si>
  <si>
    <t>FNC1122</t>
  </si>
  <si>
    <t>045.236-00</t>
  </si>
  <si>
    <t>2022/0033850-001C</t>
  </si>
  <si>
    <t>2022/0033850</t>
  </si>
  <si>
    <t>DJF5385</t>
  </si>
  <si>
    <t>036.072-00</t>
  </si>
  <si>
    <t>2022/0031288-001</t>
  </si>
  <si>
    <t>2022/0031288</t>
  </si>
  <si>
    <t>ELX5089</t>
  </si>
  <si>
    <t>022.701-00</t>
  </si>
  <si>
    <t>2022/0032561-001A</t>
  </si>
  <si>
    <t>2022/0032561</t>
  </si>
  <si>
    <t>FFN4022</t>
  </si>
  <si>
    <t>023.838-00</t>
  </si>
  <si>
    <t>2022/0027335-001B</t>
  </si>
  <si>
    <t>2022/0027335</t>
  </si>
  <si>
    <t>EZN6321</t>
  </si>
  <si>
    <t>018.120-00</t>
  </si>
  <si>
    <t>2022/0025828-001</t>
  </si>
  <si>
    <t>2022/0025828</t>
  </si>
  <si>
    <t>DTD3861</t>
  </si>
  <si>
    <t>040.269-00</t>
  </si>
  <si>
    <t>2022/0033029-001A</t>
  </si>
  <si>
    <t>2022/0033029</t>
  </si>
  <si>
    <t>GAF5I23</t>
  </si>
  <si>
    <t>017.735-00</t>
  </si>
  <si>
    <t>2022/0036193-001</t>
  </si>
  <si>
    <t>2022/0036193</t>
  </si>
  <si>
    <t>DTC1202</t>
  </si>
  <si>
    <t>018.511-00</t>
  </si>
  <si>
    <t>2022/0032076-001A</t>
  </si>
  <si>
    <t>2022/0032076</t>
  </si>
  <si>
    <t>EIM5204</t>
  </si>
  <si>
    <t>015.830-00</t>
  </si>
  <si>
    <t>2022/0027809-001</t>
  </si>
  <si>
    <t>2022/0027809</t>
  </si>
  <si>
    <t>GXH4309</t>
  </si>
  <si>
    <t>015.660-00</t>
  </si>
  <si>
    <t>2022/0033043-001B</t>
  </si>
  <si>
    <t>2022/0033043</t>
  </si>
  <si>
    <t>EKH7470</t>
  </si>
  <si>
    <t>028.652-00</t>
  </si>
  <si>
    <t>2022/0027449-001B</t>
  </si>
  <si>
    <t>2022/0027449</t>
  </si>
  <si>
    <t>ECT8378</t>
  </si>
  <si>
    <t>024.147-00</t>
  </si>
  <si>
    <t>2022/0030463-001</t>
  </si>
  <si>
    <t>2022/0030463</t>
  </si>
  <si>
    <t>EZL6858</t>
  </si>
  <si>
    <t>018.841-00</t>
  </si>
  <si>
    <t>2022/0031055-001A</t>
  </si>
  <si>
    <t>2022/0031055</t>
  </si>
  <si>
    <t>ELQ4460</t>
  </si>
  <si>
    <t>014.996-00</t>
  </si>
  <si>
    <t>2022/0031011-001A</t>
  </si>
  <si>
    <t>2022/0031011</t>
  </si>
  <si>
    <t>DTC3788</t>
  </si>
  <si>
    <t>018.429-00</t>
  </si>
  <si>
    <t>2022/0030467-001</t>
  </si>
  <si>
    <t>2022/0030467</t>
  </si>
  <si>
    <t>CZX6653</t>
  </si>
  <si>
    <t>023.092-00</t>
  </si>
  <si>
    <t>2022/0034339-001</t>
  </si>
  <si>
    <t>2022/0034339</t>
  </si>
  <si>
    <t>FWK0150</t>
  </si>
  <si>
    <t>034.727-00</t>
  </si>
  <si>
    <t>2022/0030473-001</t>
  </si>
  <si>
    <t>2022/0030473</t>
  </si>
  <si>
    <t>EMU2146</t>
  </si>
  <si>
    <t>024.085-00</t>
  </si>
  <si>
    <t>2022/0030222-001A</t>
  </si>
  <si>
    <t>2022/0030222</t>
  </si>
  <si>
    <t>EFW4696</t>
  </si>
  <si>
    <t>038.973-00</t>
  </si>
  <si>
    <t>2022/0036248-001A</t>
  </si>
  <si>
    <t>2022/0036248</t>
  </si>
  <si>
    <t>PUF5504</t>
  </si>
  <si>
    <t>041.465-00</t>
  </si>
  <si>
    <t>2022/0027805-001</t>
  </si>
  <si>
    <t>2022/0027805</t>
  </si>
  <si>
    <t>FCL7540</t>
  </si>
  <si>
    <t>029.637-00</t>
  </si>
  <si>
    <t>2022/0032277-001</t>
  </si>
  <si>
    <t>2022/0032277</t>
  </si>
  <si>
    <t>DJE5385</t>
  </si>
  <si>
    <t>018.763-00</t>
  </si>
  <si>
    <t>2022/0029566-001</t>
  </si>
  <si>
    <t>2022/0029566</t>
  </si>
  <si>
    <t>DTC6603</t>
  </si>
  <si>
    <t>022.453-00</t>
  </si>
  <si>
    <t>2022/0028404-001A</t>
  </si>
  <si>
    <t>2022/0028404</t>
  </si>
  <si>
    <t>FMD4139</t>
  </si>
  <si>
    <t>041.889-00</t>
  </si>
  <si>
    <t>2022/0025347-001C</t>
  </si>
  <si>
    <t>2022/0025347</t>
  </si>
  <si>
    <t>FHL5170</t>
  </si>
  <si>
    <t>041.180-00</t>
  </si>
  <si>
    <t>2022/0029308-001B</t>
  </si>
  <si>
    <t>2022/0029308</t>
  </si>
  <si>
    <t>SVC7B03</t>
  </si>
  <si>
    <t>023.646-00</t>
  </si>
  <si>
    <t>2022/0035774-001A</t>
  </si>
  <si>
    <t>2022/0035774</t>
  </si>
  <si>
    <t>DTE1856</t>
  </si>
  <si>
    <t>030.964-00</t>
  </si>
  <si>
    <t>2022/0029679-001</t>
  </si>
  <si>
    <t>2022/0029679</t>
  </si>
  <si>
    <t>FHZ4085</t>
  </si>
  <si>
    <t>028.895-00</t>
  </si>
  <si>
    <t>2022/0024622-001</t>
  </si>
  <si>
    <t>2022/0024622</t>
  </si>
  <si>
    <t>GBT0390</t>
  </si>
  <si>
    <t>040.528-00</t>
  </si>
  <si>
    <t>2022/0035444-001</t>
  </si>
  <si>
    <t>2022/0035444</t>
  </si>
  <si>
    <t>EES6941</t>
  </si>
  <si>
    <t>018.880-00</t>
  </si>
  <si>
    <t>2022/0025640-001B</t>
  </si>
  <si>
    <t>2022/0025640</t>
  </si>
  <si>
    <t>EVQ1062</t>
  </si>
  <si>
    <t>029.189-00</t>
  </si>
  <si>
    <t>2022/0053225-001</t>
  </si>
  <si>
    <t>2022/0053225</t>
  </si>
  <si>
    <t>FOO4846</t>
  </si>
  <si>
    <t>040.132-00</t>
  </si>
  <si>
    <t>2022/0025638-001</t>
  </si>
  <si>
    <t>2022/0025638</t>
  </si>
  <si>
    <t>DTC4A07</t>
  </si>
  <si>
    <t>036.635-00</t>
  </si>
  <si>
    <t>2022/0034409-001A</t>
  </si>
  <si>
    <t>2022/0034409</t>
  </si>
  <si>
    <t>FLT9408</t>
  </si>
  <si>
    <t>016.499-00</t>
  </si>
  <si>
    <t>2022/0024175-001</t>
  </si>
  <si>
    <t>2022/0024175</t>
  </si>
  <si>
    <t>EGT1208</t>
  </si>
  <si>
    <t>018.894-00</t>
  </si>
  <si>
    <t>2022/0031287-001A</t>
  </si>
  <si>
    <t>2022/0031287</t>
  </si>
  <si>
    <t>FFN8E30</t>
  </si>
  <si>
    <t>018.596-00</t>
  </si>
  <si>
    <t>2022/0030532-001</t>
  </si>
  <si>
    <t>2022/0030532</t>
  </si>
  <si>
    <t>DTD7315</t>
  </si>
  <si>
    <t>022.370-00</t>
  </si>
  <si>
    <t>2022/0026528-001B</t>
  </si>
  <si>
    <t>2022/0026528</t>
  </si>
  <si>
    <t>DTC9879</t>
  </si>
  <si>
    <t>018.700-00</t>
  </si>
  <si>
    <t>2022/0041266-001</t>
  </si>
  <si>
    <t>2022/0041266</t>
  </si>
  <si>
    <t>CZX2190</t>
  </si>
  <si>
    <t>012.122-00</t>
  </si>
  <si>
    <t>2022/0033036-002A</t>
  </si>
  <si>
    <t>2022/0033036</t>
  </si>
  <si>
    <t>BAO5D64</t>
  </si>
  <si>
    <t>041.471-00</t>
  </si>
  <si>
    <t>2022/0037106-001</t>
  </si>
  <si>
    <t>2022/0037106</t>
  </si>
  <si>
    <t>DTD3887</t>
  </si>
  <si>
    <t>031.871-00</t>
  </si>
  <si>
    <t>2022/0033778-001B</t>
  </si>
  <si>
    <t>2022/0033778</t>
  </si>
  <si>
    <t>FFE2638</t>
  </si>
  <si>
    <t>034.805-00</t>
  </si>
  <si>
    <t>2022/0027535-001A</t>
  </si>
  <si>
    <t>2022/0027535</t>
  </si>
  <si>
    <t>DPB4267</t>
  </si>
  <si>
    <t>033.658-00</t>
  </si>
  <si>
    <t>2023/0031756-001B</t>
  </si>
  <si>
    <t>2023/0031756</t>
  </si>
  <si>
    <t>NXX1D37</t>
  </si>
  <si>
    <t>030.062-00</t>
  </si>
  <si>
    <t>2022/0032734-001</t>
  </si>
  <si>
    <t>2022/0032734</t>
  </si>
  <si>
    <t>FSS7707</t>
  </si>
  <si>
    <t>041.358-00</t>
  </si>
  <si>
    <t>2022/0036820-001B</t>
  </si>
  <si>
    <t>2022/0036820</t>
  </si>
  <si>
    <t>FZJ9F60</t>
  </si>
  <si>
    <t>031.263-00</t>
  </si>
  <si>
    <t>2022/0041413-001</t>
  </si>
  <si>
    <t>2022/0041413</t>
  </si>
  <si>
    <t>EMU1036</t>
  </si>
  <si>
    <t>053.279-00</t>
  </si>
  <si>
    <t>2022/0036046-001B</t>
  </si>
  <si>
    <t>2022/0036046</t>
  </si>
  <si>
    <t>EXU3C29</t>
  </si>
  <si>
    <t>HIDEKEL RIBEIRO BONFIM</t>
  </si>
  <si>
    <t>039.726-00</t>
  </si>
  <si>
    <t>2022/0031195-001A</t>
  </si>
  <si>
    <t>2022/0031195</t>
  </si>
  <si>
    <t>GEB6J55</t>
  </si>
  <si>
    <t>031.922-00</t>
  </si>
  <si>
    <t>2022/0031405-001C</t>
  </si>
  <si>
    <t>2022/0031405</t>
  </si>
  <si>
    <t>FCB8140</t>
  </si>
  <si>
    <t>019.068-00</t>
  </si>
  <si>
    <t>2022/0032290-001A</t>
  </si>
  <si>
    <t>2022/0032290</t>
  </si>
  <si>
    <t>DMM2282</t>
  </si>
  <si>
    <t>Ajuste positivo referente a fixo parcial do mês de março.</t>
  </si>
  <si>
    <t>519,41</t>
  </si>
  <si>
    <t>FALTA DIA 09/03/2026</t>
  </si>
  <si>
    <t xml:space="preserve">Ajuste Negativo apontada pela SME/DRE </t>
  </si>
  <si>
    <t>385,23</t>
  </si>
  <si>
    <t>6020.2022/0025600-3</t>
  </si>
  <si>
    <t>6020.2022/0026058-2</t>
  </si>
  <si>
    <t>6020.2022/0029880-6</t>
  </si>
  <si>
    <t>6020.2022/0030935-2</t>
  </si>
  <si>
    <t>6020.2022/0030988-3</t>
  </si>
  <si>
    <t>6020.2022/0031803-3</t>
  </si>
  <si>
    <t>6020.2022/0030625-6</t>
  </si>
  <si>
    <t>6020.2022/0025392-6</t>
  </si>
  <si>
    <t>6020.2022/0031271-0</t>
  </si>
  <si>
    <t>6020.2022/0031045-8</t>
  </si>
  <si>
    <t>6020.2022/0029203-4</t>
  </si>
  <si>
    <t>6020.2022/0026644-0</t>
  </si>
  <si>
    <t>6020.2022/0027253-0</t>
  </si>
  <si>
    <t>6020.2023/0034640-3</t>
  </si>
  <si>
    <t>6020.2022/0025003-0</t>
  </si>
  <si>
    <t>6020.2022/0029513-0</t>
  </si>
  <si>
    <t>6020.2022/0032552-8</t>
  </si>
  <si>
    <t>6020.2022/0028754-5</t>
  </si>
  <si>
    <t>6020.2022/0026048-5</t>
  </si>
  <si>
    <t>6020.2023/0023659-4</t>
  </si>
  <si>
    <t>6020.2022/0031016-4</t>
  </si>
  <si>
    <t>6020.2022/0033850-6</t>
  </si>
  <si>
    <t>6020.2022/0031288-4</t>
  </si>
  <si>
    <t>6020.2022/0032561-7</t>
  </si>
  <si>
    <t>6020.2022/0027335-8</t>
  </si>
  <si>
    <t>6020.2022/0025828-6</t>
  </si>
  <si>
    <t>6020.2022/0033029-7</t>
  </si>
  <si>
    <t>6020.2022/0036193-1</t>
  </si>
  <si>
    <t>6020.2022/0032076-3</t>
  </si>
  <si>
    <t>6020.2022/0027809-0</t>
  </si>
  <si>
    <t>6020.2022/0033043-2</t>
  </si>
  <si>
    <t>6020.2022/0027449-4</t>
  </si>
  <si>
    <t>6020.2022/0030463-6</t>
  </si>
  <si>
    <t>6020.2022/0031055-5</t>
  </si>
  <si>
    <t>6020.2022/0031011-3</t>
  </si>
  <si>
    <t>6020.2022/0030467-9</t>
  </si>
  <si>
    <t>6020.2022/0034339-9</t>
  </si>
  <si>
    <t>6020.2022/0030473-3</t>
  </si>
  <si>
    <t>6020.2022/0030222-6</t>
  </si>
  <si>
    <t>6020.2022/0036248-2</t>
  </si>
  <si>
    <t>6020.2022/0027805-8</t>
  </si>
  <si>
    <t>6020.2022/0032277-4</t>
  </si>
  <si>
    <t>6020.2022/0029566-1</t>
  </si>
  <si>
    <t>6020.2022/0028404-0</t>
  </si>
  <si>
    <t>6020.2022/0025347-0</t>
  </si>
  <si>
    <t>6020.2022/0029308-1</t>
  </si>
  <si>
    <t>6020.2022/0035774-8</t>
  </si>
  <si>
    <t>6020.2022/0029679-0</t>
  </si>
  <si>
    <t>6020.2022/0024622-9</t>
  </si>
  <si>
    <t>6020.2022/0035444-7</t>
  </si>
  <si>
    <t>6020.2022/0025640-2</t>
  </si>
  <si>
    <t>6020.2022/0053225-6</t>
  </si>
  <si>
    <t>6020.2022/0025638-0</t>
  </si>
  <si>
    <t>6020.2022/0034409-3</t>
  </si>
  <si>
    <t>6020.2022/0024175-8</t>
  </si>
  <si>
    <t>6020.2022/0031287-6</t>
  </si>
  <si>
    <t>6020.2022/0030532-2</t>
  </si>
  <si>
    <t>6020.2022/0026528-2</t>
  </si>
  <si>
    <t>6020.2022/0041266-8</t>
  </si>
  <si>
    <t>6020.2022/0033036-0</t>
  </si>
  <si>
    <t>6020.2022/0037106-6</t>
  </si>
  <si>
    <t>6020.2022/0033778-0</t>
  </si>
  <si>
    <t>6020.2022/0027535-0</t>
  </si>
  <si>
    <t>6020.2023/0031756-0</t>
  </si>
  <si>
    <t>6020.2022/0032734-2</t>
  </si>
  <si>
    <t>6020.2022/0036820-0</t>
  </si>
  <si>
    <t>6020.2022/0041413-0</t>
  </si>
  <si>
    <t>6020.2022/0036046-3</t>
  </si>
  <si>
    <t>6020.2022/0031195-0</t>
  </si>
  <si>
    <t>6020.2022/0031405-4</t>
  </si>
  <si>
    <t>6020.2022/0032290-1</t>
  </si>
  <si>
    <t>916.196.968-00</t>
  </si>
  <si>
    <t>318.789.358-95</t>
  </si>
  <si>
    <t>052.648.338-50</t>
  </si>
  <si>
    <t>218.512.148-01</t>
  </si>
  <si>
    <t>116.620.578-90</t>
  </si>
  <si>
    <t>252.673.098-85</t>
  </si>
  <si>
    <t>248.842.748-90</t>
  </si>
  <si>
    <t>221.210.408-11</t>
  </si>
  <si>
    <t>289.105.138-61</t>
  </si>
  <si>
    <t>213.675.878-08</t>
  </si>
  <si>
    <t>055.716.288-20</t>
  </si>
  <si>
    <t>126.194.208-65</t>
  </si>
  <si>
    <t>055.442.838-50</t>
  </si>
  <si>
    <t>297.326.798-67</t>
  </si>
  <si>
    <t>132.837.338-05</t>
  </si>
  <si>
    <t>077.095.808-74</t>
  </si>
  <si>
    <t>134.097.078-32</t>
  </si>
  <si>
    <t>257.857.828-12</t>
  </si>
  <si>
    <t>337.803.808-03</t>
  </si>
  <si>
    <t>168.836.058-19</t>
  </si>
  <si>
    <t>075.966.488-94</t>
  </si>
  <si>
    <t>146.189.068-39</t>
  </si>
  <si>
    <t>305.670.078-71</t>
  </si>
  <si>
    <t>173.023.728-29</t>
  </si>
  <si>
    <t>256.344.048-35</t>
  </si>
  <si>
    <t>289.949.418-00</t>
  </si>
  <si>
    <t>355.336.038-08</t>
  </si>
  <si>
    <t>007.886.508-58</t>
  </si>
  <si>
    <t>271.348.698-06</t>
  </si>
  <si>
    <t>185.836.928-23</t>
  </si>
  <si>
    <t>077.375.378-80</t>
  </si>
  <si>
    <t>299.440.738-81</t>
  </si>
  <si>
    <t>054.116.208-05</t>
  </si>
  <si>
    <t>278.669.698-41</t>
  </si>
  <si>
    <t>600.206.875-91</t>
  </si>
  <si>
    <t>326.928.975-87</t>
  </si>
  <si>
    <t>256.027.658-59</t>
  </si>
  <si>
    <t>009.892.708-66</t>
  </si>
  <si>
    <t>094.988.908-38</t>
  </si>
  <si>
    <t>128.466.898-30</t>
  </si>
  <si>
    <t>134.938.318-03</t>
  </si>
  <si>
    <t>272.833.918-00</t>
  </si>
  <si>
    <t>153.076.128-00</t>
  </si>
  <si>
    <t>132.873.338-60</t>
  </si>
  <si>
    <t>217.600.788-32</t>
  </si>
  <si>
    <t>182.535.268-22</t>
  </si>
  <si>
    <t>113.498.708-03</t>
  </si>
  <si>
    <t>185.856.038-10</t>
  </si>
  <si>
    <t>132.910.188-00</t>
  </si>
  <si>
    <t>328.733.828-56</t>
  </si>
  <si>
    <t>193.385.088-46</t>
  </si>
  <si>
    <t>322.019.768-05</t>
  </si>
  <si>
    <t>203.935.948-66</t>
  </si>
  <si>
    <t>295.689.688-14</t>
  </si>
  <si>
    <t>267.332.728-22</t>
  </si>
  <si>
    <t>125.753.858-65</t>
  </si>
  <si>
    <t>294.139.998-48</t>
  </si>
  <si>
    <t>146.486.478-07</t>
  </si>
  <si>
    <t>686.315.108-15</t>
  </si>
  <si>
    <t>090.478.358-83</t>
  </si>
  <si>
    <t>281.617.378-00</t>
  </si>
  <si>
    <t>193.433.408-18</t>
  </si>
  <si>
    <t>329.389.668-57</t>
  </si>
  <si>
    <t>152.381.588-40</t>
  </si>
  <si>
    <t>299.182.748-32</t>
  </si>
  <si>
    <t>357.048.408-41</t>
  </si>
  <si>
    <t>314.163.648-62</t>
  </si>
  <si>
    <t>254.135.428-28</t>
  </si>
  <si>
    <t>288.886.308-13</t>
  </si>
  <si>
    <t>168.924.658-89</t>
  </si>
  <si>
    <t>088.268.328-46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</si>
</sst>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R$&quot;* #,##0.00_);_(&quot;R$&quot;* \(#,##0.00\);_(&quot;R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_(&quot;R$&quot;* #,##0.00_);_(&quot;R$&quot;* \(#,##0.00\);_(&quot;R$&quot;* &quot;-&quot;??_);_(@_)"/>
    <numFmt numFmtId="188" formatCode="#,##0_ ;\-#,##0\ "/>
    <numFmt numFmtId="189" formatCode="_-[$R$-416]\ * #,##0.00_-;\-[$R$-416]\ * #,##0.00_-;_-[$R$-416]\ * &quot;-&quot;??_-;_-@_-"/>
    <numFmt numFmtId="190" formatCode="0.000%"/>
    <numFmt numFmtId="191" formatCode="_-&quot;R$&quot;\ * #,##0.000_-;\-&quot;R$&quot;\ * #,##0.000_-;_-&quot;R$&quot;\ * &quot;-&quot;??_-;_-@_-"/>
    <numFmt numFmtId="192" formatCode="_-&quot;R$&quot;\ * #,##0.00000_-;\-&quot;R$&quot;\ * #,##0.00000_-;_-&quot;R$&quot;\ * &quot;-&quot;??_-;_-@_-"/>
    <numFmt numFmtId="193" formatCode="_-[$R$-416]\ * #,##0.000_-;\-[$R$-416]\ * #,##0.000_-;_-[$R$-416]\ * &quot;-&quot;??_-;_-@_-"/>
    <numFmt numFmtId="194" formatCode="_-[$R$-416]\ * #,##0.0000_-;\-[$R$-416]\ * #,##0.0000_-;_-[$R$-416]\ * &quot;-&quot;??_-;_-@_-"/>
  </numFmts>
  <fonts count="10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43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4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6" fillId="0" borderId="0"/>
    <xf numFmtId="0" fontId="66" fillId="0" borderId="0"/>
    <xf numFmtId="16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4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4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20" borderId="113" applyNumberFormat="0" applyAlignment="0" applyProtection="0"/>
    <xf numFmtId="43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43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87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01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16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4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164" fontId="34" fillId="37" borderId="27" xfId="304" applyFont="1" applyFill="1" applyBorder="1" applyAlignment="1" applyProtection="1">
      <alignment horizontal="center" vertical="center"/>
      <protection hidden="1"/>
    </xf>
    <xf numFmtId="164" fontId="52" fillId="37" borderId="27" xfId="304" applyFont="1" applyFill="1" applyBorder="1" applyProtection="1">
      <protection hidden="1"/>
    </xf>
    <xf numFmtId="164" fontId="74" fillId="0" borderId="27" xfId="304" applyFont="1" applyBorder="1" applyAlignment="1" applyProtection="1">
      <alignment horizontal="center" vertical="center"/>
      <protection hidden="1"/>
    </xf>
    <xf numFmtId="164" fontId="52" fillId="37" borderId="0" xfId="304" applyFill="1" applyAlignment="1">
      <alignment horizontal="center"/>
    </xf>
    <xf numFmtId="16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87" fontId="0" fillId="0" borderId="0" xfId="627" applyFont="1" applyProtection="1"/>
    <xf numFmtId="0" fontId="1" fillId="0" borderId="87" xfId="626" applyBorder="1"/>
    <xf numFmtId="0" fontId="1" fillId="0" borderId="74" xfId="626" applyBorder="1"/>
    <xf numFmtId="187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87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87" fontId="0" fillId="64" borderId="195" xfId="627" applyFont="1" applyFill="1" applyBorder="1" applyAlignment="1" applyProtection="1">
      <alignment vertical="center"/>
      <protection locked="0"/>
    </xf>
    <xf numFmtId="187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87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87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87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87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87" fontId="0" fillId="64" borderId="193" xfId="627" applyFont="1" applyFill="1" applyBorder="1" applyAlignment="1" applyProtection="1">
      <alignment vertical="center"/>
      <protection locked="0"/>
    </xf>
    <xf numFmtId="188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87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87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87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87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87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87" fontId="87" fillId="45" borderId="203" xfId="627" applyFont="1" applyFill="1" applyBorder="1" applyAlignment="1" applyProtection="1">
      <alignment vertical="center"/>
    </xf>
    <xf numFmtId="187" fontId="1" fillId="0" borderId="0" xfId="626" applyNumberFormat="1"/>
    <xf numFmtId="0" fontId="1" fillId="0" borderId="79" xfId="626" applyBorder="1"/>
    <xf numFmtId="0" fontId="1" fillId="0" borderId="80" xfId="626" applyBorder="1"/>
    <xf numFmtId="187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87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87" fontId="0" fillId="0" borderId="0" xfId="627" applyFont="1" applyBorder="1" applyAlignment="1">
      <alignment horizontal="left" vertical="center"/>
    </xf>
    <xf numFmtId="187" fontId="0" fillId="0" borderId="0" xfId="627" applyFont="1" applyFill="1" applyBorder="1" applyAlignment="1">
      <alignment horizontal="center" vertical="center"/>
    </xf>
    <xf numFmtId="187" fontId="0" fillId="0" borderId="0" xfId="627" applyFont="1" applyFill="1" applyBorder="1" applyProtection="1"/>
    <xf numFmtId="187" fontId="100" fillId="0" borderId="0" xfId="627" applyFont="1" applyBorder="1" applyAlignment="1">
      <alignment horizontal="left" vertical="center"/>
    </xf>
    <xf numFmtId="187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87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9" fontId="1" fillId="0" borderId="27" xfId="626" applyNumberFormat="1" applyBorder="1" applyAlignment="1">
      <alignment horizontal="center"/>
    </xf>
    <xf numFmtId="189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9" fontId="1" fillId="0" borderId="27" xfId="626" applyNumberFormat="1" applyBorder="1"/>
    <xf numFmtId="10" fontId="0" fillId="0" borderId="27" xfId="629" applyNumberFormat="1" applyFont="1" applyBorder="1"/>
    <xf numFmtId="189" fontId="1" fillId="72" borderId="27" xfId="626" applyNumberFormat="1" applyFill="1" applyBorder="1"/>
    <xf numFmtId="190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87" fontId="1" fillId="0" borderId="27" xfId="626" applyNumberFormat="1" applyBorder="1"/>
    <xf numFmtId="10" fontId="0" fillId="0" borderId="27" xfId="629" applyNumberFormat="1" applyFont="1" applyFill="1" applyBorder="1"/>
    <xf numFmtId="187" fontId="0" fillId="0" borderId="27" xfId="627" applyFont="1" applyFill="1" applyBorder="1"/>
    <xf numFmtId="192" fontId="1" fillId="0" borderId="0" xfId="626" applyNumberFormat="1"/>
    <xf numFmtId="193" fontId="1" fillId="0" borderId="192" xfId="626" applyNumberFormat="1" applyBorder="1" applyAlignment="1">
      <alignment horizontal="center"/>
    </xf>
    <xf numFmtId="189" fontId="92" fillId="39" borderId="196" xfId="626" applyNumberFormat="1" applyFont="1" applyFill="1" applyBorder="1"/>
    <xf numFmtId="187" fontId="87" fillId="39" borderId="206" xfId="627" applyFont="1" applyFill="1" applyBorder="1"/>
    <xf numFmtId="0" fontId="87" fillId="0" borderId="0" xfId="626" applyFont="1" applyAlignment="1">
      <alignment horizontal="center"/>
    </xf>
    <xf numFmtId="187" fontId="87" fillId="39" borderId="84" xfId="627" applyFont="1" applyFill="1" applyBorder="1" applyAlignment="1">
      <alignment horizontal="center" vertical="center"/>
    </xf>
    <xf numFmtId="189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87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87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87" fontId="0" fillId="0" borderId="27" xfId="627" applyFont="1" applyBorder="1"/>
    <xf numFmtId="187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87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87" fontId="88" fillId="0" borderId="27" xfId="627" applyFont="1" applyBorder="1" applyAlignment="1">
      <alignment vertical="center" wrapText="1"/>
    </xf>
    <xf numFmtId="189" fontId="86" fillId="0" borderId="0" xfId="626" applyNumberFormat="1" applyFont="1"/>
    <xf numFmtId="194" fontId="1" fillId="0" borderId="27" xfId="626" applyNumberFormat="1" applyBorder="1" applyAlignment="1">
      <alignment horizontal="center"/>
    </xf>
    <xf numFmtId="189" fontId="92" fillId="39" borderId="27" xfId="626" applyNumberFormat="1" applyFont="1" applyFill="1" applyBorder="1"/>
    <xf numFmtId="187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87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0" fontId="49" fillId="20" borderId="9" xfId="0" applyFont="1" applyFill="1" applyBorder="1" applyAlignment="1">
      <alignment horizontal="center" vertical="center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57" fillId="28" borderId="0" xfId="0" applyFont="1" applyFill="1" applyAlignment="1">
      <alignment horizontal="center" vertical="center" wrapText="1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1" fontId="34" fillId="24" borderId="44" xfId="82" applyNumberFormat="1" applyFont="1" applyFill="1" applyBorder="1" applyAlignment="1">
      <alignment horizontal="left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164" fontId="45" fillId="37" borderId="142" xfId="304" applyFont="1" applyFill="1" applyBorder="1" applyAlignment="1">
      <alignment horizontal="center" vertical="center" wrapText="1"/>
    </xf>
    <xf numFmtId="164" fontId="45" fillId="37" borderId="30" xfId="304" applyFont="1" applyFill="1" applyBorder="1" applyAlignment="1">
      <alignment horizontal="center" vertical="center" wrapText="1"/>
    </xf>
    <xf numFmtId="164" fontId="76" fillId="37" borderId="142" xfId="304" applyFont="1" applyFill="1" applyBorder="1" applyAlignment="1">
      <alignment horizontal="center" vertical="center" wrapText="1"/>
    </xf>
    <xf numFmtId="164" fontId="76" fillId="37" borderId="30" xfId="304" applyFont="1" applyFill="1" applyBorder="1" applyAlignment="1">
      <alignment horizontal="center" vertical="center" wrapText="1"/>
    </xf>
    <xf numFmtId="164" fontId="45" fillId="37" borderId="142" xfId="304" applyFont="1" applyFill="1" applyBorder="1" applyAlignment="1">
      <alignment horizontal="center" vertical="center"/>
    </xf>
    <xf numFmtId="164" fontId="45" fillId="37" borderId="30" xfId="304" applyFont="1" applyFill="1" applyBorder="1" applyAlignment="1">
      <alignment horizontal="center" vertical="center"/>
    </xf>
    <xf numFmtId="0" fontId="43" fillId="24" borderId="0" xfId="82" applyFont="1" applyFill="1" applyAlignment="1">
      <alignment horizont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187" fontId="0" fillId="0" borderId="18" xfId="627" applyFont="1" applyBorder="1" applyAlignment="1">
      <alignment horizontal="left" vertical="center"/>
    </xf>
    <xf numFmtId="187" fontId="92" fillId="0" borderId="191" xfId="627" applyFont="1" applyFill="1" applyBorder="1" applyAlignment="1">
      <alignment horizontal="left" vertical="center"/>
    </xf>
    <xf numFmtId="187" fontId="92" fillId="0" borderId="183" xfId="627" applyFont="1" applyFill="1" applyBorder="1" applyAlignment="1">
      <alignment horizontal="left" vertical="center"/>
    </xf>
    <xf numFmtId="187" fontId="92" fillId="0" borderId="141" xfId="627" applyFont="1" applyFill="1" applyBorder="1" applyAlignment="1">
      <alignment horizontal="left" vertical="center"/>
    </xf>
    <xf numFmtId="187" fontId="0" fillId="0" borderId="205" xfId="627" applyFont="1" applyBorder="1" applyAlignment="1">
      <alignment horizontal="left" vertical="center"/>
    </xf>
    <xf numFmtId="0" fontId="1" fillId="0" borderId="0" xfId="626" applyAlignment="1">
      <alignment horizontal="justify" vertical="center" wrapText="1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187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87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0" fontId="99" fillId="0" borderId="183" xfId="626" applyFont="1" applyBorder="1" applyAlignment="1">
      <alignment horizontal="center" vertical="center" wrapText="1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87" fontId="1" fillId="0" borderId="27" xfId="627" applyFont="1" applyBorder="1" applyAlignment="1">
      <alignment horizontal="center"/>
    </xf>
    <xf numFmtId="191" fontId="1" fillId="0" borderId="191" xfId="627" applyNumberFormat="1" applyFont="1" applyBorder="1" applyAlignment="1">
      <alignment horizontal="center"/>
    </xf>
    <xf numFmtId="191" fontId="1" fillId="0" borderId="141" xfId="627" applyNumberFormat="1" applyFont="1" applyBorder="1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87" fillId="64" borderId="27" xfId="626" applyFont="1" applyFill="1" applyBorder="1" applyAlignment="1">
      <alignment horizontal="center"/>
    </xf>
    <xf numFmtId="189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189" fontId="1" fillId="0" borderId="191" xfId="627" applyNumberFormat="1" applyFont="1" applyBorder="1" applyAlignment="1">
      <alignment horizontal="right"/>
    </xf>
    <xf numFmtId="189" fontId="1" fillId="0" borderId="141" xfId="627" applyNumberFormat="1" applyFont="1" applyBorder="1" applyAlignment="1">
      <alignment horizontal="right"/>
    </xf>
    <xf numFmtId="189" fontId="1" fillId="0" borderId="27" xfId="627" applyNumberFormat="1" applyFont="1" applyBorder="1" applyAlignment="1">
      <alignment horizontal="center"/>
    </xf>
    <xf numFmtId="187" fontId="1" fillId="0" borderId="191" xfId="627" applyFont="1" applyBorder="1" applyAlignment="1">
      <alignment horizontal="center"/>
    </xf>
    <xf numFmtId="187" fontId="1" fillId="0" borderId="141" xfId="627" applyFont="1" applyBorder="1" applyAlignment="1">
      <alignment horizontal="center"/>
    </xf>
    <xf numFmtId="2" fontId="44" fillId="54" borderId="0" xfId="0" applyNumberFormat="1" applyFont="1" applyFill="1" applyBorder="1" applyAlignment="1" applyProtection="1">
      <alignment horizontal="center" vertical="center"/>
      <protection locked="0"/>
    </xf>
    <xf numFmtId="4" fontId="69" fillId="41" borderId="0" xfId="0" applyNumberFormat="1" applyFont="1" applyFill="1" applyBorder="1" applyAlignment="1">
      <alignment horizontal="center" vertical="center"/>
    </xf>
    <xf numFmtId="2" fontId="34" fillId="41" borderId="0" xfId="0" applyNumberFormat="1" applyFont="1" applyFill="1" applyBorder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79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423"/>
  <sheetViews>
    <sheetView showGridLines="0" zoomScale="85" zoomScaleNormal="85" workbookViewId="0">
      <selection activeCell="Q356" sqref="Q356:EO360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657" t="s">
        <v>3181</v>
      </c>
      <c r="B1" s="657"/>
      <c r="C1" s="657"/>
      <c r="D1" s="657"/>
      <c r="E1" s="657"/>
      <c r="F1" s="657"/>
      <c r="G1" s="281" t="str">
        <f>'BASE C'!E4</f>
        <v>ABRIL</v>
      </c>
      <c r="H1" s="281"/>
      <c r="I1" s="659" t="s">
        <v>37</v>
      </c>
      <c r="J1" s="659"/>
      <c r="K1" s="8"/>
      <c r="L1" s="8"/>
      <c r="M1" s="8"/>
      <c r="N1" s="8"/>
      <c r="O1" s="8"/>
      <c r="P1" s="8"/>
      <c r="T1" s="84" t="s">
        <v>38</v>
      </c>
      <c r="EK1"/>
      <c r="EL1" s="663" t="s">
        <v>39</v>
      </c>
      <c r="EM1"/>
      <c r="EN1"/>
      <c r="EO1"/>
    </row>
    <row r="2" spans="1:237" s="78" customFormat="1" ht="44.25" customHeight="1" thickBot="1" x14ac:dyDescent="0.25">
      <c r="A2" s="657"/>
      <c r="B2" s="657"/>
      <c r="C2" s="657"/>
      <c r="D2" s="657"/>
      <c r="E2" s="657"/>
      <c r="F2" s="657"/>
      <c r="G2" s="282" t="s">
        <v>167</v>
      </c>
      <c r="H2" s="283"/>
      <c r="I2" s="659"/>
      <c r="J2" s="659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663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660" t="str">
        <f>F5</f>
        <v>01/04/2026</v>
      </c>
      <c r="R4" s="661"/>
      <c r="S4" s="661"/>
      <c r="T4" s="662"/>
      <c r="U4" s="658">
        <f>Q4+1</f>
        <v>46114</v>
      </c>
      <c r="V4" s="658"/>
      <c r="W4" s="658"/>
      <c r="X4" s="658"/>
      <c r="Y4" s="658">
        <f>U4+1</f>
        <v>46115</v>
      </c>
      <c r="Z4" s="658"/>
      <c r="AA4" s="658"/>
      <c r="AB4" s="658"/>
      <c r="AC4" s="658">
        <f>Y4+1</f>
        <v>46116</v>
      </c>
      <c r="AD4" s="658"/>
      <c r="AE4" s="658"/>
      <c r="AF4" s="658"/>
      <c r="AG4" s="658">
        <f>AC4+1</f>
        <v>46117</v>
      </c>
      <c r="AH4" s="658"/>
      <c r="AI4" s="658"/>
      <c r="AJ4" s="658"/>
      <c r="AK4" s="658">
        <f>AG4+1</f>
        <v>46118</v>
      </c>
      <c r="AL4" s="658"/>
      <c r="AM4" s="658"/>
      <c r="AN4" s="658"/>
      <c r="AO4" s="658">
        <f>AK4+1</f>
        <v>46119</v>
      </c>
      <c r="AP4" s="658"/>
      <c r="AQ4" s="658"/>
      <c r="AR4" s="658"/>
      <c r="AS4" s="658">
        <f>AO4+1</f>
        <v>46120</v>
      </c>
      <c r="AT4" s="658"/>
      <c r="AU4" s="658"/>
      <c r="AV4" s="658"/>
      <c r="AW4" s="658">
        <f>AS4+1</f>
        <v>46121</v>
      </c>
      <c r="AX4" s="658"/>
      <c r="AY4" s="658"/>
      <c r="AZ4" s="658"/>
      <c r="BA4" s="658">
        <f>AW4+1</f>
        <v>46122</v>
      </c>
      <c r="BB4" s="658"/>
      <c r="BC4" s="658"/>
      <c r="BD4" s="658"/>
      <c r="BE4" s="658">
        <f>BA4+1</f>
        <v>46123</v>
      </c>
      <c r="BF4" s="658"/>
      <c r="BG4" s="658"/>
      <c r="BH4" s="658"/>
      <c r="BI4" s="658">
        <f>BE4+1</f>
        <v>46124</v>
      </c>
      <c r="BJ4" s="658"/>
      <c r="BK4" s="658"/>
      <c r="BL4" s="658"/>
      <c r="BM4" s="658">
        <f>BI4+1</f>
        <v>46125</v>
      </c>
      <c r="BN4" s="658"/>
      <c r="BO4" s="658"/>
      <c r="BP4" s="658"/>
      <c r="BQ4" s="658">
        <f>BM4+1</f>
        <v>46126</v>
      </c>
      <c r="BR4" s="658"/>
      <c r="BS4" s="658"/>
      <c r="BT4" s="658"/>
      <c r="BU4" s="658">
        <f>BQ4+1</f>
        <v>46127</v>
      </c>
      <c r="BV4" s="658"/>
      <c r="BW4" s="658"/>
      <c r="BX4" s="658"/>
      <c r="BY4" s="658">
        <f>BU4+1</f>
        <v>46128</v>
      </c>
      <c r="BZ4" s="658"/>
      <c r="CA4" s="658"/>
      <c r="CB4" s="658"/>
      <c r="CC4" s="658">
        <f>BY4+1</f>
        <v>46129</v>
      </c>
      <c r="CD4" s="658"/>
      <c r="CE4" s="658"/>
      <c r="CF4" s="658"/>
      <c r="CG4" s="658">
        <f>CC4+1</f>
        <v>46130</v>
      </c>
      <c r="CH4" s="658"/>
      <c r="CI4" s="658"/>
      <c r="CJ4" s="658"/>
      <c r="CK4" s="658">
        <f>CG4+1</f>
        <v>46131</v>
      </c>
      <c r="CL4" s="658"/>
      <c r="CM4" s="658"/>
      <c r="CN4" s="658"/>
      <c r="CO4" s="658">
        <f>CK4+1</f>
        <v>46132</v>
      </c>
      <c r="CP4" s="658"/>
      <c r="CQ4" s="658"/>
      <c r="CR4" s="658"/>
      <c r="CS4" s="658">
        <f>CO4+1</f>
        <v>46133</v>
      </c>
      <c r="CT4" s="658"/>
      <c r="CU4" s="658"/>
      <c r="CV4" s="658"/>
      <c r="CW4" s="658">
        <f>CS4+1</f>
        <v>46134</v>
      </c>
      <c r="CX4" s="658"/>
      <c r="CY4" s="658"/>
      <c r="CZ4" s="658"/>
      <c r="DA4" s="658">
        <f>CW4+1</f>
        <v>46135</v>
      </c>
      <c r="DB4" s="658"/>
      <c r="DC4" s="658"/>
      <c r="DD4" s="658"/>
      <c r="DE4" s="658">
        <f>DA4+1</f>
        <v>46136</v>
      </c>
      <c r="DF4" s="658"/>
      <c r="DG4" s="658"/>
      <c r="DH4" s="658"/>
      <c r="DI4" s="658">
        <f>DE4+1</f>
        <v>46137</v>
      </c>
      <c r="DJ4" s="658"/>
      <c r="DK4" s="658"/>
      <c r="DL4" s="658"/>
      <c r="DM4" s="658">
        <f>DI4+1</f>
        <v>46138</v>
      </c>
      <c r="DN4" s="658"/>
      <c r="DO4" s="658"/>
      <c r="DP4" s="658"/>
      <c r="DQ4" s="658">
        <f>DM4+1</f>
        <v>46139</v>
      </c>
      <c r="DR4" s="658"/>
      <c r="DS4" s="658"/>
      <c r="DT4" s="658"/>
      <c r="DU4" s="658">
        <f>DQ4+1</f>
        <v>46140</v>
      </c>
      <c r="DV4" s="658"/>
      <c r="DW4" s="658"/>
      <c r="DX4" s="658"/>
      <c r="DY4" s="658">
        <f t="shared" ref="DY4" si="5">DU4+1</f>
        <v>46141</v>
      </c>
      <c r="DZ4" s="658"/>
      <c r="EA4" s="658"/>
      <c r="EB4" s="658"/>
      <c r="EC4" s="658">
        <f t="shared" ref="EC4" si="6">DY4+1</f>
        <v>46142</v>
      </c>
      <c r="ED4" s="658"/>
      <c r="EE4" s="658"/>
      <c r="EF4" s="658"/>
      <c r="EG4" s="658"/>
      <c r="EH4" s="658"/>
      <c r="EI4" s="658"/>
      <c r="EJ4" s="658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3182</v>
      </c>
      <c r="G5" s="366" t="s">
        <v>3183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3194</v>
      </c>
      <c r="B6" s="522" t="s">
        <v>3195</v>
      </c>
      <c r="C6" s="523">
        <v>1</v>
      </c>
      <c r="D6" s="524" t="s">
        <v>3196</v>
      </c>
      <c r="E6" s="524" t="s">
        <v>3197</v>
      </c>
      <c r="F6" s="525" t="s">
        <v>3182</v>
      </c>
      <c r="G6" s="525" t="s">
        <v>3183</v>
      </c>
      <c r="H6" s="350" t="s">
        <v>2049</v>
      </c>
      <c r="I6" s="351" t="s">
        <v>2049</v>
      </c>
      <c r="J6" s="409" t="s">
        <v>3184</v>
      </c>
      <c r="K6" s="410" t="s">
        <v>3185</v>
      </c>
      <c r="L6" s="329">
        <f>CONTINUA!BV6</f>
        <v>0</v>
      </c>
      <c r="M6" s="329">
        <f>CONTINUA!BW6</f>
        <v>0</v>
      </c>
      <c r="N6" s="342"/>
      <c r="O6" s="288" t="s">
        <v>3484</v>
      </c>
      <c r="P6" s="330">
        <v>0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9803.9000000000015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9803.9000000000015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9803.9000000000015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3194</v>
      </c>
      <c r="B7" s="369" t="s">
        <v>3195</v>
      </c>
      <c r="C7" s="370" t="s">
        <v>3186</v>
      </c>
      <c r="D7" s="371" t="s">
        <v>3196</v>
      </c>
      <c r="E7" s="371" t="s">
        <v>3197</v>
      </c>
      <c r="F7" s="372" t="s">
        <v>3182</v>
      </c>
      <c r="G7" s="372" t="s">
        <v>3183</v>
      </c>
      <c r="H7" s="373" t="s">
        <v>2049</v>
      </c>
      <c r="I7" s="374" t="s">
        <v>2049</v>
      </c>
      <c r="J7" s="421" t="s">
        <v>3184</v>
      </c>
      <c r="K7" s="421" t="s">
        <v>3187</v>
      </c>
      <c r="L7" s="329">
        <f>CONTINUA!BV7</f>
        <v>0</v>
      </c>
      <c r="M7" s="329">
        <f>CONTINUA!BW7</f>
        <v>0</v>
      </c>
      <c r="N7" s="342"/>
      <c r="O7" s="289" t="s">
        <v>3484</v>
      </c>
      <c r="P7" s="330">
        <v>0</v>
      </c>
      <c r="Q7" s="400">
        <v>17</v>
      </c>
      <c r="R7" s="401"/>
      <c r="S7" s="400">
        <v>5</v>
      </c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17</v>
      </c>
      <c r="EQ7" s="171">
        <f t="shared" si="10"/>
        <v>0</v>
      </c>
      <c r="ER7" s="171">
        <f t="shared" si="11"/>
        <v>5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22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3194</v>
      </c>
      <c r="B8" s="369" t="s">
        <v>3195</v>
      </c>
      <c r="C8" s="375" t="s">
        <v>3186</v>
      </c>
      <c r="D8" s="371" t="s">
        <v>3196</v>
      </c>
      <c r="E8" s="371" t="s">
        <v>3197</v>
      </c>
      <c r="F8" s="376" t="s">
        <v>3182</v>
      </c>
      <c r="G8" s="376" t="s">
        <v>3183</v>
      </c>
      <c r="H8" s="373" t="s">
        <v>2049</v>
      </c>
      <c r="I8" s="374" t="s">
        <v>2049</v>
      </c>
      <c r="J8" s="421" t="s">
        <v>3184</v>
      </c>
      <c r="K8" s="422" t="s">
        <v>3188</v>
      </c>
      <c r="L8" s="329">
        <f>CONTINUA!BV8</f>
        <v>0</v>
      </c>
      <c r="M8" s="329">
        <f>CONTINUA!BW8</f>
        <v>0</v>
      </c>
      <c r="N8" s="342"/>
      <c r="O8" s="289" t="s">
        <v>3484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3194</v>
      </c>
      <c r="B9" s="369" t="s">
        <v>3195</v>
      </c>
      <c r="C9" s="375" t="s">
        <v>3186</v>
      </c>
      <c r="D9" s="371" t="s">
        <v>3196</v>
      </c>
      <c r="E9" s="371" t="s">
        <v>3197</v>
      </c>
      <c r="F9" s="376" t="s">
        <v>3182</v>
      </c>
      <c r="G9" s="376" t="s">
        <v>3183</v>
      </c>
      <c r="H9" s="373" t="s">
        <v>2049</v>
      </c>
      <c r="I9" s="374" t="s">
        <v>2049</v>
      </c>
      <c r="J9" s="421" t="s">
        <v>3184</v>
      </c>
      <c r="K9" s="423" t="s">
        <v>3189</v>
      </c>
      <c r="L9" s="329">
        <f>CONTINUA!BV9</f>
        <v>0</v>
      </c>
      <c r="M9" s="329">
        <f>CONTINUA!BW9</f>
        <v>0</v>
      </c>
      <c r="N9" s="342"/>
      <c r="O9" s="289" t="s">
        <v>3484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3194</v>
      </c>
      <c r="B10" s="378" t="s">
        <v>3195</v>
      </c>
      <c r="C10" s="379" t="s">
        <v>3186</v>
      </c>
      <c r="D10" s="380" t="s">
        <v>3196</v>
      </c>
      <c r="E10" s="380" t="s">
        <v>3197</v>
      </c>
      <c r="F10" s="381" t="s">
        <v>3182</v>
      </c>
      <c r="G10" s="381" t="s">
        <v>3183</v>
      </c>
      <c r="H10" s="382" t="s">
        <v>2049</v>
      </c>
      <c r="I10" s="383" t="s">
        <v>2049</v>
      </c>
      <c r="J10" s="421" t="s">
        <v>3184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3484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3198</v>
      </c>
      <c r="B11" s="522" t="s">
        <v>3199</v>
      </c>
      <c r="C11" s="523">
        <v>1</v>
      </c>
      <c r="D11" s="524" t="s">
        <v>3200</v>
      </c>
      <c r="E11" s="524" t="s">
        <v>3201</v>
      </c>
      <c r="F11" s="525" t="s">
        <v>3182</v>
      </c>
      <c r="G11" s="525" t="s">
        <v>3183</v>
      </c>
      <c r="H11" s="350" t="s">
        <v>2050</v>
      </c>
      <c r="I11" s="351" t="s">
        <v>2050</v>
      </c>
      <c r="J11" s="409" t="s">
        <v>3184</v>
      </c>
      <c r="K11" s="410" t="s">
        <v>3185</v>
      </c>
      <c r="L11" s="329">
        <f>CONTINUA!BV11</f>
        <v>0</v>
      </c>
      <c r="M11" s="329">
        <f>CONTINUA!BW11</f>
        <v>0</v>
      </c>
      <c r="N11" s="895"/>
      <c r="O11" s="896" t="s">
        <v>3485</v>
      </c>
      <c r="P11" s="897">
        <v>0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0</v>
      </c>
      <c r="EX11" s="248">
        <f t="shared" ref="EX11:EX14" si="29">FF11</f>
        <v>18664.190000000002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18664.190000000002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18664.190000000002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3198</v>
      </c>
      <c r="B12" s="369" t="s">
        <v>3199</v>
      </c>
      <c r="C12" s="370" t="s">
        <v>3186</v>
      </c>
      <c r="D12" s="371" t="s">
        <v>3200</v>
      </c>
      <c r="E12" s="371" t="s">
        <v>3201</v>
      </c>
      <c r="F12" s="372" t="s">
        <v>3182</v>
      </c>
      <c r="G12" s="372" t="s">
        <v>3183</v>
      </c>
      <c r="H12" s="373" t="s">
        <v>2050</v>
      </c>
      <c r="I12" s="374" t="s">
        <v>2050</v>
      </c>
      <c r="J12" s="421" t="s">
        <v>3184</v>
      </c>
      <c r="K12" s="421" t="s">
        <v>3187</v>
      </c>
      <c r="L12" s="329">
        <f>CONTINUA!BV12</f>
        <v>0</v>
      </c>
      <c r="M12" s="329">
        <f>CONTINUA!BW12</f>
        <v>0</v>
      </c>
      <c r="N12" s="895"/>
      <c r="O12" s="896" t="s">
        <v>3485</v>
      </c>
      <c r="P12" s="897">
        <v>0</v>
      </c>
      <c r="Q12" s="400">
        <v>45</v>
      </c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45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45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3198</v>
      </c>
      <c r="B13" s="369" t="s">
        <v>3199</v>
      </c>
      <c r="C13" s="375" t="s">
        <v>3186</v>
      </c>
      <c r="D13" s="371" t="s">
        <v>3200</v>
      </c>
      <c r="E13" s="371" t="s">
        <v>3201</v>
      </c>
      <c r="F13" s="376" t="s">
        <v>3182</v>
      </c>
      <c r="G13" s="376" t="s">
        <v>3183</v>
      </c>
      <c r="H13" s="373" t="s">
        <v>2050</v>
      </c>
      <c r="I13" s="374" t="s">
        <v>2050</v>
      </c>
      <c r="J13" s="421" t="s">
        <v>3184</v>
      </c>
      <c r="K13" s="422" t="s">
        <v>3188</v>
      </c>
      <c r="L13" s="329">
        <f>CONTINUA!BV13</f>
        <v>0</v>
      </c>
      <c r="M13" s="329">
        <f>CONTINUA!BW13</f>
        <v>0</v>
      </c>
      <c r="N13" s="895"/>
      <c r="O13" s="896" t="s">
        <v>3485</v>
      </c>
      <c r="P13" s="897">
        <v>0</v>
      </c>
      <c r="Q13" s="400"/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0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0</v>
      </c>
      <c r="EW13" s="125"/>
      <c r="EX13" s="248">
        <f t="shared" si="29"/>
        <v>0</v>
      </c>
      <c r="EY13" s="174">
        <f>(L13*regular)+(M13*Cadeirantee)</f>
        <v>0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3198</v>
      </c>
      <c r="B14" s="369" t="s">
        <v>3199</v>
      </c>
      <c r="C14" s="375" t="s">
        <v>3186</v>
      </c>
      <c r="D14" s="371" t="s">
        <v>3200</v>
      </c>
      <c r="E14" s="371" t="s">
        <v>3201</v>
      </c>
      <c r="F14" s="376" t="s">
        <v>3182</v>
      </c>
      <c r="G14" s="376" t="s">
        <v>3183</v>
      </c>
      <c r="H14" s="373" t="s">
        <v>2050</v>
      </c>
      <c r="I14" s="374" t="s">
        <v>2050</v>
      </c>
      <c r="J14" s="421" t="s">
        <v>3184</v>
      </c>
      <c r="K14" s="423" t="s">
        <v>3189</v>
      </c>
      <c r="L14" s="329">
        <f>CONTINUA!BV14</f>
        <v>0</v>
      </c>
      <c r="M14" s="329">
        <f>CONTINUA!BW14</f>
        <v>0</v>
      </c>
      <c r="N14" s="895"/>
      <c r="O14" s="896" t="s">
        <v>3485</v>
      </c>
      <c r="P14" s="897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3198</v>
      </c>
      <c r="B15" s="378" t="s">
        <v>3199</v>
      </c>
      <c r="C15" s="379" t="s">
        <v>3186</v>
      </c>
      <c r="D15" s="380" t="s">
        <v>3200</v>
      </c>
      <c r="E15" s="380" t="s">
        <v>3201</v>
      </c>
      <c r="F15" s="381" t="s">
        <v>3182</v>
      </c>
      <c r="G15" s="381" t="s">
        <v>3183</v>
      </c>
      <c r="H15" s="382" t="s">
        <v>2050</v>
      </c>
      <c r="I15" s="383" t="s">
        <v>2050</v>
      </c>
      <c r="J15" s="421" t="s">
        <v>3184</v>
      </c>
      <c r="K15" s="424" t="s">
        <v>60</v>
      </c>
      <c r="L15" s="329">
        <f>CONTINUA!BV15</f>
        <v>0</v>
      </c>
      <c r="M15" s="329">
        <f>CONTINUA!BW15</f>
        <v>0</v>
      </c>
      <c r="N15" s="895"/>
      <c r="O15" s="896" t="s">
        <v>3485</v>
      </c>
      <c r="P15" s="897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3202</v>
      </c>
      <c r="B16" s="522" t="s">
        <v>3203</v>
      </c>
      <c r="C16" s="523">
        <v>1</v>
      </c>
      <c r="D16" s="524" t="s">
        <v>3204</v>
      </c>
      <c r="E16" s="524" t="s">
        <v>3205</v>
      </c>
      <c r="F16" s="525" t="s">
        <v>3182</v>
      </c>
      <c r="G16" s="525" t="s">
        <v>3183</v>
      </c>
      <c r="H16" s="350" t="s">
        <v>2051</v>
      </c>
      <c r="I16" s="351" t="s">
        <v>2051</v>
      </c>
      <c r="J16" s="409" t="s">
        <v>3184</v>
      </c>
      <c r="K16" s="410" t="s">
        <v>3185</v>
      </c>
      <c r="L16" s="329">
        <f>CONTINUA!BV16</f>
        <v>0</v>
      </c>
      <c r="M16" s="329">
        <f>CONTINUA!BW16</f>
        <v>0</v>
      </c>
      <c r="N16" s="895"/>
      <c r="O16" s="896" t="s">
        <v>3486</v>
      </c>
      <c r="P16" s="897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11730.050000000001</v>
      </c>
      <c r="EY16" s="174">
        <f>(L16*regular)+(M16*Cadeirantee)</f>
        <v>0</v>
      </c>
      <c r="EZ16" s="249">
        <f>SUMIF(FG16:GJ16,"&gt;0")</f>
        <v>0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11999.970000000001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11730.050000000001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0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3202</v>
      </c>
      <c r="B17" s="369" t="s">
        <v>3203</v>
      </c>
      <c r="C17" s="370" t="s">
        <v>3186</v>
      </c>
      <c r="D17" s="371" t="s">
        <v>3204</v>
      </c>
      <c r="E17" s="371" t="s">
        <v>3205</v>
      </c>
      <c r="F17" s="372" t="s">
        <v>3182</v>
      </c>
      <c r="G17" s="372" t="s">
        <v>3183</v>
      </c>
      <c r="H17" s="373" t="s">
        <v>2051</v>
      </c>
      <c r="I17" s="374" t="s">
        <v>2051</v>
      </c>
      <c r="J17" s="421" t="s">
        <v>3184</v>
      </c>
      <c r="K17" s="421" t="s">
        <v>3187</v>
      </c>
      <c r="L17" s="329">
        <f>CONTINUA!BV17</f>
        <v>28</v>
      </c>
      <c r="M17" s="329">
        <f>CONTINUA!BW17</f>
        <v>0</v>
      </c>
      <c r="N17" s="895"/>
      <c r="O17" s="896" t="s">
        <v>3486</v>
      </c>
      <c r="P17" s="897">
        <v>0</v>
      </c>
      <c r="Q17" s="400">
        <v>24</v>
      </c>
      <c r="R17" s="401"/>
      <c r="S17" s="400">
        <v>3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/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24</v>
      </c>
      <c r="EQ17" s="171">
        <f t="shared" si="23"/>
        <v>0</v>
      </c>
      <c r="ER17" s="171">
        <f t="shared" si="24"/>
        <v>3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27</v>
      </c>
      <c r="EW17" s="173"/>
      <c r="EX17" s="248">
        <f t="shared" si="35"/>
        <v>0</v>
      </c>
      <c r="EY17" s="174">
        <f>(L17*regular)+(M17*Cadeirantee)</f>
        <v>269.92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3202</v>
      </c>
      <c r="B18" s="369" t="s">
        <v>3203</v>
      </c>
      <c r="C18" s="375" t="s">
        <v>3186</v>
      </c>
      <c r="D18" s="371" t="s">
        <v>3204</v>
      </c>
      <c r="E18" s="371" t="s">
        <v>3205</v>
      </c>
      <c r="F18" s="376" t="s">
        <v>3182</v>
      </c>
      <c r="G18" s="376" t="s">
        <v>3183</v>
      </c>
      <c r="H18" s="373" t="s">
        <v>2051</v>
      </c>
      <c r="I18" s="374" t="s">
        <v>2051</v>
      </c>
      <c r="J18" s="421" t="s">
        <v>3184</v>
      </c>
      <c r="K18" s="422" t="s">
        <v>3188</v>
      </c>
      <c r="L18" s="329">
        <f>CONTINUA!BV18</f>
        <v>0</v>
      </c>
      <c r="M18" s="329">
        <f>CONTINUA!BW18</f>
        <v>0</v>
      </c>
      <c r="N18" s="895"/>
      <c r="O18" s="896" t="s">
        <v>3486</v>
      </c>
      <c r="P18" s="897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3202</v>
      </c>
      <c r="B19" s="369" t="s">
        <v>3203</v>
      </c>
      <c r="C19" s="375" t="s">
        <v>3186</v>
      </c>
      <c r="D19" s="371" t="s">
        <v>3204</v>
      </c>
      <c r="E19" s="371" t="s">
        <v>3205</v>
      </c>
      <c r="F19" s="376" t="s">
        <v>3182</v>
      </c>
      <c r="G19" s="376" t="s">
        <v>3183</v>
      </c>
      <c r="H19" s="373" t="s">
        <v>2051</v>
      </c>
      <c r="I19" s="374" t="s">
        <v>2051</v>
      </c>
      <c r="J19" s="421" t="s">
        <v>3184</v>
      </c>
      <c r="K19" s="423" t="s">
        <v>3189</v>
      </c>
      <c r="L19" s="329">
        <f>CONTINUA!BV19</f>
        <v>0</v>
      </c>
      <c r="M19" s="329">
        <f>CONTINUA!BW19</f>
        <v>0</v>
      </c>
      <c r="N19" s="895"/>
      <c r="O19" s="896" t="s">
        <v>3486</v>
      </c>
      <c r="P19" s="897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3202</v>
      </c>
      <c r="B20" s="378" t="s">
        <v>3203</v>
      </c>
      <c r="C20" s="379" t="s">
        <v>3186</v>
      </c>
      <c r="D20" s="380" t="s">
        <v>3204</v>
      </c>
      <c r="E20" s="380" t="s">
        <v>3205</v>
      </c>
      <c r="F20" s="381" t="s">
        <v>3182</v>
      </c>
      <c r="G20" s="381" t="s">
        <v>3183</v>
      </c>
      <c r="H20" s="382" t="s">
        <v>2051</v>
      </c>
      <c r="I20" s="383" t="s">
        <v>2051</v>
      </c>
      <c r="J20" s="421" t="s">
        <v>3184</v>
      </c>
      <c r="K20" s="424" t="s">
        <v>60</v>
      </c>
      <c r="L20" s="329">
        <f>CONTINUA!BV20</f>
        <v>0</v>
      </c>
      <c r="M20" s="329">
        <f>CONTINUA!BW20</f>
        <v>0</v>
      </c>
      <c r="N20" s="895"/>
      <c r="O20" s="896" t="s">
        <v>3486</v>
      </c>
      <c r="P20" s="897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3206</v>
      </c>
      <c r="B21" s="522" t="s">
        <v>3207</v>
      </c>
      <c r="C21" s="523">
        <v>1</v>
      </c>
      <c r="D21" s="524" t="s">
        <v>3208</v>
      </c>
      <c r="E21" s="524" t="s">
        <v>3209</v>
      </c>
      <c r="F21" s="525" t="s">
        <v>3182</v>
      </c>
      <c r="G21" s="525" t="s">
        <v>3183</v>
      </c>
      <c r="H21" s="350" t="s">
        <v>2052</v>
      </c>
      <c r="I21" s="351" t="s">
        <v>2052</v>
      </c>
      <c r="J21" s="409" t="s">
        <v>3184</v>
      </c>
      <c r="K21" s="410" t="s">
        <v>3185</v>
      </c>
      <c r="L21" s="329">
        <f>CONTINUA!BV21</f>
        <v>0</v>
      </c>
      <c r="M21" s="329">
        <f>CONTINUA!BW21</f>
        <v>0</v>
      </c>
      <c r="N21" s="895"/>
      <c r="O21" s="896" t="s">
        <v>3487</v>
      </c>
      <c r="P21" s="897">
        <v>0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0</v>
      </c>
      <c r="EX21" s="248">
        <f t="shared" ref="EX21:EX24" si="40">FF21</f>
        <v>13270.970000000001</v>
      </c>
      <c r="EY21" s="174">
        <f>(L21*regular)+(M21*Cadeirantee)</f>
        <v>0</v>
      </c>
      <c r="EZ21" s="249">
        <f>SUMIF(FG21:GJ21,"&gt;0")</f>
        <v>359.548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13736.558000000003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13270.970000000001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359.548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3206</v>
      </c>
      <c r="B22" s="369" t="s">
        <v>3207</v>
      </c>
      <c r="C22" s="370" t="s">
        <v>3186</v>
      </c>
      <c r="D22" s="371" t="s">
        <v>3208</v>
      </c>
      <c r="E22" s="371" t="s">
        <v>3209</v>
      </c>
      <c r="F22" s="372" t="s">
        <v>3182</v>
      </c>
      <c r="G22" s="372" t="s">
        <v>3183</v>
      </c>
      <c r="H22" s="373" t="s">
        <v>2052</v>
      </c>
      <c r="I22" s="374" t="s">
        <v>2052</v>
      </c>
      <c r="J22" s="421" t="s">
        <v>3184</v>
      </c>
      <c r="K22" s="421" t="s">
        <v>3187</v>
      </c>
      <c r="L22" s="329">
        <f>CONTINUA!BV22</f>
        <v>11</v>
      </c>
      <c r="M22" s="329">
        <f>CONTINUA!BW22</f>
        <v>0</v>
      </c>
      <c r="N22" s="895"/>
      <c r="O22" s="896" t="s">
        <v>3487</v>
      </c>
      <c r="P22" s="897">
        <v>0</v>
      </c>
      <c r="Q22" s="400">
        <v>29</v>
      </c>
      <c r="R22" s="401"/>
      <c r="S22" s="400">
        <v>2</v>
      </c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>
        <v>2</v>
      </c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29</v>
      </c>
      <c r="EQ22" s="171">
        <f t="shared" si="23"/>
        <v>2</v>
      </c>
      <c r="ER22" s="171">
        <f t="shared" si="24"/>
        <v>2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33</v>
      </c>
      <c r="EW22" s="173"/>
      <c r="EX22" s="248">
        <f t="shared" si="40"/>
        <v>0</v>
      </c>
      <c r="EY22" s="174">
        <f>(L22*regular)+(M22*Cadeirantee)</f>
        <v>106.04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3206</v>
      </c>
      <c r="B23" s="369" t="s">
        <v>3207</v>
      </c>
      <c r="C23" s="375" t="s">
        <v>3186</v>
      </c>
      <c r="D23" s="371" t="s">
        <v>3208</v>
      </c>
      <c r="E23" s="371" t="s">
        <v>3209</v>
      </c>
      <c r="F23" s="376" t="s">
        <v>3182</v>
      </c>
      <c r="G23" s="376" t="s">
        <v>3183</v>
      </c>
      <c r="H23" s="373" t="s">
        <v>2052</v>
      </c>
      <c r="I23" s="374" t="s">
        <v>2052</v>
      </c>
      <c r="J23" s="421" t="s">
        <v>3184</v>
      </c>
      <c r="K23" s="422" t="s">
        <v>3188</v>
      </c>
      <c r="L23" s="329">
        <f>CONTINUA!BV23</f>
        <v>0</v>
      </c>
      <c r="M23" s="329">
        <f>CONTINUA!BW23</f>
        <v>0</v>
      </c>
      <c r="N23" s="895"/>
      <c r="O23" s="896" t="s">
        <v>3487</v>
      </c>
      <c r="P23" s="897">
        <v>0</v>
      </c>
      <c r="Q23" s="400"/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0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0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3206</v>
      </c>
      <c r="B24" s="369" t="s">
        <v>3207</v>
      </c>
      <c r="C24" s="375" t="s">
        <v>3186</v>
      </c>
      <c r="D24" s="371" t="s">
        <v>3208</v>
      </c>
      <c r="E24" s="371" t="s">
        <v>3209</v>
      </c>
      <c r="F24" s="376" t="s">
        <v>3182</v>
      </c>
      <c r="G24" s="376" t="s">
        <v>3183</v>
      </c>
      <c r="H24" s="373" t="s">
        <v>2052</v>
      </c>
      <c r="I24" s="374" t="s">
        <v>2052</v>
      </c>
      <c r="J24" s="421" t="s">
        <v>3184</v>
      </c>
      <c r="K24" s="423" t="s">
        <v>3189</v>
      </c>
      <c r="L24" s="329">
        <f>CONTINUA!BV24</f>
        <v>0</v>
      </c>
      <c r="M24" s="329">
        <f>CONTINUA!BW24</f>
        <v>0</v>
      </c>
      <c r="N24" s="895"/>
      <c r="O24" s="896" t="s">
        <v>3487</v>
      </c>
      <c r="P24" s="897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3206</v>
      </c>
      <c r="B25" s="378" t="s">
        <v>3207</v>
      </c>
      <c r="C25" s="379" t="s">
        <v>3186</v>
      </c>
      <c r="D25" s="380" t="s">
        <v>3208</v>
      </c>
      <c r="E25" s="380" t="s">
        <v>3209</v>
      </c>
      <c r="F25" s="381" t="s">
        <v>3182</v>
      </c>
      <c r="G25" s="381" t="s">
        <v>3183</v>
      </c>
      <c r="H25" s="382" t="s">
        <v>2052</v>
      </c>
      <c r="I25" s="383" t="s">
        <v>2052</v>
      </c>
      <c r="J25" s="421" t="s">
        <v>3184</v>
      </c>
      <c r="K25" s="424" t="s">
        <v>60</v>
      </c>
      <c r="L25" s="329">
        <f>CONTINUA!BV25</f>
        <v>0</v>
      </c>
      <c r="M25" s="329">
        <f>CONTINUA!BW25</f>
        <v>0</v>
      </c>
      <c r="N25" s="895"/>
      <c r="O25" s="896" t="s">
        <v>3487</v>
      </c>
      <c r="P25" s="897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3210</v>
      </c>
      <c r="B26" s="522" t="s">
        <v>3211</v>
      </c>
      <c r="C26" s="523">
        <v>1</v>
      </c>
      <c r="D26" s="524" t="s">
        <v>3212</v>
      </c>
      <c r="E26" s="524" t="s">
        <v>3213</v>
      </c>
      <c r="F26" s="525" t="s">
        <v>3182</v>
      </c>
      <c r="G26" s="525" t="s">
        <v>3183</v>
      </c>
      <c r="H26" s="350" t="s">
        <v>2053</v>
      </c>
      <c r="I26" s="351" t="s">
        <v>2053</v>
      </c>
      <c r="J26" s="409" t="s">
        <v>3184</v>
      </c>
      <c r="K26" s="410" t="s">
        <v>3185</v>
      </c>
      <c r="L26" s="329">
        <f>CONTINUA!BV26</f>
        <v>0</v>
      </c>
      <c r="M26" s="329">
        <f>CONTINUA!BW26</f>
        <v>0</v>
      </c>
      <c r="N26" s="895"/>
      <c r="O26" s="896" t="s">
        <v>3488</v>
      </c>
      <c r="P26" s="897">
        <v>0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17508.5</v>
      </c>
      <c r="EY26" s="174">
        <f>(L26*regular)+(M26*Cadeirantee)</f>
        <v>0</v>
      </c>
      <c r="EZ26" s="249">
        <f>SUMIF(FG26:GJ26,"&gt;0")</f>
        <v>0</v>
      </c>
      <c r="FA26" s="249">
        <f>SUMIF(FG26:GJ26,"&lt;0")+SUMIF(GN26:HP26,"&lt;0")</f>
        <v>0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17508.5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17508.5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0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0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0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3210</v>
      </c>
      <c r="B27" s="369" t="s">
        <v>3211</v>
      </c>
      <c r="C27" s="370" t="s">
        <v>3186</v>
      </c>
      <c r="D27" s="371" t="s">
        <v>3212</v>
      </c>
      <c r="E27" s="371" t="s">
        <v>3213</v>
      </c>
      <c r="F27" s="372" t="s">
        <v>3182</v>
      </c>
      <c r="G27" s="372" t="s">
        <v>3183</v>
      </c>
      <c r="H27" s="373" t="s">
        <v>2053</v>
      </c>
      <c r="I27" s="374" t="s">
        <v>2053</v>
      </c>
      <c r="J27" s="421" t="s">
        <v>3184</v>
      </c>
      <c r="K27" s="421" t="s">
        <v>3187</v>
      </c>
      <c r="L27" s="329">
        <f>CONTINUA!BV27</f>
        <v>0</v>
      </c>
      <c r="M27" s="329">
        <f>CONTINUA!BW27</f>
        <v>0</v>
      </c>
      <c r="N27" s="895"/>
      <c r="O27" s="896" t="s">
        <v>3488</v>
      </c>
      <c r="P27" s="897">
        <v>0</v>
      </c>
      <c r="Q27" s="400">
        <v>42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/>
      <c r="AT27" s="401"/>
      <c r="AU27" s="400"/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/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/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42</v>
      </c>
      <c r="EQ27" s="171">
        <f t="shared" si="23"/>
        <v>0</v>
      </c>
      <c r="ER27" s="171">
        <f t="shared" si="24"/>
        <v>0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42</v>
      </c>
      <c r="EW27" s="173"/>
      <c r="EX27" s="248">
        <f t="shared" si="45"/>
        <v>0</v>
      </c>
      <c r="EY27" s="174">
        <f>(L27*regular)+(M27*Cadeirantee)</f>
        <v>0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3210</v>
      </c>
      <c r="B28" s="369" t="s">
        <v>3211</v>
      </c>
      <c r="C28" s="375" t="s">
        <v>3186</v>
      </c>
      <c r="D28" s="371" t="s">
        <v>3212</v>
      </c>
      <c r="E28" s="371" t="s">
        <v>3213</v>
      </c>
      <c r="F28" s="376" t="s">
        <v>3182</v>
      </c>
      <c r="G28" s="376" t="s">
        <v>3183</v>
      </c>
      <c r="H28" s="373" t="s">
        <v>2053</v>
      </c>
      <c r="I28" s="374" t="s">
        <v>2053</v>
      </c>
      <c r="J28" s="421" t="s">
        <v>3184</v>
      </c>
      <c r="K28" s="422" t="s">
        <v>3188</v>
      </c>
      <c r="L28" s="329">
        <f>CONTINUA!BV28</f>
        <v>0</v>
      </c>
      <c r="M28" s="329">
        <f>CONTINUA!BW28</f>
        <v>0</v>
      </c>
      <c r="N28" s="895"/>
      <c r="O28" s="896" t="s">
        <v>3488</v>
      </c>
      <c r="P28" s="897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3210</v>
      </c>
      <c r="B29" s="369" t="s">
        <v>3211</v>
      </c>
      <c r="C29" s="375" t="s">
        <v>3186</v>
      </c>
      <c r="D29" s="371" t="s">
        <v>3212</v>
      </c>
      <c r="E29" s="371" t="s">
        <v>3213</v>
      </c>
      <c r="F29" s="376" t="s">
        <v>3182</v>
      </c>
      <c r="G29" s="376" t="s">
        <v>3183</v>
      </c>
      <c r="H29" s="373" t="s">
        <v>2053</v>
      </c>
      <c r="I29" s="374" t="s">
        <v>2053</v>
      </c>
      <c r="J29" s="421" t="s">
        <v>3184</v>
      </c>
      <c r="K29" s="423" t="s">
        <v>3189</v>
      </c>
      <c r="L29" s="329">
        <f>CONTINUA!BV29</f>
        <v>0</v>
      </c>
      <c r="M29" s="329">
        <f>CONTINUA!BW29</f>
        <v>0</v>
      </c>
      <c r="N29" s="895"/>
      <c r="O29" s="896" t="s">
        <v>3488</v>
      </c>
      <c r="P29" s="897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3210</v>
      </c>
      <c r="B30" s="378" t="s">
        <v>3211</v>
      </c>
      <c r="C30" s="379" t="s">
        <v>3186</v>
      </c>
      <c r="D30" s="380" t="s">
        <v>3212</v>
      </c>
      <c r="E30" s="380" t="s">
        <v>3213</v>
      </c>
      <c r="F30" s="381" t="s">
        <v>3182</v>
      </c>
      <c r="G30" s="381" t="s">
        <v>3183</v>
      </c>
      <c r="H30" s="382" t="s">
        <v>2053</v>
      </c>
      <c r="I30" s="383" t="s">
        <v>2053</v>
      </c>
      <c r="J30" s="421" t="s">
        <v>3184</v>
      </c>
      <c r="K30" s="424" t="s">
        <v>60</v>
      </c>
      <c r="L30" s="329">
        <f>CONTINUA!BV30</f>
        <v>0</v>
      </c>
      <c r="M30" s="329">
        <f>CONTINUA!BW30</f>
        <v>0</v>
      </c>
      <c r="N30" s="895"/>
      <c r="O30" s="896" t="s">
        <v>3488</v>
      </c>
      <c r="P30" s="897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106" customFormat="1" ht="22.5" customHeight="1" x14ac:dyDescent="0.25">
      <c r="A31" t="s">
        <v>3214</v>
      </c>
      <c r="B31" s="522" t="s">
        <v>3215</v>
      </c>
      <c r="C31" s="523">
        <v>1</v>
      </c>
      <c r="D31" s="524" t="s">
        <v>3216</v>
      </c>
      <c r="E31" s="524" t="s">
        <v>3217</v>
      </c>
      <c r="F31" s="525" t="s">
        <v>3182</v>
      </c>
      <c r="G31" s="525" t="s">
        <v>3183</v>
      </c>
      <c r="H31" s="350" t="s">
        <v>2054</v>
      </c>
      <c r="I31" s="351" t="s">
        <v>2054</v>
      </c>
      <c r="J31" s="409" t="s">
        <v>3184</v>
      </c>
      <c r="K31" s="410" t="s">
        <v>3185</v>
      </c>
      <c r="L31" s="329">
        <f>CONTINUA!BV31</f>
        <v>0</v>
      </c>
      <c r="M31" s="329">
        <f>CONTINUA!BW31</f>
        <v>0</v>
      </c>
      <c r="N31" s="895"/>
      <c r="O31" s="896" t="s">
        <v>3489</v>
      </c>
      <c r="P31" s="897">
        <v>0</v>
      </c>
      <c r="Q31" s="400">
        <v>11</v>
      </c>
      <c r="R31" s="401"/>
      <c r="S31" s="400"/>
      <c r="T31" s="401"/>
      <c r="U31" s="400"/>
      <c r="V31" s="401"/>
      <c r="W31" s="400"/>
      <c r="X31" s="401"/>
      <c r="Y31" s="400"/>
      <c r="Z31" s="401"/>
      <c r="AA31" s="400"/>
      <c r="AB31" s="401"/>
      <c r="AC31" s="400"/>
      <c r="AD31" s="401"/>
      <c r="AE31" s="400"/>
      <c r="AF31" s="401"/>
      <c r="AG31" s="400"/>
      <c r="AH31" s="401"/>
      <c r="AI31" s="400"/>
      <c r="AJ31" s="401"/>
      <c r="AK31" s="400"/>
      <c r="AL31" s="401"/>
      <c r="AM31" s="400"/>
      <c r="AN31" s="401"/>
      <c r="AO31" s="400"/>
      <c r="AP31" s="401"/>
      <c r="AQ31" s="400"/>
      <c r="AR31" s="401"/>
      <c r="AS31" s="400"/>
      <c r="AT31" s="401"/>
      <c r="AU31" s="400"/>
      <c r="AV31" s="401"/>
      <c r="AW31" s="400"/>
      <c r="AX31" s="401"/>
      <c r="AY31" s="400"/>
      <c r="AZ31" s="401"/>
      <c r="BA31" s="400"/>
      <c r="BB31" s="401"/>
      <c r="BC31" s="400"/>
      <c r="BD31" s="401"/>
      <c r="BE31" s="400"/>
      <c r="BF31" s="401"/>
      <c r="BG31" s="400"/>
      <c r="BH31" s="401"/>
      <c r="BI31" s="400"/>
      <c r="BJ31" s="401"/>
      <c r="BK31" s="400"/>
      <c r="BL31" s="401"/>
      <c r="BM31" s="400"/>
      <c r="BN31" s="401"/>
      <c r="BO31" s="400"/>
      <c r="BP31" s="401"/>
      <c r="BQ31" s="400"/>
      <c r="BR31" s="401"/>
      <c r="BS31" s="400"/>
      <c r="BT31" s="401"/>
      <c r="BU31" s="400"/>
      <c r="BV31" s="401"/>
      <c r="BW31" s="400"/>
      <c r="BX31" s="401"/>
      <c r="BY31" s="400"/>
      <c r="BZ31" s="401"/>
      <c r="CA31" s="400"/>
      <c r="CB31" s="401"/>
      <c r="CC31" s="400"/>
      <c r="CD31" s="401"/>
      <c r="CE31" s="400"/>
      <c r="CF31" s="401"/>
      <c r="CG31" s="400"/>
      <c r="CH31" s="401"/>
      <c r="CI31" s="400"/>
      <c r="CJ31" s="401"/>
      <c r="CK31" s="400"/>
      <c r="CL31" s="401"/>
      <c r="CM31" s="400"/>
      <c r="CN31" s="401"/>
      <c r="CO31" s="400"/>
      <c r="CP31" s="401"/>
      <c r="CQ31" s="400"/>
      <c r="CR31" s="401"/>
      <c r="CS31" s="400"/>
      <c r="CT31" s="401"/>
      <c r="CU31" s="400"/>
      <c r="CV31" s="401"/>
      <c r="CW31" s="400"/>
      <c r="CX31" s="401"/>
      <c r="CY31" s="400"/>
      <c r="CZ31" s="401"/>
      <c r="DA31" s="400"/>
      <c r="DB31" s="401"/>
      <c r="DC31" s="400"/>
      <c r="DD31" s="401"/>
      <c r="DE31" s="400"/>
      <c r="DF31" s="401"/>
      <c r="DG31" s="400"/>
      <c r="DH31" s="401"/>
      <c r="DI31" s="400"/>
      <c r="DJ31" s="401"/>
      <c r="DK31" s="400"/>
      <c r="DL31" s="401"/>
      <c r="DM31" s="400"/>
      <c r="DN31" s="401"/>
      <c r="DO31" s="400"/>
      <c r="DP31" s="401"/>
      <c r="DQ31" s="400"/>
      <c r="DR31" s="401"/>
      <c r="DS31" s="400"/>
      <c r="DT31" s="401"/>
      <c r="DU31" s="400"/>
      <c r="DV31" s="401"/>
      <c r="DW31" s="400"/>
      <c r="DX31" s="401"/>
      <c r="DY31" s="400"/>
      <c r="DZ31" s="401"/>
      <c r="EA31" s="400"/>
      <c r="EB31" s="401"/>
      <c r="EC31" s="400"/>
      <c r="ED31" s="401"/>
      <c r="EE31" s="400"/>
      <c r="EF31" s="401"/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f t="shared" si="22"/>
        <v>11</v>
      </c>
      <c r="EQ31" s="171">
        <f t="shared" si="23"/>
        <v>0</v>
      </c>
      <c r="ER31" s="171">
        <f t="shared" si="24"/>
        <v>0</v>
      </c>
      <c r="ES31" s="171">
        <f t="shared" si="25"/>
        <v>0</v>
      </c>
      <c r="ET31" s="171">
        <f t="shared" si="26"/>
        <v>0</v>
      </c>
      <c r="EU31" s="171">
        <f t="shared" si="27"/>
        <v>0</v>
      </c>
      <c r="EV31" s="172">
        <f t="shared" si="28"/>
        <v>11</v>
      </c>
      <c r="EW31" s="367">
        <f>IF(C31=4,IF(MAX(Q31:EJ33)&gt;0,(Especiall/30*(IF(($G31-$F31)=($G$5-$F$5),30,IF(DAY($G31)=31,($G31-$F31),($G31-$F31)+1)))),0),0)</f>
        <v>0</v>
      </c>
      <c r="EX31" s="248">
        <f t="shared" ref="EX31:EX34" si="50">FF31</f>
        <v>20590.34</v>
      </c>
      <c r="EY31" s="174">
        <f>(L31*regular)+(M31*Cadeirantee)</f>
        <v>0</v>
      </c>
      <c r="EZ31" s="249">
        <f>SUMIF(FG31:GJ31,"&gt;0")</f>
        <v>0</v>
      </c>
      <c r="FA31" s="249">
        <f>SUMIF(FG31:GJ31,"&lt;0")+SUMIF(GN31:HP31,"&lt;0")</f>
        <v>0</v>
      </c>
      <c r="FB31" s="174">
        <v>0</v>
      </c>
      <c r="FC31" s="175">
        <f>N31*km*'VALORES TABELA'!$B$13</f>
        <v>0</v>
      </c>
      <c r="FD31" s="250">
        <f>GL31</f>
        <v>0</v>
      </c>
      <c r="FE31" s="176">
        <f>(EW31+EW32+EW33+EW34+EX31+EX32+EX33+EX34+EY31+EY32+EY33+EY34+EY35+EZ31+EZ32+EZ33+EZ34+FA31+FA32+FA33+FA34+FC31+FC32+FC33+FC34+HY31-HZ31-IA31+FD31+FD32+FD33+FD34+FB35)</f>
        <v>20590.34</v>
      </c>
      <c r="FF31" s="177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20590.34</v>
      </c>
      <c r="FG31" s="177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177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177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177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177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177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177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177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177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177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177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177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177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177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177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177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177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177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177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177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177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177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177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177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177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177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177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177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177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177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178"/>
      <c r="GL31" s="103">
        <f t="shared" si="30"/>
        <v>0</v>
      </c>
      <c r="GM31" s="124"/>
      <c r="GN31" s="104">
        <f>SUMIF(V31:V34,"&lt;0")*Cadeirante/30*GN$4+SUMIF(X31:X34,"&lt;0")*Cadeirante/30*GN$4</f>
        <v>0</v>
      </c>
      <c r="GO31" s="104">
        <f>SUMIF(Z31:Z34,"&lt;0")*Cadeirante/30*GO$4+SUMIF(AB31:AB34,"&lt;0")*Cadeirante/30*GO$4</f>
        <v>0</v>
      </c>
      <c r="GP31" s="104">
        <f>SUMIF(AD31:AD34,"&lt;0")*Cadeirante/30*GP$4+SUMIF(AF31:AF34,"&lt;0")*Cadeirante/30*GP$4</f>
        <v>0</v>
      </c>
      <c r="GQ31" s="104">
        <f>SUMIF(AH31:AH34,"&lt;0")*Cadeirante/30*GQ$4+SUMIF(AJ31:AJ34,"&lt;0")*Cadeirante/30*GQ$4</f>
        <v>0</v>
      </c>
      <c r="GR31" s="104">
        <f>SUMIF(AL31:AL34,"&lt;0")*Cadeirante/30*GR$4+SUMIF(AN31:AN34,"&lt;0")*Cadeirante/30*GR$4</f>
        <v>0</v>
      </c>
      <c r="GS31" s="104">
        <f>SUMIF(AP31:AP34,"&lt;0")*Cadeirante/30*GS$4+SUMIF(AR31:AR34,"&lt;0")*Cadeirante/30*GS$4</f>
        <v>0</v>
      </c>
      <c r="GT31" s="104">
        <f>SUMIF(AT31:AT34,"&lt;0")*Cadeirante/30*GT$4+SUMIF(AV31:AV34,"&lt;0")*Cadeirante/30*GT$4</f>
        <v>0</v>
      </c>
      <c r="GU31" s="104">
        <f>SUMIF(AX31:AX34,"&lt;0")*Cadeirante/30*GU$4+SUMIF(AZ31:AZ34,"&lt;0")*Cadeirante/30*GU$4</f>
        <v>0</v>
      </c>
      <c r="GV31" s="104">
        <f>SUMIF(BB31:BB34,"&lt;0")*Cadeirante/30*GV$4+SUMIF(BD31:BD34,"&lt;0")*Cadeirante/30*GV$4</f>
        <v>0</v>
      </c>
      <c r="GW31" s="104">
        <f>SUMIF(BF31:BF34,"&lt;0")*Cadeirante/30*GW$4+SUMIF(BH31:BH34,"&lt;0")*Cadeirante/30*GW$4</f>
        <v>0</v>
      </c>
      <c r="GX31" s="104">
        <f>SUMIF(BJ31:BJ34,"&lt;0")*Cadeirante/30*GX$4+SUMIF(BL31:BL34,"&lt;0")*Cadeirante/30*GX$4</f>
        <v>0</v>
      </c>
      <c r="GY31" s="104">
        <f>SUMIF(BN31:BN34,"&lt;0")*Cadeirante/30*GY$4+SUMIF(BP31:BP34,"&lt;0")*Cadeirante/30*GY$4</f>
        <v>0</v>
      </c>
      <c r="GZ31" s="104">
        <f>SUMIF(BR31:BR34,"&lt;0")*Cadeirante/30*GZ$4+SUMIF(BT31:BT34,"&lt;0")*Cadeirante/30*GZ$4</f>
        <v>0</v>
      </c>
      <c r="HA31" s="104">
        <f>SUMIF(BV31:BV34,"&lt;0")*Cadeirante/30*HA$4+SUMIF(BX31:BX34,"&lt;0")*Cadeirante/30*HA$4</f>
        <v>0</v>
      </c>
      <c r="HB31" s="104">
        <f>SUMIF(BZ31:BZ34,"&lt;0")*Cadeirante/30*HB$4+SUMIF(CB31:CB34,"&lt;0")*Cadeirante/30*HB$4</f>
        <v>0</v>
      </c>
      <c r="HC31" s="104">
        <f>SUMIF(CD31:CD34,"&lt;0")*Cadeirante/30*HC$4+SUMIF(CF31:CF34,"&lt;0")*Cadeirante/30*HC$4</f>
        <v>0</v>
      </c>
      <c r="HD31" s="104">
        <f>SUMIF(CH31:CH34,"&lt;0")*Cadeirante/30*HD$4+SUMIF(CJ31:CJ34,"&lt;0")*Cadeirante/30*HD$4</f>
        <v>0</v>
      </c>
      <c r="HE31" s="104">
        <f>SUMIF(CL31:CL34,"&lt;0")*Cadeirante/30*HE$4+SUMIF(CN31:CN34,"&lt;0")*Cadeirante/30*HE$4</f>
        <v>0</v>
      </c>
      <c r="HF31" s="104">
        <f>SUMIF(CP31:CP34,"&lt;0")*Cadeirante/30*HF$4+SUMIF(CR31:CR34,"&lt;0")*Cadeirante/30*HF$4</f>
        <v>0</v>
      </c>
      <c r="HG31" s="104">
        <f>SUMIF(CT31:CT34,"&lt;0")*Cadeirante/30*HG$4+SUMIF(CV31:CV34,"&lt;0")*Cadeirante/30*HG$4</f>
        <v>0</v>
      </c>
      <c r="HH31" s="104">
        <f>SUMIF(CX31:CX34,"&lt;0")*Cadeirante/30*HH$4+SUMIF(CZ31:CZ34,"&lt;0")*Cadeirante/30*HH$4</f>
        <v>0</v>
      </c>
      <c r="HI31" s="104">
        <f>SUMIF(DB31:DB34,"&lt;0")*Cadeirante/30*HI$4+SUMIF(DD31:DD34,"&lt;0")*Cadeirante/30*HI$4</f>
        <v>0</v>
      </c>
      <c r="HJ31" s="104">
        <f>SUMIF(DF31:DF34,"&lt;0")*Cadeirante/30*HJ$4+SUMIF(DH31:DH34,"&lt;0")*Cadeirante/30*HJ$4</f>
        <v>0</v>
      </c>
      <c r="HK31" s="104">
        <f>SUMIF(DJ31:DJ34,"&lt;0")*Cadeirante/30*HK$4+SUMIF(DL31:DL34,"&lt;0")*Cadeirante/30*HK$4</f>
        <v>0</v>
      </c>
      <c r="HL31" s="104">
        <f>SUMIF(DN31:DN34,"&lt;0")*Cadeirante/30*HL$4+SUMIF(DP31:DP34,"&lt;0")*Cadeirante/30*HL$4</f>
        <v>0</v>
      </c>
      <c r="HM31" s="104">
        <f>SUMIF(DR31:DR34,"&lt;0")*Cadeirante/30*HM$4+SUMIF(DT31:DT34,"&lt;0")*Cadeirante/30*HM$4</f>
        <v>0</v>
      </c>
      <c r="HN31" s="104">
        <f>SUMIF(DV31:DV34,"&lt;0")*Cadeirante/30*HN$4+SUMIF(DX31:DX34,"&lt;0")*Cadeirante/30*HN$4</f>
        <v>0</v>
      </c>
      <c r="HO31" s="104">
        <f>SUMIF(DZ31:DZ34,"&lt;0")*Cadeirante/30*HO$4+SUMIF(EB31:EB34,"&lt;0")*Cadeirante/30*HO$4</f>
        <v>0</v>
      </c>
      <c r="HP31" s="104">
        <f>SUMIF(ED31:ED34,"&lt;0")*Cadeirante/30*HP$4+SUMIF(EF31:EF34,"&lt;0")*Cadeirante/30*HP$4</f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64" t="b">
        <f>HW31=FE31</f>
        <v>0</v>
      </c>
      <c r="IC31" s="64"/>
    </row>
    <row r="32" spans="1:237" s="106" customFormat="1" ht="22.5" customHeight="1" x14ac:dyDescent="0.25">
      <c r="A32" s="368" t="s">
        <v>3214</v>
      </c>
      <c r="B32" s="369" t="s">
        <v>3215</v>
      </c>
      <c r="C32" s="370" t="s">
        <v>3186</v>
      </c>
      <c r="D32" s="371" t="s">
        <v>3216</v>
      </c>
      <c r="E32" s="371" t="s">
        <v>3217</v>
      </c>
      <c r="F32" s="372" t="s">
        <v>3182</v>
      </c>
      <c r="G32" s="372" t="s">
        <v>3183</v>
      </c>
      <c r="H32" s="373" t="s">
        <v>2054</v>
      </c>
      <c r="I32" s="374" t="s">
        <v>2054</v>
      </c>
      <c r="J32" s="421" t="s">
        <v>3184</v>
      </c>
      <c r="K32" s="421" t="s">
        <v>3187</v>
      </c>
      <c r="L32" s="329">
        <f>CONTINUA!BV32</f>
        <v>0</v>
      </c>
      <c r="M32" s="329">
        <f>CONTINUA!BW32</f>
        <v>0</v>
      </c>
      <c r="N32" s="895"/>
      <c r="O32" s="896" t="s">
        <v>3489</v>
      </c>
      <c r="P32" s="897">
        <v>0</v>
      </c>
      <c r="Q32" s="400">
        <v>39</v>
      </c>
      <c r="R32" s="401"/>
      <c r="S32" s="400"/>
      <c r="T32" s="401"/>
      <c r="U32" s="400"/>
      <c r="V32" s="401"/>
      <c r="W32" s="400"/>
      <c r="X32" s="401"/>
      <c r="Y32" s="400"/>
      <c r="Z32" s="401"/>
      <c r="AA32" s="400"/>
      <c r="AB32" s="401"/>
      <c r="AC32" s="400"/>
      <c r="AD32" s="401"/>
      <c r="AE32" s="400"/>
      <c r="AF32" s="401"/>
      <c r="AG32" s="400"/>
      <c r="AH32" s="401"/>
      <c r="AI32" s="400"/>
      <c r="AJ32" s="401"/>
      <c r="AK32" s="400"/>
      <c r="AL32" s="401"/>
      <c r="AM32" s="400"/>
      <c r="AN32" s="401"/>
      <c r="AO32" s="400"/>
      <c r="AP32" s="401"/>
      <c r="AQ32" s="400"/>
      <c r="AR32" s="401"/>
      <c r="AS32" s="400"/>
      <c r="AT32" s="401"/>
      <c r="AU32" s="400"/>
      <c r="AV32" s="401"/>
      <c r="AW32" s="400"/>
      <c r="AX32" s="401"/>
      <c r="AY32" s="400"/>
      <c r="AZ32" s="401"/>
      <c r="BA32" s="400"/>
      <c r="BB32" s="401"/>
      <c r="BC32" s="400"/>
      <c r="BD32" s="401"/>
      <c r="BE32" s="400"/>
      <c r="BF32" s="401"/>
      <c r="BG32" s="400"/>
      <c r="BH32" s="401"/>
      <c r="BI32" s="400"/>
      <c r="BJ32" s="401"/>
      <c r="BK32" s="400"/>
      <c r="BL32" s="401"/>
      <c r="BM32" s="400"/>
      <c r="BN32" s="401"/>
      <c r="BO32" s="400"/>
      <c r="BP32" s="401"/>
      <c r="BQ32" s="400"/>
      <c r="BR32" s="401"/>
      <c r="BS32" s="400"/>
      <c r="BT32" s="401"/>
      <c r="BU32" s="400"/>
      <c r="BV32" s="401"/>
      <c r="BW32" s="400"/>
      <c r="BX32" s="401"/>
      <c r="BY32" s="400"/>
      <c r="BZ32" s="401"/>
      <c r="CA32" s="400"/>
      <c r="CB32" s="401"/>
      <c r="CC32" s="400"/>
      <c r="CD32" s="401"/>
      <c r="CE32" s="400"/>
      <c r="CF32" s="401"/>
      <c r="CG32" s="400"/>
      <c r="CH32" s="401"/>
      <c r="CI32" s="400"/>
      <c r="CJ32" s="401"/>
      <c r="CK32" s="400"/>
      <c r="CL32" s="401"/>
      <c r="CM32" s="400"/>
      <c r="CN32" s="401"/>
      <c r="CO32" s="400"/>
      <c r="CP32" s="401"/>
      <c r="CQ32" s="400"/>
      <c r="CR32" s="401"/>
      <c r="CS32" s="400"/>
      <c r="CT32" s="401"/>
      <c r="CU32" s="400"/>
      <c r="CV32" s="401"/>
      <c r="CW32" s="400"/>
      <c r="CX32" s="401"/>
      <c r="CY32" s="400"/>
      <c r="CZ32" s="401"/>
      <c r="DA32" s="400"/>
      <c r="DB32" s="401"/>
      <c r="DC32" s="400"/>
      <c r="DD32" s="401"/>
      <c r="DE32" s="400"/>
      <c r="DF32" s="401"/>
      <c r="DG32" s="400"/>
      <c r="DH32" s="401"/>
      <c r="DI32" s="400"/>
      <c r="DJ32" s="401"/>
      <c r="DK32" s="400"/>
      <c r="DL32" s="401"/>
      <c r="DM32" s="400"/>
      <c r="DN32" s="401"/>
      <c r="DO32" s="400"/>
      <c r="DP32" s="401"/>
      <c r="DQ32" s="400"/>
      <c r="DR32" s="401"/>
      <c r="DS32" s="400"/>
      <c r="DT32" s="401"/>
      <c r="DU32" s="400"/>
      <c r="DV32" s="401"/>
      <c r="DW32" s="400"/>
      <c r="DX32" s="401"/>
      <c r="DY32" s="400"/>
      <c r="DZ32" s="401"/>
      <c r="EA32" s="400"/>
      <c r="EB32" s="401"/>
      <c r="EC32" s="400"/>
      <c r="ED32" s="401"/>
      <c r="EE32" s="400"/>
      <c r="EF32" s="401"/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f t="shared" si="22"/>
        <v>39</v>
      </c>
      <c r="EQ32" s="171">
        <f t="shared" si="23"/>
        <v>0</v>
      </c>
      <c r="ER32" s="171">
        <f t="shared" si="24"/>
        <v>0</v>
      </c>
      <c r="ES32" s="171">
        <f t="shared" si="25"/>
        <v>0</v>
      </c>
      <c r="ET32" s="171">
        <f t="shared" si="26"/>
        <v>0</v>
      </c>
      <c r="EU32" s="171">
        <f t="shared" si="27"/>
        <v>0</v>
      </c>
      <c r="EV32" s="172">
        <f t="shared" si="28"/>
        <v>39</v>
      </c>
      <c r="EW32" s="173"/>
      <c r="EX32" s="248">
        <f t="shared" si="50"/>
        <v>0</v>
      </c>
      <c r="EY32" s="174">
        <f>(L32*regular)+(M32*Cadeirantee)</f>
        <v>0</v>
      </c>
      <c r="EZ32" s="249">
        <f>SUMIF(FG32:GJ32,"&gt;0")</f>
        <v>0</v>
      </c>
      <c r="FA32" s="249">
        <f>SUMIF(FG32:GJ32,"&lt;0")+SUMIF(GN32:HP32,"&lt;0")</f>
        <v>0</v>
      </c>
      <c r="FB32" s="174">
        <v>0</v>
      </c>
      <c r="FC32" s="126">
        <f>N32*km*'VALORES TABELA'!$B$13</f>
        <v>0</v>
      </c>
      <c r="FD32" s="250">
        <f t="shared" ref="FD32:FD35" si="51">GL32</f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f t="shared" si="30"/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64"/>
      <c r="IC32" s="64"/>
    </row>
    <row r="33" spans="1:237" s="106" customFormat="1" ht="22.5" customHeight="1" x14ac:dyDescent="0.25">
      <c r="A33" s="368" t="s">
        <v>3214</v>
      </c>
      <c r="B33" s="369" t="s">
        <v>3215</v>
      </c>
      <c r="C33" s="375" t="s">
        <v>3186</v>
      </c>
      <c r="D33" s="371" t="s">
        <v>3216</v>
      </c>
      <c r="E33" s="371" t="s">
        <v>3217</v>
      </c>
      <c r="F33" s="376" t="s">
        <v>3182</v>
      </c>
      <c r="G33" s="376" t="s">
        <v>3183</v>
      </c>
      <c r="H33" s="373" t="s">
        <v>2054</v>
      </c>
      <c r="I33" s="374" t="s">
        <v>2054</v>
      </c>
      <c r="J33" s="421" t="s">
        <v>3184</v>
      </c>
      <c r="K33" s="422" t="s">
        <v>3188</v>
      </c>
      <c r="L33" s="329">
        <f>CONTINUA!BV33</f>
        <v>0</v>
      </c>
      <c r="M33" s="329">
        <f>CONTINUA!BW33</f>
        <v>0</v>
      </c>
      <c r="N33" s="895"/>
      <c r="O33" s="896" t="s">
        <v>3489</v>
      </c>
      <c r="P33" s="897">
        <v>0</v>
      </c>
      <c r="Q33" s="400"/>
      <c r="R33" s="401"/>
      <c r="S33" s="400"/>
      <c r="T33" s="401"/>
      <c r="U33" s="400"/>
      <c r="V33" s="401"/>
      <c r="W33" s="400"/>
      <c r="X33" s="401"/>
      <c r="Y33" s="400"/>
      <c r="Z33" s="401"/>
      <c r="AA33" s="400"/>
      <c r="AB33" s="401"/>
      <c r="AC33" s="400"/>
      <c r="AD33" s="401"/>
      <c r="AE33" s="400"/>
      <c r="AF33" s="401"/>
      <c r="AG33" s="400"/>
      <c r="AH33" s="401"/>
      <c r="AI33" s="400"/>
      <c r="AJ33" s="401"/>
      <c r="AK33" s="400"/>
      <c r="AL33" s="401"/>
      <c r="AM33" s="400"/>
      <c r="AN33" s="401"/>
      <c r="AO33" s="400"/>
      <c r="AP33" s="401"/>
      <c r="AQ33" s="400"/>
      <c r="AR33" s="401"/>
      <c r="AS33" s="400"/>
      <c r="AT33" s="401"/>
      <c r="AU33" s="400"/>
      <c r="AV33" s="401"/>
      <c r="AW33" s="400"/>
      <c r="AX33" s="401"/>
      <c r="AY33" s="400"/>
      <c r="AZ33" s="401"/>
      <c r="BA33" s="400"/>
      <c r="BB33" s="401"/>
      <c r="BC33" s="400"/>
      <c r="BD33" s="401"/>
      <c r="BE33" s="400"/>
      <c r="BF33" s="401"/>
      <c r="BG33" s="400"/>
      <c r="BH33" s="401"/>
      <c r="BI33" s="400"/>
      <c r="BJ33" s="401"/>
      <c r="BK33" s="400"/>
      <c r="BL33" s="401"/>
      <c r="BM33" s="400"/>
      <c r="BN33" s="401"/>
      <c r="BO33" s="400"/>
      <c r="BP33" s="401"/>
      <c r="BQ33" s="400"/>
      <c r="BR33" s="401"/>
      <c r="BS33" s="400"/>
      <c r="BT33" s="401"/>
      <c r="BU33" s="400"/>
      <c r="BV33" s="401"/>
      <c r="BW33" s="400"/>
      <c r="BX33" s="401"/>
      <c r="BY33" s="400"/>
      <c r="BZ33" s="401"/>
      <c r="CA33" s="400"/>
      <c r="CB33" s="401"/>
      <c r="CC33" s="400"/>
      <c r="CD33" s="401"/>
      <c r="CE33" s="400"/>
      <c r="CF33" s="401"/>
      <c r="CG33" s="400"/>
      <c r="CH33" s="401"/>
      <c r="CI33" s="400"/>
      <c r="CJ33" s="401"/>
      <c r="CK33" s="400"/>
      <c r="CL33" s="401"/>
      <c r="CM33" s="400"/>
      <c r="CN33" s="401"/>
      <c r="CO33" s="400"/>
      <c r="CP33" s="401"/>
      <c r="CQ33" s="400"/>
      <c r="CR33" s="401"/>
      <c r="CS33" s="400"/>
      <c r="CT33" s="401"/>
      <c r="CU33" s="400"/>
      <c r="CV33" s="401"/>
      <c r="CW33" s="400"/>
      <c r="CX33" s="401"/>
      <c r="CY33" s="400"/>
      <c r="CZ33" s="401"/>
      <c r="DA33" s="400"/>
      <c r="DB33" s="401"/>
      <c r="DC33" s="400"/>
      <c r="DD33" s="401"/>
      <c r="DE33" s="400"/>
      <c r="DF33" s="401"/>
      <c r="DG33" s="400"/>
      <c r="DH33" s="401"/>
      <c r="DI33" s="400"/>
      <c r="DJ33" s="401"/>
      <c r="DK33" s="400"/>
      <c r="DL33" s="401"/>
      <c r="DM33" s="400"/>
      <c r="DN33" s="401"/>
      <c r="DO33" s="400"/>
      <c r="DP33" s="401"/>
      <c r="DQ33" s="400"/>
      <c r="DR33" s="401"/>
      <c r="DS33" s="400"/>
      <c r="DT33" s="401"/>
      <c r="DU33" s="400"/>
      <c r="DV33" s="401"/>
      <c r="DW33" s="400"/>
      <c r="DX33" s="401"/>
      <c r="DY33" s="400"/>
      <c r="DZ33" s="401"/>
      <c r="EA33" s="400"/>
      <c r="EB33" s="401"/>
      <c r="EC33" s="400"/>
      <c r="ED33" s="401"/>
      <c r="EE33" s="400"/>
      <c r="EF33" s="401"/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f t="shared" si="22"/>
        <v>0</v>
      </c>
      <c r="EQ33" s="171">
        <f t="shared" si="23"/>
        <v>0</v>
      </c>
      <c r="ER33" s="171">
        <f t="shared" si="24"/>
        <v>0</v>
      </c>
      <c r="ES33" s="171">
        <f t="shared" si="25"/>
        <v>0</v>
      </c>
      <c r="ET33" s="171">
        <f t="shared" si="26"/>
        <v>0</v>
      </c>
      <c r="EU33" s="171">
        <f t="shared" si="27"/>
        <v>0</v>
      </c>
      <c r="EV33" s="172">
        <f t="shared" si="28"/>
        <v>0</v>
      </c>
      <c r="EW33" s="125"/>
      <c r="EX33" s="248">
        <f t="shared" si="50"/>
        <v>0</v>
      </c>
      <c r="EY33" s="174">
        <f>(L33*regular)+(M33*Cadeirantee)</f>
        <v>0</v>
      </c>
      <c r="EZ33" s="249">
        <f>SUMIF(FG33:GJ33,"&gt;0")</f>
        <v>0</v>
      </c>
      <c r="FA33" s="249">
        <f>SUMIF(FG33:GJ33,"&lt;0")+SUMIF(GN33:HP33,"&lt;0")</f>
        <v>0</v>
      </c>
      <c r="FB33" s="174">
        <v>0</v>
      </c>
      <c r="FC33" s="126">
        <f>N33*km*'VALORES TABELA'!$B$13</f>
        <v>0</v>
      </c>
      <c r="FD33" s="250">
        <f t="shared" si="51"/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f t="shared" si="30"/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64"/>
      <c r="IC33" s="64"/>
    </row>
    <row r="34" spans="1:237" s="106" customFormat="1" ht="22.5" customHeight="1" x14ac:dyDescent="0.25">
      <c r="A34" s="368" t="s">
        <v>3214</v>
      </c>
      <c r="B34" s="369" t="s">
        <v>3215</v>
      </c>
      <c r="C34" s="375" t="s">
        <v>3186</v>
      </c>
      <c r="D34" s="371" t="s">
        <v>3216</v>
      </c>
      <c r="E34" s="371" t="s">
        <v>3217</v>
      </c>
      <c r="F34" s="376" t="s">
        <v>3182</v>
      </c>
      <c r="G34" s="376" t="s">
        <v>3183</v>
      </c>
      <c r="H34" s="373" t="s">
        <v>2054</v>
      </c>
      <c r="I34" s="374" t="s">
        <v>2054</v>
      </c>
      <c r="J34" s="421" t="s">
        <v>3184</v>
      </c>
      <c r="K34" s="423" t="s">
        <v>3189</v>
      </c>
      <c r="L34" s="329">
        <f>CONTINUA!BV34</f>
        <v>0</v>
      </c>
      <c r="M34" s="329">
        <f>CONTINUA!BW34</f>
        <v>0</v>
      </c>
      <c r="N34" s="895"/>
      <c r="O34" s="896" t="s">
        <v>3489</v>
      </c>
      <c r="P34" s="897">
        <v>0</v>
      </c>
      <c r="Q34" s="400"/>
      <c r="R34" s="401"/>
      <c r="S34" s="400"/>
      <c r="T34" s="401"/>
      <c r="U34" s="400"/>
      <c r="V34" s="401"/>
      <c r="W34" s="400"/>
      <c r="X34" s="401"/>
      <c r="Y34" s="400"/>
      <c r="Z34" s="401"/>
      <c r="AA34" s="400"/>
      <c r="AB34" s="401"/>
      <c r="AC34" s="400"/>
      <c r="AD34" s="401"/>
      <c r="AE34" s="400"/>
      <c r="AF34" s="401"/>
      <c r="AG34" s="400"/>
      <c r="AH34" s="401"/>
      <c r="AI34" s="400"/>
      <c r="AJ34" s="401"/>
      <c r="AK34" s="400"/>
      <c r="AL34" s="401"/>
      <c r="AM34" s="400"/>
      <c r="AN34" s="401"/>
      <c r="AO34" s="400"/>
      <c r="AP34" s="401"/>
      <c r="AQ34" s="400"/>
      <c r="AR34" s="401"/>
      <c r="AS34" s="400"/>
      <c r="AT34" s="401"/>
      <c r="AU34" s="400"/>
      <c r="AV34" s="401"/>
      <c r="AW34" s="400"/>
      <c r="AX34" s="401"/>
      <c r="AY34" s="400"/>
      <c r="AZ34" s="401"/>
      <c r="BA34" s="400"/>
      <c r="BB34" s="401"/>
      <c r="BC34" s="400"/>
      <c r="BD34" s="401"/>
      <c r="BE34" s="400"/>
      <c r="BF34" s="401"/>
      <c r="BG34" s="400"/>
      <c r="BH34" s="401"/>
      <c r="BI34" s="400"/>
      <c r="BJ34" s="401"/>
      <c r="BK34" s="400"/>
      <c r="BL34" s="401"/>
      <c r="BM34" s="400"/>
      <c r="BN34" s="401"/>
      <c r="BO34" s="400"/>
      <c r="BP34" s="401"/>
      <c r="BQ34" s="400"/>
      <c r="BR34" s="401"/>
      <c r="BS34" s="400"/>
      <c r="BT34" s="401"/>
      <c r="BU34" s="400"/>
      <c r="BV34" s="401"/>
      <c r="BW34" s="400"/>
      <c r="BX34" s="401"/>
      <c r="BY34" s="400"/>
      <c r="BZ34" s="401"/>
      <c r="CA34" s="400"/>
      <c r="CB34" s="401"/>
      <c r="CC34" s="400"/>
      <c r="CD34" s="401"/>
      <c r="CE34" s="400"/>
      <c r="CF34" s="401"/>
      <c r="CG34" s="400"/>
      <c r="CH34" s="401"/>
      <c r="CI34" s="400"/>
      <c r="CJ34" s="401"/>
      <c r="CK34" s="400"/>
      <c r="CL34" s="401"/>
      <c r="CM34" s="400"/>
      <c r="CN34" s="401"/>
      <c r="CO34" s="400"/>
      <c r="CP34" s="401"/>
      <c r="CQ34" s="400"/>
      <c r="CR34" s="401"/>
      <c r="CS34" s="400"/>
      <c r="CT34" s="401"/>
      <c r="CU34" s="400"/>
      <c r="CV34" s="401"/>
      <c r="CW34" s="400"/>
      <c r="CX34" s="401"/>
      <c r="CY34" s="400"/>
      <c r="CZ34" s="401"/>
      <c r="DA34" s="400"/>
      <c r="DB34" s="401"/>
      <c r="DC34" s="400"/>
      <c r="DD34" s="401"/>
      <c r="DE34" s="400"/>
      <c r="DF34" s="401"/>
      <c r="DG34" s="400"/>
      <c r="DH34" s="401"/>
      <c r="DI34" s="400"/>
      <c r="DJ34" s="401"/>
      <c r="DK34" s="400"/>
      <c r="DL34" s="401"/>
      <c r="DM34" s="400"/>
      <c r="DN34" s="401"/>
      <c r="DO34" s="400"/>
      <c r="DP34" s="401"/>
      <c r="DQ34" s="400"/>
      <c r="DR34" s="401"/>
      <c r="DS34" s="400"/>
      <c r="DT34" s="401"/>
      <c r="DU34" s="400"/>
      <c r="DV34" s="401"/>
      <c r="DW34" s="400"/>
      <c r="DX34" s="401"/>
      <c r="DY34" s="400"/>
      <c r="DZ34" s="401"/>
      <c r="EA34" s="400"/>
      <c r="EB34" s="401"/>
      <c r="EC34" s="400"/>
      <c r="ED34" s="401"/>
      <c r="EE34" s="400"/>
      <c r="EF34" s="401"/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f t="shared" si="22"/>
        <v>0</v>
      </c>
      <c r="EQ34" s="171">
        <f t="shared" si="23"/>
        <v>0</v>
      </c>
      <c r="ER34" s="171">
        <f t="shared" si="24"/>
        <v>0</v>
      </c>
      <c r="ES34" s="171">
        <f t="shared" si="25"/>
        <v>0</v>
      </c>
      <c r="ET34" s="171">
        <f t="shared" si="26"/>
        <v>0</v>
      </c>
      <c r="EU34" s="171">
        <f t="shared" si="27"/>
        <v>0</v>
      </c>
      <c r="EV34" s="172">
        <f t="shared" si="28"/>
        <v>0</v>
      </c>
      <c r="EW34" s="127"/>
      <c r="EX34" s="248">
        <f t="shared" si="50"/>
        <v>0</v>
      </c>
      <c r="EY34" s="174">
        <f>(L34*regular)+(M34*Cadeirantee)</f>
        <v>0</v>
      </c>
      <c r="EZ34" s="249">
        <f>SUMIF(FG34:GJ34,"&gt;0")</f>
        <v>0</v>
      </c>
      <c r="FA34" s="249">
        <f>SUMIF(FG34:GJ34,"&lt;0")+SUMIF(GN34:HP34,"&lt;0")</f>
        <v>0</v>
      </c>
      <c r="FB34" s="174">
        <v>0</v>
      </c>
      <c r="FC34" s="126">
        <f>N34*km*'VALORES TABELA'!$B$13</f>
        <v>0</v>
      </c>
      <c r="FD34" s="250">
        <f t="shared" si="51"/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f t="shared" si="30"/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65"/>
      <c r="IC34" s="65"/>
    </row>
    <row r="35" spans="1:237" s="106" customFormat="1" ht="22.5" customHeight="1" thickBot="1" x14ac:dyDescent="0.3">
      <c r="A35" s="377" t="s">
        <v>3214</v>
      </c>
      <c r="B35" s="378" t="s">
        <v>3215</v>
      </c>
      <c r="C35" s="379" t="s">
        <v>3186</v>
      </c>
      <c r="D35" s="380" t="s">
        <v>3216</v>
      </c>
      <c r="E35" s="380" t="s">
        <v>3217</v>
      </c>
      <c r="F35" s="381" t="s">
        <v>3182</v>
      </c>
      <c r="G35" s="381" t="s">
        <v>3183</v>
      </c>
      <c r="H35" s="382" t="s">
        <v>2054</v>
      </c>
      <c r="I35" s="383" t="s">
        <v>2054</v>
      </c>
      <c r="J35" s="421" t="s">
        <v>3184</v>
      </c>
      <c r="K35" s="424" t="s">
        <v>60</v>
      </c>
      <c r="L35" s="329">
        <f>CONTINUA!BV35</f>
        <v>0</v>
      </c>
      <c r="M35" s="329">
        <f>CONTINUA!BW35</f>
        <v>0</v>
      </c>
      <c r="N35" s="895"/>
      <c r="O35" s="896" t="s">
        <v>3489</v>
      </c>
      <c r="P35" s="897">
        <v>0</v>
      </c>
      <c r="Q35" s="400"/>
      <c r="R35" s="401"/>
      <c r="S35" s="400"/>
      <c r="T35" s="401"/>
      <c r="U35" s="400"/>
      <c r="V35" s="401"/>
      <c r="W35" s="400"/>
      <c r="X35" s="401"/>
      <c r="Y35" s="400"/>
      <c r="Z35" s="401"/>
      <c r="AA35" s="400"/>
      <c r="AB35" s="401"/>
      <c r="AC35" s="400"/>
      <c r="AD35" s="401"/>
      <c r="AE35" s="400"/>
      <c r="AF35" s="401"/>
      <c r="AG35" s="400"/>
      <c r="AH35" s="401"/>
      <c r="AI35" s="400"/>
      <c r="AJ35" s="401"/>
      <c r="AK35" s="400"/>
      <c r="AL35" s="401"/>
      <c r="AM35" s="400"/>
      <c r="AN35" s="401"/>
      <c r="AO35" s="400"/>
      <c r="AP35" s="401"/>
      <c r="AQ35" s="400"/>
      <c r="AR35" s="401"/>
      <c r="AS35" s="400"/>
      <c r="AT35" s="401"/>
      <c r="AU35" s="400"/>
      <c r="AV35" s="401"/>
      <c r="AW35" s="400"/>
      <c r="AX35" s="401"/>
      <c r="AY35" s="400"/>
      <c r="AZ35" s="401"/>
      <c r="BA35" s="400"/>
      <c r="BB35" s="401"/>
      <c r="BC35" s="400"/>
      <c r="BD35" s="401"/>
      <c r="BE35" s="400"/>
      <c r="BF35" s="401"/>
      <c r="BG35" s="400"/>
      <c r="BH35" s="401"/>
      <c r="BI35" s="400"/>
      <c r="BJ35" s="401"/>
      <c r="BK35" s="400"/>
      <c r="BL35" s="401"/>
      <c r="BM35" s="400"/>
      <c r="BN35" s="401"/>
      <c r="BO35" s="400"/>
      <c r="BP35" s="401"/>
      <c r="BQ35" s="400"/>
      <c r="BR35" s="401"/>
      <c r="BS35" s="400"/>
      <c r="BT35" s="401"/>
      <c r="BU35" s="400"/>
      <c r="BV35" s="401"/>
      <c r="BW35" s="400"/>
      <c r="BX35" s="401"/>
      <c r="BY35" s="400"/>
      <c r="BZ35" s="401"/>
      <c r="CA35" s="400"/>
      <c r="CB35" s="401"/>
      <c r="CC35" s="400"/>
      <c r="CD35" s="401"/>
      <c r="CE35" s="400"/>
      <c r="CF35" s="401"/>
      <c r="CG35" s="400"/>
      <c r="CH35" s="401"/>
      <c r="CI35" s="400"/>
      <c r="CJ35" s="401"/>
      <c r="CK35" s="400"/>
      <c r="CL35" s="401"/>
      <c r="CM35" s="400"/>
      <c r="CN35" s="401"/>
      <c r="CO35" s="400"/>
      <c r="CP35" s="401"/>
      <c r="CQ35" s="400"/>
      <c r="CR35" s="401"/>
      <c r="CS35" s="400"/>
      <c r="CT35" s="401"/>
      <c r="CU35" s="400"/>
      <c r="CV35" s="401"/>
      <c r="CW35" s="400"/>
      <c r="CX35" s="401"/>
      <c r="CY35" s="400"/>
      <c r="CZ35" s="401"/>
      <c r="DA35" s="400"/>
      <c r="DB35" s="401"/>
      <c r="DC35" s="400"/>
      <c r="DD35" s="401"/>
      <c r="DE35" s="400"/>
      <c r="DF35" s="401"/>
      <c r="DG35" s="400"/>
      <c r="DH35" s="401"/>
      <c r="DI35" s="400"/>
      <c r="DJ35" s="401"/>
      <c r="DK35" s="400"/>
      <c r="DL35" s="401"/>
      <c r="DM35" s="400"/>
      <c r="DN35" s="401"/>
      <c r="DO35" s="400"/>
      <c r="DP35" s="401"/>
      <c r="DQ35" s="400"/>
      <c r="DR35" s="401"/>
      <c r="DS35" s="400"/>
      <c r="DT35" s="401"/>
      <c r="DU35" s="400"/>
      <c r="DV35" s="401"/>
      <c r="DW35" s="400"/>
      <c r="DX35" s="401"/>
      <c r="DY35" s="400"/>
      <c r="DZ35" s="401"/>
      <c r="EA35" s="400"/>
      <c r="EB35" s="401"/>
      <c r="EC35" s="400"/>
      <c r="ED35" s="401"/>
      <c r="EE35" s="400"/>
      <c r="EF35" s="401"/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f t="shared" si="22"/>
        <v>0</v>
      </c>
      <c r="EQ35" s="179">
        <f t="shared" si="23"/>
        <v>0</v>
      </c>
      <c r="ER35" s="179">
        <f t="shared" si="24"/>
        <v>0</v>
      </c>
      <c r="ES35" s="179">
        <f t="shared" si="25"/>
        <v>0</v>
      </c>
      <c r="ET35" s="179">
        <f t="shared" si="26"/>
        <v>0</v>
      </c>
      <c r="EU35" s="179">
        <f t="shared" si="27"/>
        <v>0</v>
      </c>
      <c r="EV35" s="172">
        <f t="shared" si="28"/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f>SUM(FF35:GI35)/2</f>
        <v>0</v>
      </c>
      <c r="FC35" s="256">
        <f>N35*km*'VALORES TABELA'!$B$13</f>
        <v>0</v>
      </c>
      <c r="FD35" s="250">
        <f t="shared" si="51"/>
        <v>0</v>
      </c>
      <c r="FE35" s="257"/>
      <c r="FF35" s="181">
        <f>((Q35+S35)*Percapita)+((R35+T35)*Cadeirante)</f>
        <v>0</v>
      </c>
      <c r="FG35" s="181">
        <f>((U35+W35)*Percapita/30*FG$4)+((V35+X35)*Cadeirante/30*FG$4)</f>
        <v>0</v>
      </c>
      <c r="FH35" s="181">
        <f>((Y35+AA35)*Percapita/30*FH$4)+((Z35+AB35)*Cadeirante/30*FH$4)</f>
        <v>0</v>
      </c>
      <c r="FI35" s="181">
        <f>((AC35+AE35)*Percapita/30*FI$4)+((AD35+AF35)*Cadeirante/30*FI$4)</f>
        <v>0</v>
      </c>
      <c r="FJ35" s="181">
        <f>((AG35+AI35)*Percapita/30*FJ$4)+((AH35+AJ35)*Cadeirante/30*FJ$4)</f>
        <v>0</v>
      </c>
      <c r="FK35" s="181">
        <f>((AK35+AM35)*Percapita/30*FK$4)+((AL35+AN35)*Cadeirante/30*FK$4)</f>
        <v>0</v>
      </c>
      <c r="FL35" s="181">
        <f>((AO35+AQ35)*Percapita/30*FL$4)+((AP35+AR35)*Cadeirante/30*FL$4)</f>
        <v>0</v>
      </c>
      <c r="FM35" s="181">
        <f>((AS35+AU35)*Percapita/30*FM$4)+((AT35+AV35)*Cadeirante/30*FM$4)</f>
        <v>0</v>
      </c>
      <c r="FN35" s="181">
        <f>((AW35+AY35)*Percapita/30*FN$4)+((AX35+AZ35)*Cadeirante/30*FN$4)</f>
        <v>0</v>
      </c>
      <c r="FO35" s="181">
        <f>((BA35+BC35)*Percapita/30*FO$4)+((BB35+BD35)*Cadeirante/30*FO$4)</f>
        <v>0</v>
      </c>
      <c r="FP35" s="181">
        <f>((BE35+BG35)*Percapita/30*FP$4)+((BF35+BH35)*Cadeirante/30*FP$4)</f>
        <v>0</v>
      </c>
      <c r="FQ35" s="181">
        <f>((BI35+BK35)*Percapita/30*FQ$4)+((BJ35+BL35)*Cadeirante/30*FQ$4)</f>
        <v>0</v>
      </c>
      <c r="FR35" s="181">
        <f>((BM35+BO35)*Percapita/30*FR$4)+((BN35+BP35)*Cadeirante/30*FR$4)</f>
        <v>0</v>
      </c>
      <c r="FS35" s="181">
        <f>((BQ35+BS35)*Percapita/30*FS$4)+((BR35+BT35)*Cadeirante/30*FS$4)</f>
        <v>0</v>
      </c>
      <c r="FT35" s="181">
        <f>((BU35+BW35)*Percapita/30*FT$4)+((BV35+BX35)*Cadeirante/30*FT$4)</f>
        <v>0</v>
      </c>
      <c r="FU35" s="181">
        <f>((BY35+CA35)*Percapita/30*FU$4)+((BZ35+CB35)*Cadeirante/30*FU$4)</f>
        <v>0</v>
      </c>
      <c r="FV35" s="181">
        <f>((CC35+CE35)*Percapita/30*FV$4)+((CD35+CF35)*Cadeirante/30*FV$4)</f>
        <v>0</v>
      </c>
      <c r="FW35" s="181">
        <f>((CG35+CI35)*Percapita/30*FW$4)+((CI35+CK35)*Cadeirante/30*FW$4)</f>
        <v>0</v>
      </c>
      <c r="FX35" s="181">
        <f>((CK35+CM35)*Percapita/30*FX$4)+((CL35+CN35)*Cadeirante/30*FX$4)</f>
        <v>0</v>
      </c>
      <c r="FY35" s="181">
        <f>((CO35+CQ35)*Percapita/30*FY$4)+((CP35+CR35)*Cadeirante/30*FY$4)</f>
        <v>0</v>
      </c>
      <c r="FZ35" s="181">
        <f>((CS35+CU35)*Percapita/30*FZ$4)+((CT35+CV35)*Cadeirante/30*FZ$4)</f>
        <v>0</v>
      </c>
      <c r="GA35" s="181">
        <f>((CW35+CY35)*Percapita/30*GA$4)+((CX35+CZ35)*Cadeirante/30*GA$4)</f>
        <v>0</v>
      </c>
      <c r="GB35" s="181">
        <f>((DA35+DC35)*Percapita/30*GB$4)+((DB35+DD35)*Cadeirante/30*GB$4)</f>
        <v>0</v>
      </c>
      <c r="GC35" s="181">
        <f>((DE35+DG35)*Percapita/30*GC$4)+((DF35+DH35)*Cadeirante/30*GC$4)</f>
        <v>0</v>
      </c>
      <c r="GD35" s="181">
        <f>((DI35+DK35)*Percapita/30*GD$4)+((DJ35+DL35)*Cadeirante/30*GD$4)</f>
        <v>0</v>
      </c>
      <c r="GE35" s="181">
        <f>((DM35+DO35)*Percapita/30*GE$4)+((DN35+DP35)*Cadeirante/30*GE$4)</f>
        <v>0</v>
      </c>
      <c r="GF35" s="181">
        <f>((DQ35+DS35)*Percapita/30*GF$4)+((DR35+DT35)*Cadeirante/30*GF$4)</f>
        <v>0</v>
      </c>
      <c r="GG35" s="181">
        <f>((DU35+DW35)*Percapita/30*GG$4)+((DV35+DX35)*Cadeirante/30*GG$4)</f>
        <v>0</v>
      </c>
      <c r="GH35" s="181">
        <f>((DY35+EA35)*Percapita/30*GH$4)+((DZ35+EB35)*Cadeirante/30*GH$4)</f>
        <v>0</v>
      </c>
      <c r="GI35" s="181">
        <f>((EC35+EE35)*Percapita/30*GI$4)+((ED35+EF35)*Cadeirante/30*GI$4)</f>
        <v>0</v>
      </c>
      <c r="GJ35" s="181">
        <f>((EG35+EI35)*Percapita)+((EH35+EJ35)*Cadeirante)</f>
        <v>0</v>
      </c>
      <c r="GK35" s="258"/>
      <c r="GL35" s="103">
        <f t="shared" si="30"/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3218</v>
      </c>
      <c r="B36" s="522" t="s">
        <v>3219</v>
      </c>
      <c r="C36" s="523">
        <v>1</v>
      </c>
      <c r="D36" s="524" t="s">
        <v>3220</v>
      </c>
      <c r="E36" s="524" t="s">
        <v>3221</v>
      </c>
      <c r="F36" s="525" t="s">
        <v>3182</v>
      </c>
      <c r="G36" s="525" t="s">
        <v>3183</v>
      </c>
      <c r="H36" s="350" t="s">
        <v>2055</v>
      </c>
      <c r="I36" s="351" t="s">
        <v>2055</v>
      </c>
      <c r="J36" s="409" t="s">
        <v>3184</v>
      </c>
      <c r="K36" s="410" t="s">
        <v>3185</v>
      </c>
      <c r="L36" s="329">
        <f>CONTINUA!BV36</f>
        <v>0</v>
      </c>
      <c r="M36" s="329">
        <f>CONTINUA!BW36</f>
        <v>0</v>
      </c>
      <c r="N36" s="895"/>
      <c r="O36" s="896" t="s">
        <v>3490</v>
      </c>
      <c r="P36" s="897">
        <v>0</v>
      </c>
      <c r="Q36" s="400">
        <v>2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2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2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8262.98</v>
      </c>
      <c r="EY36" s="174">
        <f>(L36*regular)+(M36*Cadeirantee)</f>
        <v>0</v>
      </c>
      <c r="EZ36" s="249">
        <f>SUMIF(FG36:GJ36,"&gt;0")</f>
        <v>462.27600000000007</v>
      </c>
      <c r="FA36" s="249">
        <f>SUMIF(FG36:GJ36,"&lt;0")+SUMIF(GN36:HP36,"&lt;0")</f>
        <v>-218.29700000000003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8506.9589999999989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8262.98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0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462.27600000000007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-218.29700000000003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3218</v>
      </c>
      <c r="B37" s="369" t="s">
        <v>3219</v>
      </c>
      <c r="C37" s="370" t="s">
        <v>3186</v>
      </c>
      <c r="D37" s="371" t="s">
        <v>3220</v>
      </c>
      <c r="E37" s="371" t="s">
        <v>3221</v>
      </c>
      <c r="F37" s="372" t="s">
        <v>3182</v>
      </c>
      <c r="G37" s="372" t="s">
        <v>3183</v>
      </c>
      <c r="H37" s="373" t="s">
        <v>2055</v>
      </c>
      <c r="I37" s="374" t="s">
        <v>2055</v>
      </c>
      <c r="J37" s="421" t="s">
        <v>3184</v>
      </c>
      <c r="K37" s="421" t="s">
        <v>3187</v>
      </c>
      <c r="L37" s="329">
        <f>CONTINUA!BV37</f>
        <v>0</v>
      </c>
      <c r="M37" s="329">
        <f>CONTINUA!BW37</f>
        <v>0</v>
      </c>
      <c r="N37" s="895"/>
      <c r="O37" s="896" t="s">
        <v>3490</v>
      </c>
      <c r="P37" s="897">
        <v>0</v>
      </c>
      <c r="Q37" s="400">
        <v>16</v>
      </c>
      <c r="R37" s="401"/>
      <c r="S37" s="400"/>
      <c r="T37" s="401"/>
      <c r="U37" s="400"/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>
        <v>2</v>
      </c>
      <c r="BN37" s="401"/>
      <c r="BO37" s="400"/>
      <c r="BP37" s="401"/>
      <c r="BQ37" s="400">
        <v>-1</v>
      </c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16</v>
      </c>
      <c r="EQ37" s="171">
        <f t="shared" si="23"/>
        <v>1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17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3218</v>
      </c>
      <c r="B38" s="369" t="s">
        <v>3219</v>
      </c>
      <c r="C38" s="375" t="s">
        <v>3186</v>
      </c>
      <c r="D38" s="371" t="s">
        <v>3220</v>
      </c>
      <c r="E38" s="371" t="s">
        <v>3221</v>
      </c>
      <c r="F38" s="376" t="s">
        <v>3182</v>
      </c>
      <c r="G38" s="376" t="s">
        <v>3183</v>
      </c>
      <c r="H38" s="373" t="s">
        <v>2055</v>
      </c>
      <c r="I38" s="374" t="s">
        <v>2055</v>
      </c>
      <c r="J38" s="421" t="s">
        <v>3184</v>
      </c>
      <c r="K38" s="422" t="s">
        <v>3188</v>
      </c>
      <c r="L38" s="329">
        <f>CONTINUA!BV38</f>
        <v>0</v>
      </c>
      <c r="M38" s="329">
        <f>CONTINUA!BW38</f>
        <v>0</v>
      </c>
      <c r="N38" s="895"/>
      <c r="O38" s="896" t="s">
        <v>3490</v>
      </c>
      <c r="P38" s="897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3218</v>
      </c>
      <c r="B39" s="369" t="s">
        <v>3219</v>
      </c>
      <c r="C39" s="375" t="s">
        <v>3186</v>
      </c>
      <c r="D39" s="371" t="s">
        <v>3220</v>
      </c>
      <c r="E39" s="371" t="s">
        <v>3221</v>
      </c>
      <c r="F39" s="376" t="s">
        <v>3182</v>
      </c>
      <c r="G39" s="376" t="s">
        <v>3183</v>
      </c>
      <c r="H39" s="373" t="s">
        <v>2055</v>
      </c>
      <c r="I39" s="374" t="s">
        <v>2055</v>
      </c>
      <c r="J39" s="421" t="s">
        <v>3184</v>
      </c>
      <c r="K39" s="423" t="s">
        <v>3189</v>
      </c>
      <c r="L39" s="329">
        <f>CONTINUA!BV39</f>
        <v>0</v>
      </c>
      <c r="M39" s="329">
        <f>CONTINUA!BW39</f>
        <v>0</v>
      </c>
      <c r="N39" s="895"/>
      <c r="O39" s="896" t="s">
        <v>3490</v>
      </c>
      <c r="P39" s="897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3218</v>
      </c>
      <c r="B40" s="378" t="s">
        <v>3219</v>
      </c>
      <c r="C40" s="379" t="s">
        <v>3186</v>
      </c>
      <c r="D40" s="380" t="s">
        <v>3220</v>
      </c>
      <c r="E40" s="380" t="s">
        <v>3221</v>
      </c>
      <c r="F40" s="381" t="s">
        <v>3182</v>
      </c>
      <c r="G40" s="381" t="s">
        <v>3183</v>
      </c>
      <c r="H40" s="382" t="s">
        <v>2055</v>
      </c>
      <c r="I40" s="383" t="s">
        <v>2055</v>
      </c>
      <c r="J40" s="421" t="s">
        <v>3184</v>
      </c>
      <c r="K40" s="424" t="s">
        <v>60</v>
      </c>
      <c r="L40" s="329">
        <f>CONTINUA!BV40</f>
        <v>0</v>
      </c>
      <c r="M40" s="329">
        <f>CONTINUA!BW40</f>
        <v>0</v>
      </c>
      <c r="N40" s="895"/>
      <c r="O40" s="896" t="s">
        <v>3490</v>
      </c>
      <c r="P40" s="897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3222</v>
      </c>
      <c r="B41" s="522" t="s">
        <v>3223</v>
      </c>
      <c r="C41" s="523">
        <v>1</v>
      </c>
      <c r="D41" s="524" t="s">
        <v>3224</v>
      </c>
      <c r="E41" s="524" t="s">
        <v>3225</v>
      </c>
      <c r="F41" s="525" t="s">
        <v>3182</v>
      </c>
      <c r="G41" s="525" t="s">
        <v>3183</v>
      </c>
      <c r="H41" s="350" t="s">
        <v>2056</v>
      </c>
      <c r="I41" s="351" t="s">
        <v>2056</v>
      </c>
      <c r="J41" s="409" t="s">
        <v>3184</v>
      </c>
      <c r="K41" s="410" t="s">
        <v>3185</v>
      </c>
      <c r="L41" s="329">
        <f>CONTINUA!BV41</f>
        <v>0</v>
      </c>
      <c r="M41" s="329">
        <f>CONTINUA!BW41</f>
        <v>0</v>
      </c>
      <c r="N41" s="895"/>
      <c r="O41" s="896" t="s">
        <v>3491</v>
      </c>
      <c r="P41" s="897">
        <v>0</v>
      </c>
      <c r="Q41" s="400">
        <v>50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50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50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20590.34</v>
      </c>
      <c r="EY41" s="174">
        <f>(L41*regular)+(M41*Cadeirantee)</f>
        <v>0</v>
      </c>
      <c r="EZ41" s="249">
        <f>SUMIF(FG41:GJ41,"&gt;0")</f>
        <v>0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20590.34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20590.34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0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3222</v>
      </c>
      <c r="B42" s="369" t="s">
        <v>3223</v>
      </c>
      <c r="C42" s="370" t="s">
        <v>3186</v>
      </c>
      <c r="D42" s="371" t="s">
        <v>3224</v>
      </c>
      <c r="E42" s="371" t="s">
        <v>3225</v>
      </c>
      <c r="F42" s="372" t="s">
        <v>3182</v>
      </c>
      <c r="G42" s="372" t="s">
        <v>3183</v>
      </c>
      <c r="H42" s="373" t="s">
        <v>2056</v>
      </c>
      <c r="I42" s="374" t="s">
        <v>2056</v>
      </c>
      <c r="J42" s="421" t="s">
        <v>3184</v>
      </c>
      <c r="K42" s="421" t="s">
        <v>3187</v>
      </c>
      <c r="L42" s="329">
        <f>CONTINUA!BV42</f>
        <v>0</v>
      </c>
      <c r="M42" s="329">
        <f>CONTINUA!BW42</f>
        <v>0</v>
      </c>
      <c r="N42" s="895"/>
      <c r="O42" s="896" t="s">
        <v>3491</v>
      </c>
      <c r="P42" s="897">
        <v>0</v>
      </c>
      <c r="Q42" s="400"/>
      <c r="R42" s="401"/>
      <c r="S42" s="400"/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/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0</v>
      </c>
      <c r="EQ42" s="171">
        <f t="shared" si="23"/>
        <v>0</v>
      </c>
      <c r="ER42" s="171">
        <f t="shared" si="24"/>
        <v>0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0</v>
      </c>
      <c r="EW42" s="173"/>
      <c r="EX42" s="248">
        <f t="shared" si="60"/>
        <v>0</v>
      </c>
      <c r="EY42" s="174">
        <f>(L42*regular)+(M42*Cadeirantee)</f>
        <v>0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3222</v>
      </c>
      <c r="B43" s="369" t="s">
        <v>3223</v>
      </c>
      <c r="C43" s="375" t="s">
        <v>3186</v>
      </c>
      <c r="D43" s="371" t="s">
        <v>3224</v>
      </c>
      <c r="E43" s="371" t="s">
        <v>3225</v>
      </c>
      <c r="F43" s="376" t="s">
        <v>3182</v>
      </c>
      <c r="G43" s="376" t="s">
        <v>3183</v>
      </c>
      <c r="H43" s="373" t="s">
        <v>2056</v>
      </c>
      <c r="I43" s="374" t="s">
        <v>2056</v>
      </c>
      <c r="J43" s="421" t="s">
        <v>3184</v>
      </c>
      <c r="K43" s="422" t="s">
        <v>3188</v>
      </c>
      <c r="L43" s="329">
        <f>CONTINUA!BV43</f>
        <v>0</v>
      </c>
      <c r="M43" s="329">
        <f>CONTINUA!BW43</f>
        <v>0</v>
      </c>
      <c r="N43" s="895"/>
      <c r="O43" s="896" t="s">
        <v>3491</v>
      </c>
      <c r="P43" s="897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3222</v>
      </c>
      <c r="B44" s="369" t="s">
        <v>3223</v>
      </c>
      <c r="C44" s="375" t="s">
        <v>3186</v>
      </c>
      <c r="D44" s="371" t="s">
        <v>3224</v>
      </c>
      <c r="E44" s="371" t="s">
        <v>3225</v>
      </c>
      <c r="F44" s="376" t="s">
        <v>3182</v>
      </c>
      <c r="G44" s="376" t="s">
        <v>3183</v>
      </c>
      <c r="H44" s="373" t="s">
        <v>2056</v>
      </c>
      <c r="I44" s="374" t="s">
        <v>2056</v>
      </c>
      <c r="J44" s="421" t="s">
        <v>3184</v>
      </c>
      <c r="K44" s="423" t="s">
        <v>3189</v>
      </c>
      <c r="L44" s="329">
        <f>CONTINUA!BV44</f>
        <v>0</v>
      </c>
      <c r="M44" s="329">
        <f>CONTINUA!BW44</f>
        <v>0</v>
      </c>
      <c r="N44" s="895"/>
      <c r="O44" s="896" t="s">
        <v>3491</v>
      </c>
      <c r="P44" s="897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3222</v>
      </c>
      <c r="B45" s="378" t="s">
        <v>3223</v>
      </c>
      <c r="C45" s="379" t="s">
        <v>3186</v>
      </c>
      <c r="D45" s="380" t="s">
        <v>3224</v>
      </c>
      <c r="E45" s="380" t="s">
        <v>3225</v>
      </c>
      <c r="F45" s="381" t="s">
        <v>3182</v>
      </c>
      <c r="G45" s="381" t="s">
        <v>3183</v>
      </c>
      <c r="H45" s="382" t="s">
        <v>2056</v>
      </c>
      <c r="I45" s="383" t="s">
        <v>2056</v>
      </c>
      <c r="J45" s="421" t="s">
        <v>3184</v>
      </c>
      <c r="K45" s="424" t="s">
        <v>60</v>
      </c>
      <c r="L45" s="329">
        <f>CONTINUA!BV45</f>
        <v>0</v>
      </c>
      <c r="M45" s="329">
        <f>CONTINUA!BW45</f>
        <v>0</v>
      </c>
      <c r="N45" s="895"/>
      <c r="O45" s="896" t="s">
        <v>3491</v>
      </c>
      <c r="P45" s="897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3226</v>
      </c>
      <c r="B46" s="522" t="s">
        <v>3227</v>
      </c>
      <c r="C46" s="523">
        <v>1</v>
      </c>
      <c r="D46" s="524" t="s">
        <v>3228</v>
      </c>
      <c r="E46" s="524" t="s">
        <v>3229</v>
      </c>
      <c r="F46" s="525" t="s">
        <v>3182</v>
      </c>
      <c r="G46" s="525" t="s">
        <v>3183</v>
      </c>
      <c r="H46" s="350" t="s">
        <v>2057</v>
      </c>
      <c r="I46" s="351" t="s">
        <v>2057</v>
      </c>
      <c r="J46" s="409" t="s">
        <v>3184</v>
      </c>
      <c r="K46" s="410" t="s">
        <v>3185</v>
      </c>
      <c r="L46" s="329">
        <f>CONTINUA!BV46</f>
        <v>0</v>
      </c>
      <c r="M46" s="329">
        <f>CONTINUA!BW46</f>
        <v>0</v>
      </c>
      <c r="N46" s="895"/>
      <c r="O46" s="896" t="s">
        <v>3492</v>
      </c>
      <c r="P46" s="897">
        <v>0</v>
      </c>
      <c r="Q46" s="400">
        <v>13</v>
      </c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/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/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/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 t="s">
        <v>3193</v>
      </c>
      <c r="EM46" s="520">
        <v>706.255</v>
      </c>
      <c r="EN46" s="520"/>
      <c r="EO46" s="520"/>
      <c r="EP46" s="171">
        <f t="shared" si="22"/>
        <v>13</v>
      </c>
      <c r="EQ46" s="171">
        <f t="shared" si="23"/>
        <v>0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13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29065.4</v>
      </c>
      <c r="EY46" s="174">
        <f>(L46*regular)+(M46*Cadeirantee)</f>
        <v>0</v>
      </c>
      <c r="EZ46" s="249">
        <f>SUMIF(FG46:GJ46,"&gt;0")</f>
        <v>115.56900000000002</v>
      </c>
      <c r="FA46" s="249">
        <f>SUMIF(FG46:GJ46,"&lt;0")+SUMIF(GN46:HP46,"&lt;0")</f>
        <v>0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30147.504000000001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29065.4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0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0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115.56900000000002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0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706.255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3226</v>
      </c>
      <c r="B47" s="369" t="s">
        <v>3227</v>
      </c>
      <c r="C47" s="370" t="s">
        <v>3186</v>
      </c>
      <c r="D47" s="371" t="s">
        <v>3228</v>
      </c>
      <c r="E47" s="371" t="s">
        <v>3229</v>
      </c>
      <c r="F47" s="372" t="s">
        <v>3182</v>
      </c>
      <c r="G47" s="372" t="s">
        <v>3183</v>
      </c>
      <c r="H47" s="373" t="s">
        <v>2057</v>
      </c>
      <c r="I47" s="374" t="s">
        <v>2057</v>
      </c>
      <c r="J47" s="421" t="s">
        <v>3184</v>
      </c>
      <c r="K47" s="421" t="s">
        <v>3187</v>
      </c>
      <c r="L47" s="329">
        <f>CONTINUA!BV47</f>
        <v>27</v>
      </c>
      <c r="M47" s="329">
        <f>CONTINUA!BW47</f>
        <v>0</v>
      </c>
      <c r="N47" s="895"/>
      <c r="O47" s="896" t="s">
        <v>3492</v>
      </c>
      <c r="P47" s="897">
        <v>0</v>
      </c>
      <c r="Q47" s="400">
        <v>52</v>
      </c>
      <c r="R47" s="401"/>
      <c r="S47" s="400">
        <v>7</v>
      </c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>
        <v>1</v>
      </c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52</v>
      </c>
      <c r="EQ47" s="171">
        <f t="shared" si="23"/>
        <v>1</v>
      </c>
      <c r="ER47" s="171">
        <f t="shared" si="24"/>
        <v>7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60</v>
      </c>
      <c r="EW47" s="173"/>
      <c r="EX47" s="248">
        <f t="shared" si="65"/>
        <v>0</v>
      </c>
      <c r="EY47" s="174">
        <f>(L47*regular)+(M47*Cadeirantee)</f>
        <v>260.28000000000003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3226</v>
      </c>
      <c r="B48" s="369" t="s">
        <v>3227</v>
      </c>
      <c r="C48" s="375" t="s">
        <v>3186</v>
      </c>
      <c r="D48" s="371" t="s">
        <v>3228</v>
      </c>
      <c r="E48" s="371" t="s">
        <v>3229</v>
      </c>
      <c r="F48" s="376" t="s">
        <v>3182</v>
      </c>
      <c r="G48" s="376" t="s">
        <v>3183</v>
      </c>
      <c r="H48" s="373" t="s">
        <v>2057</v>
      </c>
      <c r="I48" s="374" t="s">
        <v>2057</v>
      </c>
      <c r="J48" s="421" t="s">
        <v>3184</v>
      </c>
      <c r="K48" s="422" t="s">
        <v>3188</v>
      </c>
      <c r="L48" s="329">
        <f>CONTINUA!BV48</f>
        <v>0</v>
      </c>
      <c r="M48" s="329">
        <f>CONTINUA!BW48</f>
        <v>0</v>
      </c>
      <c r="N48" s="895"/>
      <c r="O48" s="896" t="s">
        <v>3492</v>
      </c>
      <c r="P48" s="897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3226</v>
      </c>
      <c r="B49" s="369" t="s">
        <v>3227</v>
      </c>
      <c r="C49" s="375" t="s">
        <v>3186</v>
      </c>
      <c r="D49" s="371" t="s">
        <v>3228</v>
      </c>
      <c r="E49" s="371" t="s">
        <v>3229</v>
      </c>
      <c r="F49" s="376" t="s">
        <v>3182</v>
      </c>
      <c r="G49" s="376" t="s">
        <v>3183</v>
      </c>
      <c r="H49" s="373" t="s">
        <v>2057</v>
      </c>
      <c r="I49" s="374" t="s">
        <v>2057</v>
      </c>
      <c r="J49" s="421" t="s">
        <v>3184</v>
      </c>
      <c r="K49" s="423" t="s">
        <v>3189</v>
      </c>
      <c r="L49" s="329">
        <f>CONTINUA!BV49</f>
        <v>0</v>
      </c>
      <c r="M49" s="329">
        <f>CONTINUA!BW49</f>
        <v>0</v>
      </c>
      <c r="N49" s="895"/>
      <c r="O49" s="896" t="s">
        <v>3492</v>
      </c>
      <c r="P49" s="897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3226</v>
      </c>
      <c r="B50" s="378" t="s">
        <v>3227</v>
      </c>
      <c r="C50" s="379" t="s">
        <v>3186</v>
      </c>
      <c r="D50" s="380" t="s">
        <v>3228</v>
      </c>
      <c r="E50" s="380" t="s">
        <v>3229</v>
      </c>
      <c r="F50" s="381" t="s">
        <v>3182</v>
      </c>
      <c r="G50" s="381" t="s">
        <v>3183</v>
      </c>
      <c r="H50" s="382" t="s">
        <v>2057</v>
      </c>
      <c r="I50" s="383" t="s">
        <v>2057</v>
      </c>
      <c r="J50" s="421" t="s">
        <v>3184</v>
      </c>
      <c r="K50" s="424" t="s">
        <v>60</v>
      </c>
      <c r="L50" s="329">
        <f>CONTINUA!BV50</f>
        <v>0</v>
      </c>
      <c r="M50" s="329">
        <f>CONTINUA!BW50</f>
        <v>0</v>
      </c>
      <c r="N50" s="895"/>
      <c r="O50" s="896" t="s">
        <v>3492</v>
      </c>
      <c r="P50" s="897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3230</v>
      </c>
      <c r="B51" s="522" t="s">
        <v>3231</v>
      </c>
      <c r="C51" s="523">
        <v>1</v>
      </c>
      <c r="D51" s="524" t="s">
        <v>3232</v>
      </c>
      <c r="E51" s="524" t="s">
        <v>3233</v>
      </c>
      <c r="F51" s="525" t="s">
        <v>3182</v>
      </c>
      <c r="G51" s="525" t="s">
        <v>3183</v>
      </c>
      <c r="H51" s="350" t="s">
        <v>2058</v>
      </c>
      <c r="I51" s="351" t="s">
        <v>2058</v>
      </c>
      <c r="J51" s="409" t="s">
        <v>3184</v>
      </c>
      <c r="K51" s="410" t="s">
        <v>3185</v>
      </c>
      <c r="L51" s="329">
        <f>CONTINUA!BV51</f>
        <v>0</v>
      </c>
      <c r="M51" s="329">
        <f>CONTINUA!BW51</f>
        <v>0</v>
      </c>
      <c r="N51" s="895"/>
      <c r="O51" s="896" t="s">
        <v>3493</v>
      </c>
      <c r="P51" s="897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/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 t="s">
        <v>3193</v>
      </c>
      <c r="EM51" s="520">
        <v>706.255</v>
      </c>
      <c r="EN51" s="520"/>
      <c r="EO51" s="520"/>
      <c r="EP51" s="171">
        <f t="shared" si="22"/>
        <v>0</v>
      </c>
      <c r="EQ51" s="171">
        <f t="shared" si="23"/>
        <v>0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0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27524.48</v>
      </c>
      <c r="EY51" s="174">
        <f>(L51*regular)+(M51*Cadeirantee)</f>
        <v>0</v>
      </c>
      <c r="EZ51" s="249">
        <f>SUMIF(FG51:GJ51,"&gt;0")</f>
        <v>0</v>
      </c>
      <c r="FA51" s="249">
        <f>SUMIF(FG51:GJ51,"&lt;0")+SUMIF(GN51:HP51,"&lt;0")</f>
        <v>-398.07100000000003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28198.984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27524.48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0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-295.34300000000002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0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-102.72800000000001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706.255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3230</v>
      </c>
      <c r="B52" s="369" t="s">
        <v>3231</v>
      </c>
      <c r="C52" s="370" t="s">
        <v>3186</v>
      </c>
      <c r="D52" s="371" t="s">
        <v>3232</v>
      </c>
      <c r="E52" s="371" t="s">
        <v>3233</v>
      </c>
      <c r="F52" s="372" t="s">
        <v>3182</v>
      </c>
      <c r="G52" s="372" t="s">
        <v>3183</v>
      </c>
      <c r="H52" s="373" t="s">
        <v>2058</v>
      </c>
      <c r="I52" s="374" t="s">
        <v>2058</v>
      </c>
      <c r="J52" s="421" t="s">
        <v>3184</v>
      </c>
      <c r="K52" s="421" t="s">
        <v>3187</v>
      </c>
      <c r="L52" s="329">
        <f>CONTINUA!BV52</f>
        <v>38</v>
      </c>
      <c r="M52" s="329">
        <f>CONTINUA!BW52</f>
        <v>0</v>
      </c>
      <c r="N52" s="895"/>
      <c r="O52" s="896" t="s">
        <v>3493</v>
      </c>
      <c r="P52" s="897">
        <v>0</v>
      </c>
      <c r="Q52" s="400">
        <v>51</v>
      </c>
      <c r="R52" s="401"/>
      <c r="S52" s="400">
        <v>17</v>
      </c>
      <c r="T52" s="401"/>
      <c r="U52" s="400"/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>
        <v>-1</v>
      </c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>
        <v>-1</v>
      </c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51</v>
      </c>
      <c r="EQ52" s="171">
        <f t="shared" si="23"/>
        <v>0</v>
      </c>
      <c r="ER52" s="171">
        <f t="shared" si="24"/>
        <v>15</v>
      </c>
      <c r="ES52" s="171">
        <f t="shared" si="25"/>
        <v>0</v>
      </c>
      <c r="ET52" s="171">
        <f t="shared" si="26"/>
        <v>0</v>
      </c>
      <c r="EU52" s="171">
        <f t="shared" si="27"/>
        <v>0</v>
      </c>
      <c r="EV52" s="172">
        <f t="shared" si="28"/>
        <v>66</v>
      </c>
      <c r="EW52" s="173"/>
      <c r="EX52" s="248">
        <f t="shared" si="70"/>
        <v>0</v>
      </c>
      <c r="EY52" s="174">
        <f>(L52*regular)+(M52*Cadeirantee)</f>
        <v>366.32000000000005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3230</v>
      </c>
      <c r="B53" s="369" t="s">
        <v>3231</v>
      </c>
      <c r="C53" s="375" t="s">
        <v>3186</v>
      </c>
      <c r="D53" s="371" t="s">
        <v>3232</v>
      </c>
      <c r="E53" s="371" t="s">
        <v>3233</v>
      </c>
      <c r="F53" s="376" t="s">
        <v>3182</v>
      </c>
      <c r="G53" s="376" t="s">
        <v>3183</v>
      </c>
      <c r="H53" s="373" t="s">
        <v>2058</v>
      </c>
      <c r="I53" s="374" t="s">
        <v>2058</v>
      </c>
      <c r="J53" s="421" t="s">
        <v>3184</v>
      </c>
      <c r="K53" s="422" t="s">
        <v>3188</v>
      </c>
      <c r="L53" s="329">
        <f>CONTINUA!BV53</f>
        <v>0</v>
      </c>
      <c r="M53" s="329">
        <f>CONTINUA!BW53</f>
        <v>0</v>
      </c>
      <c r="N53" s="895"/>
      <c r="O53" s="896" t="s">
        <v>3493</v>
      </c>
      <c r="P53" s="897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3230</v>
      </c>
      <c r="B54" s="369" t="s">
        <v>3231</v>
      </c>
      <c r="C54" s="375" t="s">
        <v>3186</v>
      </c>
      <c r="D54" s="371" t="s">
        <v>3232</v>
      </c>
      <c r="E54" s="371" t="s">
        <v>3233</v>
      </c>
      <c r="F54" s="376" t="s">
        <v>3182</v>
      </c>
      <c r="G54" s="376" t="s">
        <v>3183</v>
      </c>
      <c r="H54" s="373" t="s">
        <v>2058</v>
      </c>
      <c r="I54" s="374" t="s">
        <v>2058</v>
      </c>
      <c r="J54" s="421" t="s">
        <v>3184</v>
      </c>
      <c r="K54" s="423" t="s">
        <v>3189</v>
      </c>
      <c r="L54" s="329">
        <f>CONTINUA!BV54</f>
        <v>0</v>
      </c>
      <c r="M54" s="329">
        <f>CONTINUA!BW54</f>
        <v>0</v>
      </c>
      <c r="N54" s="895"/>
      <c r="O54" s="896" t="s">
        <v>3493</v>
      </c>
      <c r="P54" s="897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3230</v>
      </c>
      <c r="B55" s="378" t="s">
        <v>3231</v>
      </c>
      <c r="C55" s="379" t="s">
        <v>3186</v>
      </c>
      <c r="D55" s="380" t="s">
        <v>3232</v>
      </c>
      <c r="E55" s="380" t="s">
        <v>3233</v>
      </c>
      <c r="F55" s="381" t="s">
        <v>3182</v>
      </c>
      <c r="G55" s="381" t="s">
        <v>3183</v>
      </c>
      <c r="H55" s="382" t="s">
        <v>2058</v>
      </c>
      <c r="I55" s="383" t="s">
        <v>2058</v>
      </c>
      <c r="J55" s="421" t="s">
        <v>3184</v>
      </c>
      <c r="K55" s="424" t="s">
        <v>60</v>
      </c>
      <c r="L55" s="329">
        <f>CONTINUA!BV55</f>
        <v>0</v>
      </c>
      <c r="M55" s="329">
        <f>CONTINUA!BW55</f>
        <v>0</v>
      </c>
      <c r="N55" s="895"/>
      <c r="O55" s="896" t="s">
        <v>3493</v>
      </c>
      <c r="P55" s="897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3234</v>
      </c>
      <c r="B56" s="522" t="s">
        <v>3235</v>
      </c>
      <c r="C56" s="523">
        <v>1</v>
      </c>
      <c r="D56" s="524" t="s">
        <v>3236</v>
      </c>
      <c r="E56" s="524" t="s">
        <v>3237</v>
      </c>
      <c r="F56" s="525" t="s">
        <v>3182</v>
      </c>
      <c r="G56" s="525" t="s">
        <v>3183</v>
      </c>
      <c r="H56" s="350" t="s">
        <v>2059</v>
      </c>
      <c r="I56" s="351" t="s">
        <v>2059</v>
      </c>
      <c r="J56" s="409" t="s">
        <v>3184</v>
      </c>
      <c r="K56" s="410" t="s">
        <v>3185</v>
      </c>
      <c r="L56" s="329">
        <f>CONTINUA!BV56</f>
        <v>0</v>
      </c>
      <c r="M56" s="329">
        <f>CONTINUA!BW56</f>
        <v>0</v>
      </c>
      <c r="N56" s="895"/>
      <c r="O56" s="896" t="s">
        <v>3494</v>
      </c>
      <c r="P56" s="897">
        <v>0</v>
      </c>
      <c r="Q56" s="400">
        <v>12</v>
      </c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12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12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15197.119999999999</v>
      </c>
      <c r="EY56" s="174">
        <f>(L56*regular)+(M56*Cadeirantee)</f>
        <v>0</v>
      </c>
      <c r="EZ56" s="249">
        <f>SUMIF(FG56:GJ56,"&gt;0")</f>
        <v>0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15197.119999999999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15197.119999999999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0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0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3234</v>
      </c>
      <c r="B57" s="369" t="s">
        <v>3235</v>
      </c>
      <c r="C57" s="370" t="s">
        <v>3186</v>
      </c>
      <c r="D57" s="371" t="s">
        <v>3236</v>
      </c>
      <c r="E57" s="371" t="s">
        <v>3237</v>
      </c>
      <c r="F57" s="372" t="s">
        <v>3182</v>
      </c>
      <c r="G57" s="372" t="s">
        <v>3183</v>
      </c>
      <c r="H57" s="373" t="s">
        <v>2059</v>
      </c>
      <c r="I57" s="374" t="s">
        <v>2059</v>
      </c>
      <c r="J57" s="421" t="s">
        <v>3184</v>
      </c>
      <c r="K57" s="421" t="s">
        <v>3187</v>
      </c>
      <c r="L57" s="329">
        <f>CONTINUA!BV57</f>
        <v>0</v>
      </c>
      <c r="M57" s="329">
        <f>CONTINUA!BW57</f>
        <v>0</v>
      </c>
      <c r="N57" s="895"/>
      <c r="O57" s="896" t="s">
        <v>3494</v>
      </c>
      <c r="P57" s="897">
        <v>0</v>
      </c>
      <c r="Q57" s="400">
        <v>24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/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/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24</v>
      </c>
      <c r="EQ57" s="171">
        <f t="shared" si="23"/>
        <v>0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24</v>
      </c>
      <c r="EW57" s="173"/>
      <c r="EX57" s="248">
        <f t="shared" si="75"/>
        <v>0</v>
      </c>
      <c r="EY57" s="174">
        <f>(L57*regular)+(M57*Cadeirantee)</f>
        <v>0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3234</v>
      </c>
      <c r="B58" s="369" t="s">
        <v>3235</v>
      </c>
      <c r="C58" s="375" t="s">
        <v>3186</v>
      </c>
      <c r="D58" s="371" t="s">
        <v>3236</v>
      </c>
      <c r="E58" s="371" t="s">
        <v>3237</v>
      </c>
      <c r="F58" s="376" t="s">
        <v>3182</v>
      </c>
      <c r="G58" s="376" t="s">
        <v>3183</v>
      </c>
      <c r="H58" s="373" t="s">
        <v>2059</v>
      </c>
      <c r="I58" s="374" t="s">
        <v>2059</v>
      </c>
      <c r="J58" s="421" t="s">
        <v>3184</v>
      </c>
      <c r="K58" s="422" t="s">
        <v>3188</v>
      </c>
      <c r="L58" s="329">
        <f>CONTINUA!BV58</f>
        <v>0</v>
      </c>
      <c r="M58" s="329">
        <f>CONTINUA!BW58</f>
        <v>0</v>
      </c>
      <c r="N58" s="895"/>
      <c r="O58" s="896" t="s">
        <v>3494</v>
      </c>
      <c r="P58" s="897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3234</v>
      </c>
      <c r="B59" s="369" t="s">
        <v>3235</v>
      </c>
      <c r="C59" s="375" t="s">
        <v>3186</v>
      </c>
      <c r="D59" s="371" t="s">
        <v>3236</v>
      </c>
      <c r="E59" s="371" t="s">
        <v>3237</v>
      </c>
      <c r="F59" s="376" t="s">
        <v>3182</v>
      </c>
      <c r="G59" s="376" t="s">
        <v>3183</v>
      </c>
      <c r="H59" s="373" t="s">
        <v>2059</v>
      </c>
      <c r="I59" s="374" t="s">
        <v>2059</v>
      </c>
      <c r="J59" s="421" t="s">
        <v>3184</v>
      </c>
      <c r="K59" s="423" t="s">
        <v>3189</v>
      </c>
      <c r="L59" s="329">
        <f>CONTINUA!BV59</f>
        <v>0</v>
      </c>
      <c r="M59" s="329">
        <f>CONTINUA!BW59</f>
        <v>0</v>
      </c>
      <c r="N59" s="895"/>
      <c r="O59" s="896" t="s">
        <v>3494</v>
      </c>
      <c r="P59" s="897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3234</v>
      </c>
      <c r="B60" s="378" t="s">
        <v>3235</v>
      </c>
      <c r="C60" s="379" t="s">
        <v>3186</v>
      </c>
      <c r="D60" s="380" t="s">
        <v>3236</v>
      </c>
      <c r="E60" s="380" t="s">
        <v>3237</v>
      </c>
      <c r="F60" s="381" t="s">
        <v>3182</v>
      </c>
      <c r="G60" s="381" t="s">
        <v>3183</v>
      </c>
      <c r="H60" s="382" t="s">
        <v>2059</v>
      </c>
      <c r="I60" s="383" t="s">
        <v>2059</v>
      </c>
      <c r="J60" s="421" t="s">
        <v>3184</v>
      </c>
      <c r="K60" s="424" t="s">
        <v>60</v>
      </c>
      <c r="L60" s="329">
        <f>CONTINUA!BV60</f>
        <v>0</v>
      </c>
      <c r="M60" s="329">
        <f>CONTINUA!BW60</f>
        <v>0</v>
      </c>
      <c r="N60" s="895"/>
      <c r="O60" s="896" t="s">
        <v>3494</v>
      </c>
      <c r="P60" s="897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3238</v>
      </c>
      <c r="B61" s="522" t="s">
        <v>3239</v>
      </c>
      <c r="C61" s="523">
        <v>1</v>
      </c>
      <c r="D61" s="524" t="s">
        <v>3240</v>
      </c>
      <c r="E61" s="524" t="s">
        <v>3241</v>
      </c>
      <c r="F61" s="525" t="s">
        <v>3182</v>
      </c>
      <c r="G61" s="525" t="s">
        <v>3183</v>
      </c>
      <c r="H61" s="350" t="s">
        <v>2060</v>
      </c>
      <c r="I61" s="351" t="s">
        <v>2060</v>
      </c>
      <c r="J61" s="409" t="s">
        <v>3184</v>
      </c>
      <c r="K61" s="410" t="s">
        <v>3185</v>
      </c>
      <c r="L61" s="329">
        <f>CONTINUA!BV61</f>
        <v>0</v>
      </c>
      <c r="M61" s="329">
        <f>CONTINUA!BW61</f>
        <v>0</v>
      </c>
      <c r="N61" s="895"/>
      <c r="O61" s="896" t="s">
        <v>3495</v>
      </c>
      <c r="P61" s="897">
        <v>0</v>
      </c>
      <c r="Q61" s="400">
        <v>42</v>
      </c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42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42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17508.5</v>
      </c>
      <c r="EY61" s="174">
        <f>(L61*regular)+(M61*Cadeirantee)</f>
        <v>0</v>
      </c>
      <c r="EZ61" s="249">
        <f>SUMIF(FG61:GJ61,"&gt;0")</f>
        <v>0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17508.5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17508.5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0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3238</v>
      </c>
      <c r="B62" s="369" t="s">
        <v>3239</v>
      </c>
      <c r="C62" s="370" t="s">
        <v>3186</v>
      </c>
      <c r="D62" s="371" t="s">
        <v>3240</v>
      </c>
      <c r="E62" s="371" t="s">
        <v>3241</v>
      </c>
      <c r="F62" s="372" t="s">
        <v>3182</v>
      </c>
      <c r="G62" s="372" t="s">
        <v>3183</v>
      </c>
      <c r="H62" s="373" t="s">
        <v>2060</v>
      </c>
      <c r="I62" s="374" t="s">
        <v>2060</v>
      </c>
      <c r="J62" s="421" t="s">
        <v>3184</v>
      </c>
      <c r="K62" s="421" t="s">
        <v>3187</v>
      </c>
      <c r="L62" s="329">
        <f>CONTINUA!BV62</f>
        <v>0</v>
      </c>
      <c r="M62" s="329">
        <f>CONTINUA!BW62</f>
        <v>0</v>
      </c>
      <c r="N62" s="895"/>
      <c r="O62" s="896" t="s">
        <v>3495</v>
      </c>
      <c r="P62" s="897">
        <v>0</v>
      </c>
      <c r="Q62" s="400"/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/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0</v>
      </c>
      <c r="EQ62" s="171">
        <f t="shared" si="23"/>
        <v>0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0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3238</v>
      </c>
      <c r="B63" s="369" t="s">
        <v>3239</v>
      </c>
      <c r="C63" s="375" t="s">
        <v>3186</v>
      </c>
      <c r="D63" s="371" t="s">
        <v>3240</v>
      </c>
      <c r="E63" s="371" t="s">
        <v>3241</v>
      </c>
      <c r="F63" s="376" t="s">
        <v>3182</v>
      </c>
      <c r="G63" s="376" t="s">
        <v>3183</v>
      </c>
      <c r="H63" s="373" t="s">
        <v>2060</v>
      </c>
      <c r="I63" s="374" t="s">
        <v>2060</v>
      </c>
      <c r="J63" s="421" t="s">
        <v>3184</v>
      </c>
      <c r="K63" s="422" t="s">
        <v>3188</v>
      </c>
      <c r="L63" s="329">
        <f>CONTINUA!BV63</f>
        <v>0</v>
      </c>
      <c r="M63" s="329">
        <f>CONTINUA!BW63</f>
        <v>0</v>
      </c>
      <c r="N63" s="895"/>
      <c r="O63" s="896" t="s">
        <v>3495</v>
      </c>
      <c r="P63" s="897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3238</v>
      </c>
      <c r="B64" s="369" t="s">
        <v>3239</v>
      </c>
      <c r="C64" s="375" t="s">
        <v>3186</v>
      </c>
      <c r="D64" s="371" t="s">
        <v>3240</v>
      </c>
      <c r="E64" s="371" t="s">
        <v>3241</v>
      </c>
      <c r="F64" s="376" t="s">
        <v>3182</v>
      </c>
      <c r="G64" s="376" t="s">
        <v>3183</v>
      </c>
      <c r="H64" s="373" t="s">
        <v>2060</v>
      </c>
      <c r="I64" s="374" t="s">
        <v>2060</v>
      </c>
      <c r="J64" s="421" t="s">
        <v>3184</v>
      </c>
      <c r="K64" s="423" t="s">
        <v>3189</v>
      </c>
      <c r="L64" s="329">
        <f>CONTINUA!BV64</f>
        <v>0</v>
      </c>
      <c r="M64" s="329">
        <f>CONTINUA!BW64</f>
        <v>0</v>
      </c>
      <c r="N64" s="895"/>
      <c r="O64" s="896" t="s">
        <v>3495</v>
      </c>
      <c r="P64" s="897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3238</v>
      </c>
      <c r="B65" s="378" t="s">
        <v>3239</v>
      </c>
      <c r="C65" s="379" t="s">
        <v>3186</v>
      </c>
      <c r="D65" s="380" t="s">
        <v>3240</v>
      </c>
      <c r="E65" s="380" t="s">
        <v>3241</v>
      </c>
      <c r="F65" s="381" t="s">
        <v>3182</v>
      </c>
      <c r="G65" s="381" t="s">
        <v>3183</v>
      </c>
      <c r="H65" s="382" t="s">
        <v>2060</v>
      </c>
      <c r="I65" s="383" t="s">
        <v>2060</v>
      </c>
      <c r="J65" s="421" t="s">
        <v>3184</v>
      </c>
      <c r="K65" s="424" t="s">
        <v>60</v>
      </c>
      <c r="L65" s="329">
        <f>CONTINUA!BV65</f>
        <v>0</v>
      </c>
      <c r="M65" s="329">
        <f>CONTINUA!BW65</f>
        <v>0</v>
      </c>
      <c r="N65" s="895"/>
      <c r="O65" s="896" t="s">
        <v>3495</v>
      </c>
      <c r="P65" s="897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3242</v>
      </c>
      <c r="B66" s="522" t="s">
        <v>3243</v>
      </c>
      <c r="C66" s="523">
        <v>1</v>
      </c>
      <c r="D66" s="524" t="s">
        <v>3244</v>
      </c>
      <c r="E66" s="524" t="s">
        <v>3245</v>
      </c>
      <c r="F66" s="525" t="s">
        <v>3182</v>
      </c>
      <c r="G66" s="525" t="s">
        <v>3183</v>
      </c>
      <c r="H66" s="350" t="s">
        <v>2061</v>
      </c>
      <c r="I66" s="351" t="s">
        <v>2061</v>
      </c>
      <c r="J66" s="409" t="s">
        <v>3184</v>
      </c>
      <c r="K66" s="410" t="s">
        <v>3185</v>
      </c>
      <c r="L66" s="329">
        <f>CONTINUA!BV66</f>
        <v>0</v>
      </c>
      <c r="M66" s="329">
        <f>CONTINUA!BW66</f>
        <v>0</v>
      </c>
      <c r="N66" s="895"/>
      <c r="O66" s="896" t="s">
        <v>3496</v>
      </c>
      <c r="P66" s="897">
        <v>0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0</v>
      </c>
      <c r="EX66" s="248">
        <f t="shared" ref="EX66:EX69" si="85">FF66</f>
        <v>19819.88</v>
      </c>
      <c r="EY66" s="174">
        <f>(L66*regular)+(M66*Cadeirantee)</f>
        <v>0</v>
      </c>
      <c r="EZ66" s="249">
        <f>SUMIF(FG66:GJ66,"&gt;0")</f>
        <v>757.61900000000003</v>
      </c>
      <c r="FA66" s="249">
        <f>SUMIF(FG66:GJ66,"&lt;0")+SUMIF(GN66:HP66,"&lt;0")</f>
        <v>-565.00400000000002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20648.735000000001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19819.88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-565.00400000000002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539.322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218.29700000000003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3242</v>
      </c>
      <c r="B67" s="369" t="s">
        <v>3243</v>
      </c>
      <c r="C67" s="370" t="s">
        <v>3186</v>
      </c>
      <c r="D67" s="371" t="s">
        <v>3244</v>
      </c>
      <c r="E67" s="371" t="s">
        <v>3245</v>
      </c>
      <c r="F67" s="372" t="s">
        <v>3182</v>
      </c>
      <c r="G67" s="372" t="s">
        <v>3183</v>
      </c>
      <c r="H67" s="373" t="s">
        <v>2061</v>
      </c>
      <c r="I67" s="374" t="s">
        <v>2061</v>
      </c>
      <c r="J67" s="421" t="s">
        <v>3184</v>
      </c>
      <c r="K67" s="421" t="s">
        <v>3187</v>
      </c>
      <c r="L67" s="329">
        <f>CONTINUA!BV67</f>
        <v>66</v>
      </c>
      <c r="M67" s="329">
        <f>CONTINUA!BW67</f>
        <v>0</v>
      </c>
      <c r="N67" s="895"/>
      <c r="O67" s="896" t="s">
        <v>3496</v>
      </c>
      <c r="P67" s="897">
        <v>0</v>
      </c>
      <c r="Q67" s="400">
        <v>46</v>
      </c>
      <c r="R67" s="401"/>
      <c r="S67" s="400">
        <v>2</v>
      </c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>
        <v>-2</v>
      </c>
      <c r="AZ67" s="401"/>
      <c r="BA67" s="400"/>
      <c r="BB67" s="401"/>
      <c r="BC67" s="400">
        <v>2</v>
      </c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>
        <v>1</v>
      </c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46</v>
      </c>
      <c r="EQ67" s="171">
        <f t="shared" si="23"/>
        <v>1</v>
      </c>
      <c r="ER67" s="171">
        <f t="shared" si="24"/>
        <v>2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49</v>
      </c>
      <c r="EW67" s="173"/>
      <c r="EX67" s="248">
        <f t="shared" si="85"/>
        <v>0</v>
      </c>
      <c r="EY67" s="174">
        <f>(L67*regular)+(M67*Cadeirantee)</f>
        <v>636.24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3242</v>
      </c>
      <c r="B68" s="369" t="s">
        <v>3243</v>
      </c>
      <c r="C68" s="375" t="s">
        <v>3186</v>
      </c>
      <c r="D68" s="371" t="s">
        <v>3244</v>
      </c>
      <c r="E68" s="371" t="s">
        <v>3245</v>
      </c>
      <c r="F68" s="376" t="s">
        <v>3182</v>
      </c>
      <c r="G68" s="376" t="s">
        <v>3183</v>
      </c>
      <c r="H68" s="373" t="s">
        <v>2061</v>
      </c>
      <c r="I68" s="374" t="s">
        <v>2061</v>
      </c>
      <c r="J68" s="421" t="s">
        <v>3184</v>
      </c>
      <c r="K68" s="422" t="s">
        <v>3188</v>
      </c>
      <c r="L68" s="329">
        <f>CONTINUA!BV68</f>
        <v>0</v>
      </c>
      <c r="M68" s="329">
        <f>CONTINUA!BW68</f>
        <v>0</v>
      </c>
      <c r="N68" s="895"/>
      <c r="O68" s="896" t="s">
        <v>3496</v>
      </c>
      <c r="P68" s="897">
        <v>0</v>
      </c>
      <c r="Q68" s="400"/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0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0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3242</v>
      </c>
      <c r="B69" s="369" t="s">
        <v>3243</v>
      </c>
      <c r="C69" s="375" t="s">
        <v>3186</v>
      </c>
      <c r="D69" s="371" t="s">
        <v>3244</v>
      </c>
      <c r="E69" s="371" t="s">
        <v>3245</v>
      </c>
      <c r="F69" s="376" t="s">
        <v>3182</v>
      </c>
      <c r="G69" s="376" t="s">
        <v>3183</v>
      </c>
      <c r="H69" s="373" t="s">
        <v>2061</v>
      </c>
      <c r="I69" s="374" t="s">
        <v>2061</v>
      </c>
      <c r="J69" s="421" t="s">
        <v>3184</v>
      </c>
      <c r="K69" s="423" t="s">
        <v>3189</v>
      </c>
      <c r="L69" s="329">
        <f>CONTINUA!BV69</f>
        <v>0</v>
      </c>
      <c r="M69" s="329">
        <f>CONTINUA!BW69</f>
        <v>0</v>
      </c>
      <c r="N69" s="895"/>
      <c r="O69" s="896" t="s">
        <v>3496</v>
      </c>
      <c r="P69" s="897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3242</v>
      </c>
      <c r="B70" s="378" t="s">
        <v>3243</v>
      </c>
      <c r="C70" s="379" t="s">
        <v>3186</v>
      </c>
      <c r="D70" s="380" t="s">
        <v>3244</v>
      </c>
      <c r="E70" s="380" t="s">
        <v>3245</v>
      </c>
      <c r="F70" s="381" t="s">
        <v>3182</v>
      </c>
      <c r="G70" s="381" t="s">
        <v>3183</v>
      </c>
      <c r="H70" s="382" t="s">
        <v>2061</v>
      </c>
      <c r="I70" s="383" t="s">
        <v>2061</v>
      </c>
      <c r="J70" s="421" t="s">
        <v>3184</v>
      </c>
      <c r="K70" s="424" t="s">
        <v>60</v>
      </c>
      <c r="L70" s="329">
        <f>CONTINUA!BV70</f>
        <v>0</v>
      </c>
      <c r="M70" s="329">
        <f>CONTINUA!BW70</f>
        <v>0</v>
      </c>
      <c r="N70" s="895"/>
      <c r="O70" s="896" t="s">
        <v>3496</v>
      </c>
      <c r="P70" s="897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3246</v>
      </c>
      <c r="B71" s="522" t="s">
        <v>3247</v>
      </c>
      <c r="C71" s="523">
        <v>1</v>
      </c>
      <c r="D71" s="524" t="s">
        <v>3248</v>
      </c>
      <c r="E71" s="524" t="s">
        <v>3249</v>
      </c>
      <c r="F71" s="525" t="s">
        <v>3182</v>
      </c>
      <c r="G71" s="525" t="s">
        <v>3183</v>
      </c>
      <c r="H71" s="350" t="s">
        <v>2062</v>
      </c>
      <c r="I71" s="351" t="s">
        <v>2062</v>
      </c>
      <c r="J71" s="409" t="s">
        <v>3184</v>
      </c>
      <c r="K71" s="410" t="s">
        <v>3185</v>
      </c>
      <c r="L71" s="329">
        <f>CONTINUA!BV71</f>
        <v>0</v>
      </c>
      <c r="M71" s="329">
        <f>CONTINUA!BW71</f>
        <v>0</v>
      </c>
      <c r="N71" s="895"/>
      <c r="O71" s="896" t="s">
        <v>3497</v>
      </c>
      <c r="P71" s="897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15967.580000000002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15967.580000000002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15967.580000000002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3246</v>
      </c>
      <c r="B72" s="369" t="s">
        <v>3247</v>
      </c>
      <c r="C72" s="370" t="s">
        <v>3186</v>
      </c>
      <c r="D72" s="371" t="s">
        <v>3248</v>
      </c>
      <c r="E72" s="371" t="s">
        <v>3249</v>
      </c>
      <c r="F72" s="372" t="s">
        <v>3182</v>
      </c>
      <c r="G72" s="372" t="s">
        <v>3183</v>
      </c>
      <c r="H72" s="373" t="s">
        <v>2062</v>
      </c>
      <c r="I72" s="374" t="s">
        <v>2062</v>
      </c>
      <c r="J72" s="421" t="s">
        <v>3184</v>
      </c>
      <c r="K72" s="421" t="s">
        <v>3187</v>
      </c>
      <c r="L72" s="329">
        <f>CONTINUA!BV72</f>
        <v>0</v>
      </c>
      <c r="M72" s="329">
        <f>CONTINUA!BW72</f>
        <v>0</v>
      </c>
      <c r="N72" s="895"/>
      <c r="O72" s="896" t="s">
        <v>3497</v>
      </c>
      <c r="P72" s="897">
        <v>0</v>
      </c>
      <c r="Q72" s="400">
        <v>38</v>
      </c>
      <c r="R72" s="401"/>
      <c r="S72" s="400"/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38</v>
      </c>
      <c r="EQ72" s="171">
        <f t="shared" si="23"/>
        <v>0</v>
      </c>
      <c r="ER72" s="171">
        <f t="shared" si="24"/>
        <v>0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38</v>
      </c>
      <c r="EW72" s="173"/>
      <c r="EX72" s="248">
        <f t="shared" si="90"/>
        <v>0</v>
      </c>
      <c r="EY72" s="174">
        <f>(L72*regular)+(M72*Cadeirantee)</f>
        <v>0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3246</v>
      </c>
      <c r="B73" s="369" t="s">
        <v>3247</v>
      </c>
      <c r="C73" s="375" t="s">
        <v>3186</v>
      </c>
      <c r="D73" s="371" t="s">
        <v>3248</v>
      </c>
      <c r="E73" s="371" t="s">
        <v>3249</v>
      </c>
      <c r="F73" s="376" t="s">
        <v>3182</v>
      </c>
      <c r="G73" s="376" t="s">
        <v>3183</v>
      </c>
      <c r="H73" s="373" t="s">
        <v>2062</v>
      </c>
      <c r="I73" s="374" t="s">
        <v>2062</v>
      </c>
      <c r="J73" s="421" t="s">
        <v>3184</v>
      </c>
      <c r="K73" s="422" t="s">
        <v>3188</v>
      </c>
      <c r="L73" s="329">
        <f>CONTINUA!BV73</f>
        <v>0</v>
      </c>
      <c r="M73" s="329">
        <f>CONTINUA!BW73</f>
        <v>0</v>
      </c>
      <c r="N73" s="895"/>
      <c r="O73" s="896" t="s">
        <v>3497</v>
      </c>
      <c r="P73" s="897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3246</v>
      </c>
      <c r="B74" s="369" t="s">
        <v>3247</v>
      </c>
      <c r="C74" s="375" t="s">
        <v>3186</v>
      </c>
      <c r="D74" s="371" t="s">
        <v>3248</v>
      </c>
      <c r="E74" s="371" t="s">
        <v>3249</v>
      </c>
      <c r="F74" s="376" t="s">
        <v>3182</v>
      </c>
      <c r="G74" s="376" t="s">
        <v>3183</v>
      </c>
      <c r="H74" s="373" t="s">
        <v>2062</v>
      </c>
      <c r="I74" s="374" t="s">
        <v>2062</v>
      </c>
      <c r="J74" s="421" t="s">
        <v>3184</v>
      </c>
      <c r="K74" s="423" t="s">
        <v>3189</v>
      </c>
      <c r="L74" s="329">
        <f>CONTINUA!BV74</f>
        <v>0</v>
      </c>
      <c r="M74" s="329">
        <f>CONTINUA!BW74</f>
        <v>0</v>
      </c>
      <c r="N74" s="895"/>
      <c r="O74" s="896" t="s">
        <v>3497</v>
      </c>
      <c r="P74" s="897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3246</v>
      </c>
      <c r="B75" s="378" t="s">
        <v>3247</v>
      </c>
      <c r="C75" s="379" t="s">
        <v>3186</v>
      </c>
      <c r="D75" s="380" t="s">
        <v>3248</v>
      </c>
      <c r="E75" s="380" t="s">
        <v>3249</v>
      </c>
      <c r="F75" s="381" t="s">
        <v>3182</v>
      </c>
      <c r="G75" s="381" t="s">
        <v>3183</v>
      </c>
      <c r="H75" s="382" t="s">
        <v>2062</v>
      </c>
      <c r="I75" s="383" t="s">
        <v>2062</v>
      </c>
      <c r="J75" s="421" t="s">
        <v>3184</v>
      </c>
      <c r="K75" s="424" t="s">
        <v>60</v>
      </c>
      <c r="L75" s="329">
        <f>CONTINUA!BV75</f>
        <v>0</v>
      </c>
      <c r="M75" s="329">
        <f>CONTINUA!BW75</f>
        <v>0</v>
      </c>
      <c r="N75" s="895"/>
      <c r="O75" s="896" t="s">
        <v>3497</v>
      </c>
      <c r="P75" s="897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3250</v>
      </c>
      <c r="B76" s="522" t="s">
        <v>3251</v>
      </c>
      <c r="C76" s="523">
        <v>1</v>
      </c>
      <c r="D76" s="524" t="s">
        <v>3252</v>
      </c>
      <c r="E76" s="524" t="s">
        <v>3253</v>
      </c>
      <c r="F76" s="525" t="s">
        <v>3182</v>
      </c>
      <c r="G76" s="525" t="s">
        <v>3183</v>
      </c>
      <c r="H76" s="350" t="s">
        <v>2063</v>
      </c>
      <c r="I76" s="351" t="s">
        <v>2063</v>
      </c>
      <c r="J76" s="409" t="s">
        <v>3184</v>
      </c>
      <c r="K76" s="410" t="s">
        <v>3185</v>
      </c>
      <c r="L76" s="329">
        <f>CONTINUA!BV76</f>
        <v>0</v>
      </c>
      <c r="M76" s="329">
        <f>CONTINUA!BW76</f>
        <v>0</v>
      </c>
      <c r="N76" s="895"/>
      <c r="O76" s="896" t="s">
        <v>3498</v>
      </c>
      <c r="P76" s="897">
        <v>0</v>
      </c>
      <c r="Q76" s="400">
        <v>45</v>
      </c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>
        <v>-1</v>
      </c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>
        <v>-1</v>
      </c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>
        <v>2</v>
      </c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45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45</v>
      </c>
      <c r="EW76" s="367">
        <f>IF(C76=4,IF(MAX(Q76:EJ78)&gt;0,(Especiall/30*(IF(($G76-$F76)=($G$5-$F$5),30,IF(DAY($G76)=31,($G76-$F76),($G76-$F76)+1)))),0),0)</f>
        <v>0</v>
      </c>
      <c r="EX76" s="248">
        <f t="shared" ref="EX76:EX79" si="103">FF76</f>
        <v>18664.190000000002</v>
      </c>
      <c r="EY76" s="174">
        <f>(L76*regular)+(M76*Cadeirantee)</f>
        <v>0</v>
      </c>
      <c r="EZ76" s="249">
        <f>SUMIF(FG76:GJ76,"&gt;0")</f>
        <v>102.72800000000001</v>
      </c>
      <c r="FA76" s="249">
        <f>SUMIF(FG76:GJ76,"&lt;0")+SUMIF(GN76:HP76,"&lt;0")</f>
        <v>-333.86600000000004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18433.052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18664.190000000002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-231.13800000000003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0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-102.72800000000001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102.72800000000001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3250</v>
      </c>
      <c r="B77" s="369" t="s">
        <v>3251</v>
      </c>
      <c r="C77" s="370" t="s">
        <v>3186</v>
      </c>
      <c r="D77" s="371" t="s">
        <v>3252</v>
      </c>
      <c r="E77" s="371" t="s">
        <v>3253</v>
      </c>
      <c r="F77" s="372" t="s">
        <v>3182</v>
      </c>
      <c r="G77" s="372" t="s">
        <v>3183</v>
      </c>
      <c r="H77" s="373" t="s">
        <v>2063</v>
      </c>
      <c r="I77" s="374" t="s">
        <v>2063</v>
      </c>
      <c r="J77" s="421" t="s">
        <v>3184</v>
      </c>
      <c r="K77" s="421" t="s">
        <v>3187</v>
      </c>
      <c r="L77" s="329">
        <f>CONTINUA!BV77</f>
        <v>0</v>
      </c>
      <c r="M77" s="329">
        <f>CONTINUA!BW77</f>
        <v>0</v>
      </c>
      <c r="N77" s="895"/>
      <c r="O77" s="896" t="s">
        <v>3498</v>
      </c>
      <c r="P77" s="897">
        <v>0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3250</v>
      </c>
      <c r="B78" s="369" t="s">
        <v>3251</v>
      </c>
      <c r="C78" s="375" t="s">
        <v>3186</v>
      </c>
      <c r="D78" s="371" t="s">
        <v>3252</v>
      </c>
      <c r="E78" s="371" t="s">
        <v>3253</v>
      </c>
      <c r="F78" s="376" t="s">
        <v>3182</v>
      </c>
      <c r="G78" s="376" t="s">
        <v>3183</v>
      </c>
      <c r="H78" s="373" t="s">
        <v>2063</v>
      </c>
      <c r="I78" s="374" t="s">
        <v>2063</v>
      </c>
      <c r="J78" s="421" t="s">
        <v>3184</v>
      </c>
      <c r="K78" s="422" t="s">
        <v>3188</v>
      </c>
      <c r="L78" s="329">
        <f>CONTINUA!BV78</f>
        <v>0</v>
      </c>
      <c r="M78" s="329">
        <f>CONTINUA!BW78</f>
        <v>0</v>
      </c>
      <c r="N78" s="895"/>
      <c r="O78" s="896" t="s">
        <v>3498</v>
      </c>
      <c r="P78" s="897">
        <v>0</v>
      </c>
      <c r="Q78" s="400"/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/>
      <c r="CX78" s="401"/>
      <c r="CY78" s="400"/>
      <c r="CZ78" s="401"/>
      <c r="DA78" s="400"/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0</v>
      </c>
      <c r="EQ78" s="171">
        <f t="shared" si="96"/>
        <v>0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0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3250</v>
      </c>
      <c r="B79" s="369" t="s">
        <v>3251</v>
      </c>
      <c r="C79" s="375" t="s">
        <v>3186</v>
      </c>
      <c r="D79" s="371" t="s">
        <v>3252</v>
      </c>
      <c r="E79" s="371" t="s">
        <v>3253</v>
      </c>
      <c r="F79" s="376" t="s">
        <v>3182</v>
      </c>
      <c r="G79" s="376" t="s">
        <v>3183</v>
      </c>
      <c r="H79" s="373" t="s">
        <v>2063</v>
      </c>
      <c r="I79" s="374" t="s">
        <v>2063</v>
      </c>
      <c r="J79" s="421" t="s">
        <v>3184</v>
      </c>
      <c r="K79" s="423" t="s">
        <v>3189</v>
      </c>
      <c r="L79" s="329">
        <f>CONTINUA!BV79</f>
        <v>0</v>
      </c>
      <c r="M79" s="329">
        <f>CONTINUA!BW79</f>
        <v>0</v>
      </c>
      <c r="N79" s="895"/>
      <c r="O79" s="896" t="s">
        <v>3498</v>
      </c>
      <c r="P79" s="897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3250</v>
      </c>
      <c r="B80" s="378" t="s">
        <v>3251</v>
      </c>
      <c r="C80" s="379" t="s">
        <v>3186</v>
      </c>
      <c r="D80" s="380" t="s">
        <v>3252</v>
      </c>
      <c r="E80" s="380" t="s">
        <v>3253</v>
      </c>
      <c r="F80" s="381" t="s">
        <v>3182</v>
      </c>
      <c r="G80" s="381" t="s">
        <v>3183</v>
      </c>
      <c r="H80" s="382" t="s">
        <v>2063</v>
      </c>
      <c r="I80" s="383" t="s">
        <v>2063</v>
      </c>
      <c r="J80" s="421" t="s">
        <v>3184</v>
      </c>
      <c r="K80" s="424" t="s">
        <v>60</v>
      </c>
      <c r="L80" s="329">
        <f>CONTINUA!BV80</f>
        <v>0</v>
      </c>
      <c r="M80" s="329">
        <f>CONTINUA!BW80</f>
        <v>0</v>
      </c>
      <c r="N80" s="895"/>
      <c r="O80" s="896" t="s">
        <v>3498</v>
      </c>
      <c r="P80" s="897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3254</v>
      </c>
      <c r="B81" s="522" t="s">
        <v>3255</v>
      </c>
      <c r="C81" s="523">
        <v>1</v>
      </c>
      <c r="D81" s="524" t="s">
        <v>3256</v>
      </c>
      <c r="E81" s="524" t="s">
        <v>3257</v>
      </c>
      <c r="F81" s="525" t="s">
        <v>3182</v>
      </c>
      <c r="G81" s="525" t="s">
        <v>3183</v>
      </c>
      <c r="H81" s="350" t="s">
        <v>2064</v>
      </c>
      <c r="I81" s="351" t="s">
        <v>2064</v>
      </c>
      <c r="J81" s="409" t="s">
        <v>3184</v>
      </c>
      <c r="K81" s="410" t="s">
        <v>3185</v>
      </c>
      <c r="L81" s="329">
        <f>CONTINUA!BV81</f>
        <v>0</v>
      </c>
      <c r="M81" s="329">
        <f>CONTINUA!BW81</f>
        <v>0</v>
      </c>
      <c r="N81" s="895"/>
      <c r="O81" s="896" t="s">
        <v>3499</v>
      </c>
      <c r="P81" s="897">
        <v>0</v>
      </c>
      <c r="Q81" s="400">
        <v>49</v>
      </c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>
        <v>-1</v>
      </c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/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49</v>
      </c>
      <c r="EQ81" s="171">
        <f t="shared" si="96"/>
        <v>-1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48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20205.11</v>
      </c>
      <c r="EY81" s="174">
        <f>(L81*regular)+(M81*Cadeirantee)</f>
        <v>0</v>
      </c>
      <c r="EZ81" s="249">
        <f>SUMIF(FG81:GJ81,"&gt;0")</f>
        <v>0</v>
      </c>
      <c r="FA81" s="249">
        <f>SUMIF(FG81:GJ81,"&lt;0")+SUMIF(GN81:HP81,"&lt;0")</f>
        <v>-192.61500000000001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20012.494999999999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20205.11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-192.61500000000001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0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3254</v>
      </c>
      <c r="B82" s="369" t="s">
        <v>3255</v>
      </c>
      <c r="C82" s="370" t="s">
        <v>3186</v>
      </c>
      <c r="D82" s="371" t="s">
        <v>3256</v>
      </c>
      <c r="E82" s="371" t="s">
        <v>3257</v>
      </c>
      <c r="F82" s="372" t="s">
        <v>3182</v>
      </c>
      <c r="G82" s="372" t="s">
        <v>3183</v>
      </c>
      <c r="H82" s="373" t="s">
        <v>2064</v>
      </c>
      <c r="I82" s="374" t="s">
        <v>2064</v>
      </c>
      <c r="J82" s="421" t="s">
        <v>3184</v>
      </c>
      <c r="K82" s="421" t="s">
        <v>3187</v>
      </c>
      <c r="L82" s="329">
        <f>CONTINUA!BV82</f>
        <v>0</v>
      </c>
      <c r="M82" s="329">
        <f>CONTINUA!BW82</f>
        <v>0</v>
      </c>
      <c r="N82" s="895"/>
      <c r="O82" s="896" t="s">
        <v>3499</v>
      </c>
      <c r="P82" s="897">
        <v>0</v>
      </c>
      <c r="Q82" s="400"/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0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0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3254</v>
      </c>
      <c r="B83" s="369" t="s">
        <v>3255</v>
      </c>
      <c r="C83" s="375" t="s">
        <v>3186</v>
      </c>
      <c r="D83" s="371" t="s">
        <v>3256</v>
      </c>
      <c r="E83" s="371" t="s">
        <v>3257</v>
      </c>
      <c r="F83" s="376" t="s">
        <v>3182</v>
      </c>
      <c r="G83" s="376" t="s">
        <v>3183</v>
      </c>
      <c r="H83" s="373" t="s">
        <v>2064</v>
      </c>
      <c r="I83" s="374" t="s">
        <v>2064</v>
      </c>
      <c r="J83" s="421" t="s">
        <v>3184</v>
      </c>
      <c r="K83" s="422" t="s">
        <v>3188</v>
      </c>
      <c r="L83" s="329">
        <f>CONTINUA!BV83</f>
        <v>0</v>
      </c>
      <c r="M83" s="329">
        <f>CONTINUA!BW83</f>
        <v>0</v>
      </c>
      <c r="N83" s="895"/>
      <c r="O83" s="896" t="s">
        <v>3499</v>
      </c>
      <c r="P83" s="897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3254</v>
      </c>
      <c r="B84" s="369" t="s">
        <v>3255</v>
      </c>
      <c r="C84" s="375" t="s">
        <v>3186</v>
      </c>
      <c r="D84" s="371" t="s">
        <v>3256</v>
      </c>
      <c r="E84" s="371" t="s">
        <v>3257</v>
      </c>
      <c r="F84" s="376" t="s">
        <v>3182</v>
      </c>
      <c r="G84" s="376" t="s">
        <v>3183</v>
      </c>
      <c r="H84" s="373" t="s">
        <v>2064</v>
      </c>
      <c r="I84" s="374" t="s">
        <v>2064</v>
      </c>
      <c r="J84" s="421" t="s">
        <v>3184</v>
      </c>
      <c r="K84" s="423" t="s">
        <v>3189</v>
      </c>
      <c r="L84" s="329">
        <f>CONTINUA!BV84</f>
        <v>0</v>
      </c>
      <c r="M84" s="329">
        <f>CONTINUA!BW84</f>
        <v>0</v>
      </c>
      <c r="N84" s="895"/>
      <c r="O84" s="896" t="s">
        <v>3499</v>
      </c>
      <c r="P84" s="897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3254</v>
      </c>
      <c r="B85" s="378" t="s">
        <v>3255</v>
      </c>
      <c r="C85" s="379" t="s">
        <v>3186</v>
      </c>
      <c r="D85" s="380" t="s">
        <v>3256</v>
      </c>
      <c r="E85" s="380" t="s">
        <v>3257</v>
      </c>
      <c r="F85" s="381" t="s">
        <v>3182</v>
      </c>
      <c r="G85" s="381" t="s">
        <v>3183</v>
      </c>
      <c r="H85" s="382" t="s">
        <v>2064</v>
      </c>
      <c r="I85" s="383" t="s">
        <v>2064</v>
      </c>
      <c r="J85" s="421" t="s">
        <v>3184</v>
      </c>
      <c r="K85" s="424" t="s">
        <v>60</v>
      </c>
      <c r="L85" s="329">
        <f>CONTINUA!BV85</f>
        <v>0</v>
      </c>
      <c r="M85" s="329">
        <f>CONTINUA!BW85</f>
        <v>0</v>
      </c>
      <c r="N85" s="895"/>
      <c r="O85" s="896" t="s">
        <v>3499</v>
      </c>
      <c r="P85" s="897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3258</v>
      </c>
      <c r="B86" s="522" t="s">
        <v>3259</v>
      </c>
      <c r="C86" s="523">
        <v>2</v>
      </c>
      <c r="D86" s="524" t="s">
        <v>3260</v>
      </c>
      <c r="E86" s="524" t="s">
        <v>3261</v>
      </c>
      <c r="F86" s="525" t="s">
        <v>3182</v>
      </c>
      <c r="G86" s="525" t="s">
        <v>3183</v>
      </c>
      <c r="H86" s="350" t="s">
        <v>2065</v>
      </c>
      <c r="I86" s="351" t="s">
        <v>2065</v>
      </c>
      <c r="J86" s="409" t="s">
        <v>3190</v>
      </c>
      <c r="K86" s="410" t="s">
        <v>3185</v>
      </c>
      <c r="L86" s="329">
        <f>CONTINUA!BV86</f>
        <v>0</v>
      </c>
      <c r="M86" s="329">
        <f>CONTINUA!BW86</f>
        <v>0</v>
      </c>
      <c r="N86" s="895"/>
      <c r="O86" s="896" t="s">
        <v>3500</v>
      </c>
      <c r="P86" s="897">
        <v>0</v>
      </c>
      <c r="Q86" s="400"/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/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0</v>
      </c>
      <c r="EQ86" s="171">
        <f t="shared" si="96"/>
        <v>0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0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19401.920000000002</v>
      </c>
      <c r="EY86" s="174">
        <f>(L86*regular)+(M86*Cadeirantee)</f>
        <v>0</v>
      </c>
      <c r="EZ86" s="249">
        <f>SUMIF(FG86:GJ86,"&gt;0")</f>
        <v>0</v>
      </c>
      <c r="FA86" s="249">
        <f>SUMIF(FG86:GJ86,"&lt;0")+SUMIF(GN86:HP86,"&lt;0")</f>
        <v>-77.046000000000006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19344.154000000002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19401.920000000002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0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0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0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0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0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-77.046000000000006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3258</v>
      </c>
      <c r="B87" s="369" t="s">
        <v>3259</v>
      </c>
      <c r="C87" s="370" t="s">
        <v>3186</v>
      </c>
      <c r="D87" s="371" t="s">
        <v>3260</v>
      </c>
      <c r="E87" s="371" t="s">
        <v>3261</v>
      </c>
      <c r="F87" s="372" t="s">
        <v>3182</v>
      </c>
      <c r="G87" s="372" t="s">
        <v>3183</v>
      </c>
      <c r="H87" s="373" t="s">
        <v>2065</v>
      </c>
      <c r="I87" s="374" t="s">
        <v>2065</v>
      </c>
      <c r="J87" s="421" t="s">
        <v>3190</v>
      </c>
      <c r="K87" s="421" t="s">
        <v>3187</v>
      </c>
      <c r="L87" s="329">
        <f>CONTINUA!BV87</f>
        <v>2</v>
      </c>
      <c r="M87" s="329">
        <f>CONTINUA!BW87</f>
        <v>0</v>
      </c>
      <c r="N87" s="895"/>
      <c r="O87" s="896" t="s">
        <v>3500</v>
      </c>
      <c r="P87" s="897">
        <v>0</v>
      </c>
      <c r="Q87" s="400">
        <v>9</v>
      </c>
      <c r="R87" s="401">
        <v>4</v>
      </c>
      <c r="S87" s="400">
        <v>6</v>
      </c>
      <c r="T87" s="401">
        <v>1</v>
      </c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/>
      <c r="AL87" s="401"/>
      <c r="AM87" s="400"/>
      <c r="AN87" s="401"/>
      <c r="AO87" s="400"/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/>
      <c r="BN87" s="401"/>
      <c r="BO87" s="400"/>
      <c r="BP87" s="401"/>
      <c r="BQ87" s="400"/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>
        <v>-2</v>
      </c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9</v>
      </c>
      <c r="EQ87" s="171">
        <f t="shared" si="96"/>
        <v>0</v>
      </c>
      <c r="ER87" s="171">
        <f t="shared" si="97"/>
        <v>4</v>
      </c>
      <c r="ES87" s="171">
        <f t="shared" si="98"/>
        <v>4</v>
      </c>
      <c r="ET87" s="171">
        <f t="shared" si="99"/>
        <v>0</v>
      </c>
      <c r="EU87" s="171">
        <f t="shared" si="100"/>
        <v>1</v>
      </c>
      <c r="EV87" s="172">
        <f t="shared" si="101"/>
        <v>18</v>
      </c>
      <c r="EW87" s="173"/>
      <c r="EX87" s="248">
        <f t="shared" si="113"/>
        <v>0</v>
      </c>
      <c r="EY87" s="174">
        <f>(L87*regular)+(M87*Cadeirantee)</f>
        <v>19.28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3258</v>
      </c>
      <c r="B88" s="369" t="s">
        <v>3259</v>
      </c>
      <c r="C88" s="375" t="s">
        <v>3186</v>
      </c>
      <c r="D88" s="371" t="s">
        <v>3260</v>
      </c>
      <c r="E88" s="371" t="s">
        <v>3261</v>
      </c>
      <c r="F88" s="376" t="s">
        <v>3182</v>
      </c>
      <c r="G88" s="376" t="s">
        <v>3183</v>
      </c>
      <c r="H88" s="373" t="s">
        <v>2065</v>
      </c>
      <c r="I88" s="374" t="s">
        <v>2065</v>
      </c>
      <c r="J88" s="421" t="s">
        <v>3190</v>
      </c>
      <c r="K88" s="422" t="s">
        <v>3188</v>
      </c>
      <c r="L88" s="329">
        <f>CONTINUA!BV88</f>
        <v>0</v>
      </c>
      <c r="M88" s="329">
        <f>CONTINUA!BW88</f>
        <v>0</v>
      </c>
      <c r="N88" s="895"/>
      <c r="O88" s="896" t="s">
        <v>3500</v>
      </c>
      <c r="P88" s="897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3258</v>
      </c>
      <c r="B89" s="369" t="s">
        <v>3259</v>
      </c>
      <c r="C89" s="375" t="s">
        <v>3186</v>
      </c>
      <c r="D89" s="371" t="s">
        <v>3260</v>
      </c>
      <c r="E89" s="371" t="s">
        <v>3261</v>
      </c>
      <c r="F89" s="376" t="s">
        <v>3182</v>
      </c>
      <c r="G89" s="376" t="s">
        <v>3183</v>
      </c>
      <c r="H89" s="373" t="s">
        <v>2065</v>
      </c>
      <c r="I89" s="374" t="s">
        <v>2065</v>
      </c>
      <c r="J89" s="421" t="s">
        <v>3190</v>
      </c>
      <c r="K89" s="423" t="s">
        <v>3189</v>
      </c>
      <c r="L89" s="329">
        <f>CONTINUA!BV89</f>
        <v>0</v>
      </c>
      <c r="M89" s="329">
        <f>CONTINUA!BW89</f>
        <v>0</v>
      </c>
      <c r="N89" s="895"/>
      <c r="O89" s="896" t="s">
        <v>3500</v>
      </c>
      <c r="P89" s="897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3258</v>
      </c>
      <c r="B90" s="378" t="s">
        <v>3259</v>
      </c>
      <c r="C90" s="379" t="s">
        <v>3186</v>
      </c>
      <c r="D90" s="380" t="s">
        <v>3260</v>
      </c>
      <c r="E90" s="380" t="s">
        <v>3261</v>
      </c>
      <c r="F90" s="381" t="s">
        <v>3182</v>
      </c>
      <c r="G90" s="381" t="s">
        <v>3183</v>
      </c>
      <c r="H90" s="382" t="s">
        <v>2065</v>
      </c>
      <c r="I90" s="383" t="s">
        <v>2065</v>
      </c>
      <c r="J90" s="421" t="s">
        <v>3190</v>
      </c>
      <c r="K90" s="424" t="s">
        <v>60</v>
      </c>
      <c r="L90" s="329">
        <f>CONTINUA!BV90</f>
        <v>0</v>
      </c>
      <c r="M90" s="329">
        <f>CONTINUA!BW90</f>
        <v>0</v>
      </c>
      <c r="N90" s="895"/>
      <c r="O90" s="896" t="s">
        <v>3500</v>
      </c>
      <c r="P90" s="897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3262</v>
      </c>
      <c r="B91" s="522" t="s">
        <v>3263</v>
      </c>
      <c r="C91" s="523">
        <v>1</v>
      </c>
      <c r="D91" s="524" t="s">
        <v>3264</v>
      </c>
      <c r="E91" s="524" t="s">
        <v>3265</v>
      </c>
      <c r="F91" s="525" t="s">
        <v>3182</v>
      </c>
      <c r="G91" s="525" t="s">
        <v>3183</v>
      </c>
      <c r="H91" s="350" t="s">
        <v>2068</v>
      </c>
      <c r="I91" s="351" t="s">
        <v>2068</v>
      </c>
      <c r="J91" s="409" t="s">
        <v>3184</v>
      </c>
      <c r="K91" s="410" t="s">
        <v>3185</v>
      </c>
      <c r="L91" s="329">
        <f>CONTINUA!BV91</f>
        <v>0</v>
      </c>
      <c r="M91" s="329">
        <f>CONTINUA!BW91</f>
        <v>0</v>
      </c>
      <c r="N91" s="895"/>
      <c r="O91" s="896" t="s">
        <v>3501</v>
      </c>
      <c r="P91" s="897">
        <v>0</v>
      </c>
      <c r="Q91" s="400">
        <v>9</v>
      </c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9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9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17893.730000000003</v>
      </c>
      <c r="EY91" s="174">
        <f>(L91*regular)+(M91*Cadeirantee)</f>
        <v>0</v>
      </c>
      <c r="EZ91" s="249">
        <f>SUMIF(FG91:GJ91,"&gt;0")</f>
        <v>333.86600000000004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18410.756000000005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17893.730000000003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218.29700000000003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115.56900000000002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3262</v>
      </c>
      <c r="B92" s="369" t="s">
        <v>3263</v>
      </c>
      <c r="C92" s="370" t="s">
        <v>3186</v>
      </c>
      <c r="D92" s="371" t="s">
        <v>3264</v>
      </c>
      <c r="E92" s="371" t="s">
        <v>3265</v>
      </c>
      <c r="F92" s="372" t="s">
        <v>3182</v>
      </c>
      <c r="G92" s="372" t="s">
        <v>3183</v>
      </c>
      <c r="H92" s="373" t="s">
        <v>2068</v>
      </c>
      <c r="I92" s="374" t="s">
        <v>2068</v>
      </c>
      <c r="J92" s="421" t="s">
        <v>3184</v>
      </c>
      <c r="K92" s="421" t="s">
        <v>3187</v>
      </c>
      <c r="L92" s="329">
        <f>CONTINUA!BV92</f>
        <v>19</v>
      </c>
      <c r="M92" s="329">
        <f>CONTINUA!BW92</f>
        <v>0</v>
      </c>
      <c r="N92" s="895"/>
      <c r="O92" s="896" t="s">
        <v>3501</v>
      </c>
      <c r="P92" s="897">
        <v>0</v>
      </c>
      <c r="Q92" s="400">
        <v>33</v>
      </c>
      <c r="R92" s="401"/>
      <c r="S92" s="400">
        <v>1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>
        <v>1</v>
      </c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>
        <v>1</v>
      </c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33</v>
      </c>
      <c r="EQ92" s="171">
        <f t="shared" si="96"/>
        <v>2</v>
      </c>
      <c r="ER92" s="171">
        <f t="shared" si="97"/>
        <v>1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36</v>
      </c>
      <c r="EW92" s="173"/>
      <c r="EX92" s="248">
        <f t="shared" si="118"/>
        <v>0</v>
      </c>
      <c r="EY92" s="174">
        <f>(L92*regular)+(M92*Cadeirantee)</f>
        <v>183.16000000000003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3262</v>
      </c>
      <c r="B93" s="369" t="s">
        <v>3263</v>
      </c>
      <c r="C93" s="375" t="s">
        <v>3186</v>
      </c>
      <c r="D93" s="371" t="s">
        <v>3264</v>
      </c>
      <c r="E93" s="371" t="s">
        <v>3265</v>
      </c>
      <c r="F93" s="376" t="s">
        <v>3182</v>
      </c>
      <c r="G93" s="376" t="s">
        <v>3183</v>
      </c>
      <c r="H93" s="373" t="s">
        <v>2068</v>
      </c>
      <c r="I93" s="374" t="s">
        <v>2068</v>
      </c>
      <c r="J93" s="421" t="s">
        <v>3184</v>
      </c>
      <c r="K93" s="422" t="s">
        <v>3188</v>
      </c>
      <c r="L93" s="329">
        <f>CONTINUA!BV93</f>
        <v>0</v>
      </c>
      <c r="M93" s="329">
        <f>CONTINUA!BW93</f>
        <v>0</v>
      </c>
      <c r="N93" s="895"/>
      <c r="O93" s="896" t="s">
        <v>3501</v>
      </c>
      <c r="P93" s="897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3262</v>
      </c>
      <c r="B94" s="369" t="s">
        <v>3263</v>
      </c>
      <c r="C94" s="375" t="s">
        <v>3186</v>
      </c>
      <c r="D94" s="371" t="s">
        <v>3264</v>
      </c>
      <c r="E94" s="371" t="s">
        <v>3265</v>
      </c>
      <c r="F94" s="376" t="s">
        <v>3182</v>
      </c>
      <c r="G94" s="376" t="s">
        <v>3183</v>
      </c>
      <c r="H94" s="373" t="s">
        <v>2068</v>
      </c>
      <c r="I94" s="374" t="s">
        <v>2068</v>
      </c>
      <c r="J94" s="421" t="s">
        <v>3184</v>
      </c>
      <c r="K94" s="423" t="s">
        <v>3189</v>
      </c>
      <c r="L94" s="329">
        <f>CONTINUA!BV94</f>
        <v>0</v>
      </c>
      <c r="M94" s="329">
        <f>CONTINUA!BW94</f>
        <v>0</v>
      </c>
      <c r="N94" s="895"/>
      <c r="O94" s="896" t="s">
        <v>3501</v>
      </c>
      <c r="P94" s="897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3262</v>
      </c>
      <c r="B95" s="378" t="s">
        <v>3263</v>
      </c>
      <c r="C95" s="379" t="s">
        <v>3186</v>
      </c>
      <c r="D95" s="380" t="s">
        <v>3264</v>
      </c>
      <c r="E95" s="380" t="s">
        <v>3265</v>
      </c>
      <c r="F95" s="381" t="s">
        <v>3182</v>
      </c>
      <c r="G95" s="381" t="s">
        <v>3183</v>
      </c>
      <c r="H95" s="382" t="s">
        <v>2068</v>
      </c>
      <c r="I95" s="383" t="s">
        <v>2068</v>
      </c>
      <c r="J95" s="421" t="s">
        <v>3184</v>
      </c>
      <c r="K95" s="424" t="s">
        <v>60</v>
      </c>
      <c r="L95" s="329">
        <f>CONTINUA!BV95</f>
        <v>0</v>
      </c>
      <c r="M95" s="329">
        <f>CONTINUA!BW95</f>
        <v>0</v>
      </c>
      <c r="N95" s="895"/>
      <c r="O95" s="896" t="s">
        <v>3501</v>
      </c>
      <c r="P95" s="897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3266</v>
      </c>
      <c r="B96" s="522" t="s">
        <v>3267</v>
      </c>
      <c r="C96" s="523">
        <v>1</v>
      </c>
      <c r="D96" s="524" t="s">
        <v>3268</v>
      </c>
      <c r="E96" s="524" t="s">
        <v>3269</v>
      </c>
      <c r="F96" s="525" t="s">
        <v>3182</v>
      </c>
      <c r="G96" s="525" t="s">
        <v>3183</v>
      </c>
      <c r="H96" s="350" t="s">
        <v>2069</v>
      </c>
      <c r="I96" s="351" t="s">
        <v>2069</v>
      </c>
      <c r="J96" s="409" t="s">
        <v>3184</v>
      </c>
      <c r="K96" s="410" t="s">
        <v>3185</v>
      </c>
      <c r="L96" s="329">
        <f>CONTINUA!BV96</f>
        <v>0</v>
      </c>
      <c r="M96" s="329">
        <f>CONTINUA!BW96</f>
        <v>0</v>
      </c>
      <c r="N96" s="895"/>
      <c r="O96" s="896" t="s">
        <v>3502</v>
      </c>
      <c r="P96" s="897">
        <v>0</v>
      </c>
      <c r="Q96" s="400">
        <v>47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/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/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>
        <v>1</v>
      </c>
      <c r="DB96" s="401"/>
      <c r="DC96" s="400"/>
      <c r="DD96" s="401"/>
      <c r="DE96" s="400">
        <v>-1</v>
      </c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47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47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20975.57</v>
      </c>
      <c r="EY96" s="174">
        <f>(L96*regular)+(M96*Cadeirantee)</f>
        <v>0</v>
      </c>
      <c r="EZ96" s="249">
        <f>SUMIF(FG96:GJ96,"&gt;0")</f>
        <v>102.72800000000001</v>
      </c>
      <c r="FA96" s="249">
        <f>SUMIF(FG96:GJ96,"&lt;0")+SUMIF(GN96:HP96,"&lt;0")</f>
        <v>-359.548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20718.75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20975.57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-269.661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0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102.72800000000001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-89.887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3266</v>
      </c>
      <c r="B97" s="369" t="s">
        <v>3267</v>
      </c>
      <c r="C97" s="370" t="s">
        <v>3186</v>
      </c>
      <c r="D97" s="371" t="s">
        <v>3268</v>
      </c>
      <c r="E97" s="371" t="s">
        <v>3269</v>
      </c>
      <c r="F97" s="372" t="s">
        <v>3182</v>
      </c>
      <c r="G97" s="372" t="s">
        <v>3183</v>
      </c>
      <c r="H97" s="373" t="s">
        <v>2069</v>
      </c>
      <c r="I97" s="374" t="s">
        <v>2069</v>
      </c>
      <c r="J97" s="421" t="s">
        <v>3184</v>
      </c>
      <c r="K97" s="421" t="s">
        <v>3187</v>
      </c>
      <c r="L97" s="329">
        <f>CONTINUA!BV97</f>
        <v>0</v>
      </c>
      <c r="M97" s="329">
        <f>CONTINUA!BW97</f>
        <v>0</v>
      </c>
      <c r="N97" s="895"/>
      <c r="O97" s="896" t="s">
        <v>3502</v>
      </c>
      <c r="P97" s="897">
        <v>0</v>
      </c>
      <c r="Q97" s="400">
        <v>4</v>
      </c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>
        <v>-1</v>
      </c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4</v>
      </c>
      <c r="EQ97" s="171">
        <f t="shared" si="96"/>
        <v>-1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3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3266</v>
      </c>
      <c r="B98" s="369" t="s">
        <v>3267</v>
      </c>
      <c r="C98" s="375" t="s">
        <v>3186</v>
      </c>
      <c r="D98" s="371" t="s">
        <v>3268</v>
      </c>
      <c r="E98" s="371" t="s">
        <v>3269</v>
      </c>
      <c r="F98" s="376" t="s">
        <v>3182</v>
      </c>
      <c r="G98" s="376" t="s">
        <v>3183</v>
      </c>
      <c r="H98" s="373" t="s">
        <v>2069</v>
      </c>
      <c r="I98" s="374" t="s">
        <v>2069</v>
      </c>
      <c r="J98" s="421" t="s">
        <v>3184</v>
      </c>
      <c r="K98" s="422" t="s">
        <v>3188</v>
      </c>
      <c r="L98" s="329">
        <f>CONTINUA!BV98</f>
        <v>0</v>
      </c>
      <c r="M98" s="329">
        <f>CONTINUA!BW98</f>
        <v>0</v>
      </c>
      <c r="N98" s="895"/>
      <c r="O98" s="896" t="s">
        <v>3502</v>
      </c>
      <c r="P98" s="897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3266</v>
      </c>
      <c r="B99" s="369" t="s">
        <v>3267</v>
      </c>
      <c r="C99" s="375" t="s">
        <v>3186</v>
      </c>
      <c r="D99" s="371" t="s">
        <v>3268</v>
      </c>
      <c r="E99" s="371" t="s">
        <v>3269</v>
      </c>
      <c r="F99" s="376" t="s">
        <v>3182</v>
      </c>
      <c r="G99" s="376" t="s">
        <v>3183</v>
      </c>
      <c r="H99" s="373" t="s">
        <v>2069</v>
      </c>
      <c r="I99" s="374" t="s">
        <v>2069</v>
      </c>
      <c r="J99" s="421" t="s">
        <v>3184</v>
      </c>
      <c r="K99" s="423" t="s">
        <v>3189</v>
      </c>
      <c r="L99" s="329">
        <f>CONTINUA!BV99</f>
        <v>0</v>
      </c>
      <c r="M99" s="329">
        <f>CONTINUA!BW99</f>
        <v>0</v>
      </c>
      <c r="N99" s="895"/>
      <c r="O99" s="896" t="s">
        <v>3502</v>
      </c>
      <c r="P99" s="897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3266</v>
      </c>
      <c r="B100" s="378" t="s">
        <v>3267</v>
      </c>
      <c r="C100" s="379" t="s">
        <v>3186</v>
      </c>
      <c r="D100" s="380" t="s">
        <v>3268</v>
      </c>
      <c r="E100" s="380" t="s">
        <v>3269</v>
      </c>
      <c r="F100" s="381" t="s">
        <v>3182</v>
      </c>
      <c r="G100" s="381" t="s">
        <v>3183</v>
      </c>
      <c r="H100" s="382" t="s">
        <v>2069</v>
      </c>
      <c r="I100" s="383" t="s">
        <v>2069</v>
      </c>
      <c r="J100" s="421" t="s">
        <v>3184</v>
      </c>
      <c r="K100" s="424" t="s">
        <v>60</v>
      </c>
      <c r="L100" s="329">
        <f>CONTINUA!BV100</f>
        <v>0</v>
      </c>
      <c r="M100" s="329">
        <f>CONTINUA!BW100</f>
        <v>0</v>
      </c>
      <c r="N100" s="895"/>
      <c r="O100" s="896" t="s">
        <v>3502</v>
      </c>
      <c r="P100" s="897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3270</v>
      </c>
      <c r="B101" s="522" t="s">
        <v>3271</v>
      </c>
      <c r="C101" s="523">
        <v>1</v>
      </c>
      <c r="D101" s="524" t="s">
        <v>3272</v>
      </c>
      <c r="E101" s="524" t="s">
        <v>3273</v>
      </c>
      <c r="F101" s="525" t="s">
        <v>3182</v>
      </c>
      <c r="G101" s="525" t="s">
        <v>3183</v>
      </c>
      <c r="H101" s="350" t="s">
        <v>2072</v>
      </c>
      <c r="I101" s="351" t="s">
        <v>2072</v>
      </c>
      <c r="J101" s="409" t="s">
        <v>3184</v>
      </c>
      <c r="K101" s="410" t="s">
        <v>3185</v>
      </c>
      <c r="L101" s="329">
        <f>CONTINUA!BV101</f>
        <v>0</v>
      </c>
      <c r="M101" s="329">
        <f>CONTINUA!BW101</f>
        <v>0</v>
      </c>
      <c r="N101" s="895"/>
      <c r="O101" s="896" t="s">
        <v>3503</v>
      </c>
      <c r="P101" s="897">
        <v>0</v>
      </c>
      <c r="Q101" s="400">
        <v>19</v>
      </c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 t="s">
        <v>3193</v>
      </c>
      <c r="EM101" s="520">
        <v>1271.259</v>
      </c>
      <c r="EN101" s="520"/>
      <c r="EO101" s="520"/>
      <c r="EP101" s="171">
        <f t="shared" si="95"/>
        <v>19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19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26368.79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27794.289000000004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26368.79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1271.259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3270</v>
      </c>
      <c r="B102" s="369" t="s">
        <v>3271</v>
      </c>
      <c r="C102" s="370" t="s">
        <v>3186</v>
      </c>
      <c r="D102" s="371" t="s">
        <v>3272</v>
      </c>
      <c r="E102" s="371" t="s">
        <v>3273</v>
      </c>
      <c r="F102" s="372" t="s">
        <v>3182</v>
      </c>
      <c r="G102" s="372" t="s">
        <v>3183</v>
      </c>
      <c r="H102" s="373" t="s">
        <v>2072</v>
      </c>
      <c r="I102" s="374" t="s">
        <v>2072</v>
      </c>
      <c r="J102" s="421" t="s">
        <v>3184</v>
      </c>
      <c r="K102" s="421" t="s">
        <v>3187</v>
      </c>
      <c r="L102" s="329">
        <f>CONTINUA!BV102</f>
        <v>16</v>
      </c>
      <c r="M102" s="329">
        <f>CONTINUA!BW102</f>
        <v>0</v>
      </c>
      <c r="N102" s="895"/>
      <c r="O102" s="896" t="s">
        <v>3503</v>
      </c>
      <c r="P102" s="897">
        <v>0</v>
      </c>
      <c r="Q102" s="400">
        <v>36</v>
      </c>
      <c r="R102" s="401"/>
      <c r="S102" s="400">
        <v>10</v>
      </c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36</v>
      </c>
      <c r="EQ102" s="171">
        <f t="shared" si="96"/>
        <v>0</v>
      </c>
      <c r="ER102" s="171">
        <f t="shared" si="97"/>
        <v>10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46</v>
      </c>
      <c r="EW102" s="173"/>
      <c r="EX102" s="248">
        <f t="shared" si="128"/>
        <v>0</v>
      </c>
      <c r="EY102" s="174">
        <f>(L102*regular)+(M102*Cadeirantee)</f>
        <v>154.24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3270</v>
      </c>
      <c r="B103" s="369" t="s">
        <v>3271</v>
      </c>
      <c r="C103" s="375" t="s">
        <v>3186</v>
      </c>
      <c r="D103" s="371" t="s">
        <v>3272</v>
      </c>
      <c r="E103" s="371" t="s">
        <v>3273</v>
      </c>
      <c r="F103" s="376" t="s">
        <v>3182</v>
      </c>
      <c r="G103" s="376" t="s">
        <v>3183</v>
      </c>
      <c r="H103" s="373" t="s">
        <v>2072</v>
      </c>
      <c r="I103" s="374" t="s">
        <v>2072</v>
      </c>
      <c r="J103" s="421" t="s">
        <v>3184</v>
      </c>
      <c r="K103" s="422" t="s">
        <v>3188</v>
      </c>
      <c r="L103" s="329">
        <f>CONTINUA!BV103</f>
        <v>0</v>
      </c>
      <c r="M103" s="329">
        <f>CONTINUA!BW103</f>
        <v>0</v>
      </c>
      <c r="N103" s="895"/>
      <c r="O103" s="896" t="s">
        <v>3503</v>
      </c>
      <c r="P103" s="897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3270</v>
      </c>
      <c r="B104" s="369" t="s">
        <v>3271</v>
      </c>
      <c r="C104" s="375" t="s">
        <v>3186</v>
      </c>
      <c r="D104" s="371" t="s">
        <v>3272</v>
      </c>
      <c r="E104" s="371" t="s">
        <v>3273</v>
      </c>
      <c r="F104" s="376" t="s">
        <v>3182</v>
      </c>
      <c r="G104" s="376" t="s">
        <v>3183</v>
      </c>
      <c r="H104" s="373" t="s">
        <v>2072</v>
      </c>
      <c r="I104" s="374" t="s">
        <v>2072</v>
      </c>
      <c r="J104" s="421" t="s">
        <v>3184</v>
      </c>
      <c r="K104" s="423" t="s">
        <v>3189</v>
      </c>
      <c r="L104" s="329">
        <f>CONTINUA!BV104</f>
        <v>0</v>
      </c>
      <c r="M104" s="329">
        <f>CONTINUA!BW104</f>
        <v>0</v>
      </c>
      <c r="N104" s="895"/>
      <c r="O104" s="896" t="s">
        <v>3503</v>
      </c>
      <c r="P104" s="897">
        <v>0</v>
      </c>
      <c r="Q104" s="400"/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0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0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3270</v>
      </c>
      <c r="B105" s="378" t="s">
        <v>3271</v>
      </c>
      <c r="C105" s="379" t="s">
        <v>3186</v>
      </c>
      <c r="D105" s="380" t="s">
        <v>3272</v>
      </c>
      <c r="E105" s="380" t="s">
        <v>3273</v>
      </c>
      <c r="F105" s="381" t="s">
        <v>3182</v>
      </c>
      <c r="G105" s="381" t="s">
        <v>3183</v>
      </c>
      <c r="H105" s="382" t="s">
        <v>2072</v>
      </c>
      <c r="I105" s="383" t="s">
        <v>2072</v>
      </c>
      <c r="J105" s="421" t="s">
        <v>3184</v>
      </c>
      <c r="K105" s="424" t="s">
        <v>60</v>
      </c>
      <c r="L105" s="329">
        <f>CONTINUA!BV105</f>
        <v>0</v>
      </c>
      <c r="M105" s="329">
        <f>CONTINUA!BW105</f>
        <v>0</v>
      </c>
      <c r="N105" s="895"/>
      <c r="O105" s="896" t="s">
        <v>3503</v>
      </c>
      <c r="P105" s="897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3274</v>
      </c>
      <c r="B106" s="522" t="s">
        <v>3275</v>
      </c>
      <c r="C106" s="523">
        <v>1</v>
      </c>
      <c r="D106" s="524" t="s">
        <v>3276</v>
      </c>
      <c r="E106" s="524" t="s">
        <v>3277</v>
      </c>
      <c r="F106" s="525" t="s">
        <v>3182</v>
      </c>
      <c r="G106" s="525" t="s">
        <v>3183</v>
      </c>
      <c r="H106" s="350" t="s">
        <v>2075</v>
      </c>
      <c r="I106" s="351" t="s">
        <v>2075</v>
      </c>
      <c r="J106" s="409" t="s">
        <v>3184</v>
      </c>
      <c r="K106" s="410" t="s">
        <v>3185</v>
      </c>
      <c r="L106" s="329">
        <f>CONTINUA!BV106</f>
        <v>0</v>
      </c>
      <c r="M106" s="329">
        <f>CONTINUA!BW106</f>
        <v>0</v>
      </c>
      <c r="N106" s="895"/>
      <c r="O106" s="896" t="s">
        <v>3504</v>
      </c>
      <c r="P106" s="897">
        <v>0</v>
      </c>
      <c r="Q106" s="400">
        <v>36</v>
      </c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36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36</v>
      </c>
      <c r="EW106" s="367">
        <f>IF(C106=4,IF(MAX(Q106:EJ108)&gt;0,(Especiall/30*(IF(($G106-$F106)=($G$5-$F$5),30,IF(DAY($G106)=31,($G106-$F106),($G106-$F106)+1)))),0),0)</f>
        <v>0</v>
      </c>
      <c r="EX106" s="248">
        <f t="shared" ref="EX106:EX109" si="133">FF106</f>
        <v>18664.190000000002</v>
      </c>
      <c r="EY106" s="174">
        <f>(L106*regular)+(M106*Cadeirantee)</f>
        <v>0</v>
      </c>
      <c r="EZ106" s="249">
        <f>SUMIF(FG106:GJ106,"&gt;0")</f>
        <v>282.50200000000001</v>
      </c>
      <c r="FA106" s="249">
        <f>SUMIF(FG106:GJ106,"&lt;0")+SUMIF(GN106:HP106,"&lt;0")</f>
        <v>-308.18400000000003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18638.508000000002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18664.190000000002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-308.18400000000003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282.50200000000001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3274</v>
      </c>
      <c r="B107" s="369" t="s">
        <v>3275</v>
      </c>
      <c r="C107" s="370" t="s">
        <v>3186</v>
      </c>
      <c r="D107" s="371" t="s">
        <v>3276</v>
      </c>
      <c r="E107" s="371" t="s">
        <v>3277</v>
      </c>
      <c r="F107" s="372" t="s">
        <v>3182</v>
      </c>
      <c r="G107" s="372" t="s">
        <v>3183</v>
      </c>
      <c r="H107" s="373" t="s">
        <v>2075</v>
      </c>
      <c r="I107" s="374" t="s">
        <v>2075</v>
      </c>
      <c r="J107" s="421" t="s">
        <v>3184</v>
      </c>
      <c r="K107" s="421" t="s">
        <v>3187</v>
      </c>
      <c r="L107" s="329">
        <f>CONTINUA!BV107</f>
        <v>0</v>
      </c>
      <c r="M107" s="329">
        <f>CONTINUA!BW107</f>
        <v>0</v>
      </c>
      <c r="N107" s="895"/>
      <c r="O107" s="896" t="s">
        <v>3504</v>
      </c>
      <c r="P107" s="897">
        <v>0</v>
      </c>
      <c r="Q107" s="400">
        <v>9</v>
      </c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>
        <v>-1</v>
      </c>
      <c r="AP107" s="401"/>
      <c r="AQ107" s="400"/>
      <c r="AR107" s="401"/>
      <c r="AS107" s="400"/>
      <c r="AT107" s="401"/>
      <c r="AU107" s="400"/>
      <c r="AV107" s="401"/>
      <c r="AW107" s="400">
        <v>1</v>
      </c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9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9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3274</v>
      </c>
      <c r="B108" s="369" t="s">
        <v>3275</v>
      </c>
      <c r="C108" s="375" t="s">
        <v>3186</v>
      </c>
      <c r="D108" s="371" t="s">
        <v>3276</v>
      </c>
      <c r="E108" s="371" t="s">
        <v>3277</v>
      </c>
      <c r="F108" s="376" t="s">
        <v>3182</v>
      </c>
      <c r="G108" s="376" t="s">
        <v>3183</v>
      </c>
      <c r="H108" s="373" t="s">
        <v>2075</v>
      </c>
      <c r="I108" s="374" t="s">
        <v>2075</v>
      </c>
      <c r="J108" s="421" t="s">
        <v>3184</v>
      </c>
      <c r="K108" s="422" t="s">
        <v>3188</v>
      </c>
      <c r="L108" s="329">
        <f>CONTINUA!BV108</f>
        <v>0</v>
      </c>
      <c r="M108" s="329">
        <f>CONTINUA!BW108</f>
        <v>0</v>
      </c>
      <c r="N108" s="895"/>
      <c r="O108" s="896" t="s">
        <v>3504</v>
      </c>
      <c r="P108" s="897">
        <v>0</v>
      </c>
      <c r="Q108" s="400"/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0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0</v>
      </c>
      <c r="EW108" s="125"/>
      <c r="EX108" s="248">
        <f t="shared" si="133"/>
        <v>0</v>
      </c>
      <c r="EY108" s="174">
        <f>(L108*regular)+(M108*Cadeirantee)</f>
        <v>0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3274</v>
      </c>
      <c r="B109" s="369" t="s">
        <v>3275</v>
      </c>
      <c r="C109" s="375" t="s">
        <v>3186</v>
      </c>
      <c r="D109" s="371" t="s">
        <v>3276</v>
      </c>
      <c r="E109" s="371" t="s">
        <v>3277</v>
      </c>
      <c r="F109" s="376" t="s">
        <v>3182</v>
      </c>
      <c r="G109" s="376" t="s">
        <v>3183</v>
      </c>
      <c r="H109" s="373" t="s">
        <v>2075</v>
      </c>
      <c r="I109" s="374" t="s">
        <v>2075</v>
      </c>
      <c r="J109" s="421" t="s">
        <v>3184</v>
      </c>
      <c r="K109" s="423" t="s">
        <v>3189</v>
      </c>
      <c r="L109" s="329">
        <f>CONTINUA!BV109</f>
        <v>0</v>
      </c>
      <c r="M109" s="329">
        <f>CONTINUA!BW109</f>
        <v>0</v>
      </c>
      <c r="N109" s="895"/>
      <c r="O109" s="896" t="s">
        <v>3504</v>
      </c>
      <c r="P109" s="897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3274</v>
      </c>
      <c r="B110" s="378" t="s">
        <v>3275</v>
      </c>
      <c r="C110" s="379" t="s">
        <v>3186</v>
      </c>
      <c r="D110" s="380" t="s">
        <v>3276</v>
      </c>
      <c r="E110" s="380" t="s">
        <v>3277</v>
      </c>
      <c r="F110" s="381" t="s">
        <v>3182</v>
      </c>
      <c r="G110" s="381" t="s">
        <v>3183</v>
      </c>
      <c r="H110" s="382" t="s">
        <v>2075</v>
      </c>
      <c r="I110" s="383" t="s">
        <v>2075</v>
      </c>
      <c r="J110" s="421" t="s">
        <v>3184</v>
      </c>
      <c r="K110" s="424" t="s">
        <v>60</v>
      </c>
      <c r="L110" s="329">
        <f>CONTINUA!BV110</f>
        <v>0</v>
      </c>
      <c r="M110" s="329">
        <f>CONTINUA!BW110</f>
        <v>0</v>
      </c>
      <c r="N110" s="895"/>
      <c r="O110" s="896" t="s">
        <v>3504</v>
      </c>
      <c r="P110" s="897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3278</v>
      </c>
      <c r="B111" s="522" t="s">
        <v>3279</v>
      </c>
      <c r="C111" s="523">
        <v>1</v>
      </c>
      <c r="D111" s="524" t="s">
        <v>3280</v>
      </c>
      <c r="E111" s="524" t="s">
        <v>3281</v>
      </c>
      <c r="F111" s="525" t="s">
        <v>3182</v>
      </c>
      <c r="G111" s="525" t="s">
        <v>3183</v>
      </c>
      <c r="H111" s="350" t="s">
        <v>2076</v>
      </c>
      <c r="I111" s="351" t="s">
        <v>2076</v>
      </c>
      <c r="J111" s="409" t="s">
        <v>3184</v>
      </c>
      <c r="K111" s="410" t="s">
        <v>3185</v>
      </c>
      <c r="L111" s="329">
        <f>CONTINUA!BV111</f>
        <v>0</v>
      </c>
      <c r="M111" s="329">
        <f>CONTINUA!BW111</f>
        <v>0</v>
      </c>
      <c r="N111" s="895"/>
      <c r="O111" s="896" t="s">
        <v>3505</v>
      </c>
      <c r="P111" s="897">
        <v>0</v>
      </c>
      <c r="Q111" s="400"/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/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0</v>
      </c>
      <c r="EQ111" s="171">
        <f t="shared" si="96"/>
        <v>0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0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20975.57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0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20975.57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20975.57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0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3278</v>
      </c>
      <c r="B112" s="369" t="s">
        <v>3279</v>
      </c>
      <c r="C112" s="370" t="s">
        <v>3186</v>
      </c>
      <c r="D112" s="371" t="s">
        <v>3280</v>
      </c>
      <c r="E112" s="371" t="s">
        <v>3281</v>
      </c>
      <c r="F112" s="372" t="s">
        <v>3182</v>
      </c>
      <c r="G112" s="372" t="s">
        <v>3183</v>
      </c>
      <c r="H112" s="373" t="s">
        <v>2076</v>
      </c>
      <c r="I112" s="374" t="s">
        <v>2076</v>
      </c>
      <c r="J112" s="421" t="s">
        <v>3184</v>
      </c>
      <c r="K112" s="421" t="s">
        <v>3187</v>
      </c>
      <c r="L112" s="329">
        <f>CONTINUA!BV112</f>
        <v>0</v>
      </c>
      <c r="M112" s="329">
        <f>CONTINUA!BW112</f>
        <v>0</v>
      </c>
      <c r="N112" s="895"/>
      <c r="O112" s="896" t="s">
        <v>3505</v>
      </c>
      <c r="P112" s="897">
        <v>0</v>
      </c>
      <c r="Q112" s="400">
        <v>51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51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51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3278</v>
      </c>
      <c r="B113" s="369" t="s">
        <v>3279</v>
      </c>
      <c r="C113" s="375" t="s">
        <v>3186</v>
      </c>
      <c r="D113" s="371" t="s">
        <v>3280</v>
      </c>
      <c r="E113" s="371" t="s">
        <v>3281</v>
      </c>
      <c r="F113" s="376" t="s">
        <v>3182</v>
      </c>
      <c r="G113" s="376" t="s">
        <v>3183</v>
      </c>
      <c r="H113" s="373" t="s">
        <v>2076</v>
      </c>
      <c r="I113" s="374" t="s">
        <v>2076</v>
      </c>
      <c r="J113" s="421" t="s">
        <v>3184</v>
      </c>
      <c r="K113" s="422" t="s">
        <v>3188</v>
      </c>
      <c r="L113" s="329">
        <f>CONTINUA!BV113</f>
        <v>0</v>
      </c>
      <c r="M113" s="329">
        <f>CONTINUA!BW113</f>
        <v>0</v>
      </c>
      <c r="N113" s="895"/>
      <c r="O113" s="896" t="s">
        <v>3505</v>
      </c>
      <c r="P113" s="897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3278</v>
      </c>
      <c r="B114" s="369" t="s">
        <v>3279</v>
      </c>
      <c r="C114" s="375" t="s">
        <v>3186</v>
      </c>
      <c r="D114" s="371" t="s">
        <v>3280</v>
      </c>
      <c r="E114" s="371" t="s">
        <v>3281</v>
      </c>
      <c r="F114" s="376" t="s">
        <v>3182</v>
      </c>
      <c r="G114" s="376" t="s">
        <v>3183</v>
      </c>
      <c r="H114" s="373" t="s">
        <v>2076</v>
      </c>
      <c r="I114" s="374" t="s">
        <v>2076</v>
      </c>
      <c r="J114" s="421" t="s">
        <v>3184</v>
      </c>
      <c r="K114" s="423" t="s">
        <v>3189</v>
      </c>
      <c r="L114" s="329">
        <f>CONTINUA!BV114</f>
        <v>0</v>
      </c>
      <c r="M114" s="329">
        <f>CONTINUA!BW114</f>
        <v>0</v>
      </c>
      <c r="N114" s="895"/>
      <c r="O114" s="896" t="s">
        <v>3505</v>
      </c>
      <c r="P114" s="897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3278</v>
      </c>
      <c r="B115" s="378" t="s">
        <v>3279</v>
      </c>
      <c r="C115" s="379" t="s">
        <v>3186</v>
      </c>
      <c r="D115" s="380" t="s">
        <v>3280</v>
      </c>
      <c r="E115" s="380" t="s">
        <v>3281</v>
      </c>
      <c r="F115" s="381" t="s">
        <v>3182</v>
      </c>
      <c r="G115" s="381" t="s">
        <v>3183</v>
      </c>
      <c r="H115" s="382" t="s">
        <v>2076</v>
      </c>
      <c r="I115" s="383" t="s">
        <v>2076</v>
      </c>
      <c r="J115" s="421" t="s">
        <v>3184</v>
      </c>
      <c r="K115" s="424" t="s">
        <v>60</v>
      </c>
      <c r="L115" s="329">
        <f>CONTINUA!BV115</f>
        <v>0</v>
      </c>
      <c r="M115" s="329">
        <f>CONTINUA!BW115</f>
        <v>0</v>
      </c>
      <c r="N115" s="895"/>
      <c r="O115" s="896" t="s">
        <v>3505</v>
      </c>
      <c r="P115" s="897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3282</v>
      </c>
      <c r="B116" s="522" t="s">
        <v>3283</v>
      </c>
      <c r="C116" s="523">
        <v>1</v>
      </c>
      <c r="D116" s="524" t="s">
        <v>3284</v>
      </c>
      <c r="E116" s="524" t="s">
        <v>3285</v>
      </c>
      <c r="F116" s="525" t="s">
        <v>3182</v>
      </c>
      <c r="G116" s="525" t="s">
        <v>3183</v>
      </c>
      <c r="H116" s="350" t="s">
        <v>2077</v>
      </c>
      <c r="I116" s="351" t="s">
        <v>2077</v>
      </c>
      <c r="J116" s="409" t="s">
        <v>3184</v>
      </c>
      <c r="K116" s="410" t="s">
        <v>3185</v>
      </c>
      <c r="L116" s="329">
        <f>CONTINUA!BV116</f>
        <v>0</v>
      </c>
      <c r="M116" s="329">
        <f>CONTINUA!BW116</f>
        <v>0</v>
      </c>
      <c r="N116" s="895"/>
      <c r="O116" s="896" t="s">
        <v>3506</v>
      </c>
      <c r="P116" s="897">
        <v>0</v>
      </c>
      <c r="Q116" s="400">
        <v>25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25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25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15197.119999999999</v>
      </c>
      <c r="EY116" s="174">
        <f>(L116*regular)+(M116*Cadeirantee)</f>
        <v>0</v>
      </c>
      <c r="EZ116" s="249">
        <f>SUMIF(FG116:GJ116,"&gt;0")</f>
        <v>0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15197.119999999999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15197.119999999999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0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3282</v>
      </c>
      <c r="B117" s="369" t="s">
        <v>3283</v>
      </c>
      <c r="C117" s="370" t="s">
        <v>3186</v>
      </c>
      <c r="D117" s="371" t="s">
        <v>3284</v>
      </c>
      <c r="E117" s="371" t="s">
        <v>3285</v>
      </c>
      <c r="F117" s="372" t="s">
        <v>3182</v>
      </c>
      <c r="G117" s="372" t="s">
        <v>3183</v>
      </c>
      <c r="H117" s="373" t="s">
        <v>2077</v>
      </c>
      <c r="I117" s="374" t="s">
        <v>2077</v>
      </c>
      <c r="J117" s="421" t="s">
        <v>3184</v>
      </c>
      <c r="K117" s="421" t="s">
        <v>3187</v>
      </c>
      <c r="L117" s="329">
        <f>CONTINUA!BV117</f>
        <v>0</v>
      </c>
      <c r="M117" s="329">
        <f>CONTINUA!BW117</f>
        <v>0</v>
      </c>
      <c r="N117" s="895"/>
      <c r="O117" s="896" t="s">
        <v>3506</v>
      </c>
      <c r="P117" s="897">
        <v>0</v>
      </c>
      <c r="Q117" s="400">
        <v>11</v>
      </c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/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11</v>
      </c>
      <c r="EQ117" s="171">
        <f t="shared" si="96"/>
        <v>0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11</v>
      </c>
      <c r="EW117" s="173"/>
      <c r="EX117" s="248">
        <f t="shared" si="143"/>
        <v>0</v>
      </c>
      <c r="EY117" s="174">
        <f>(L117*regular)+(M117*Cadeirantee)</f>
        <v>0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3282</v>
      </c>
      <c r="B118" s="369" t="s">
        <v>3283</v>
      </c>
      <c r="C118" s="375" t="s">
        <v>3186</v>
      </c>
      <c r="D118" s="371" t="s">
        <v>3284</v>
      </c>
      <c r="E118" s="371" t="s">
        <v>3285</v>
      </c>
      <c r="F118" s="376" t="s">
        <v>3182</v>
      </c>
      <c r="G118" s="376" t="s">
        <v>3183</v>
      </c>
      <c r="H118" s="373" t="s">
        <v>2077</v>
      </c>
      <c r="I118" s="374" t="s">
        <v>2077</v>
      </c>
      <c r="J118" s="421" t="s">
        <v>3184</v>
      </c>
      <c r="K118" s="422" t="s">
        <v>3188</v>
      </c>
      <c r="L118" s="329">
        <f>CONTINUA!BV118</f>
        <v>0</v>
      </c>
      <c r="M118" s="329">
        <f>CONTINUA!BW118</f>
        <v>0</v>
      </c>
      <c r="N118" s="895"/>
      <c r="O118" s="896" t="s">
        <v>3506</v>
      </c>
      <c r="P118" s="897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3282</v>
      </c>
      <c r="B119" s="369" t="s">
        <v>3283</v>
      </c>
      <c r="C119" s="375" t="s">
        <v>3186</v>
      </c>
      <c r="D119" s="371" t="s">
        <v>3284</v>
      </c>
      <c r="E119" s="371" t="s">
        <v>3285</v>
      </c>
      <c r="F119" s="376" t="s">
        <v>3182</v>
      </c>
      <c r="G119" s="376" t="s">
        <v>3183</v>
      </c>
      <c r="H119" s="373" t="s">
        <v>2077</v>
      </c>
      <c r="I119" s="374" t="s">
        <v>2077</v>
      </c>
      <c r="J119" s="421" t="s">
        <v>3184</v>
      </c>
      <c r="K119" s="423" t="s">
        <v>3189</v>
      </c>
      <c r="L119" s="329">
        <f>CONTINUA!BV119</f>
        <v>0</v>
      </c>
      <c r="M119" s="329">
        <f>CONTINUA!BW119</f>
        <v>0</v>
      </c>
      <c r="N119" s="895"/>
      <c r="O119" s="896" t="s">
        <v>3506</v>
      </c>
      <c r="P119" s="897">
        <v>0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3282</v>
      </c>
      <c r="B120" s="378" t="s">
        <v>3283</v>
      </c>
      <c r="C120" s="379" t="s">
        <v>3186</v>
      </c>
      <c r="D120" s="380" t="s">
        <v>3284</v>
      </c>
      <c r="E120" s="380" t="s">
        <v>3285</v>
      </c>
      <c r="F120" s="381" t="s">
        <v>3182</v>
      </c>
      <c r="G120" s="381" t="s">
        <v>3183</v>
      </c>
      <c r="H120" s="382" t="s">
        <v>2077</v>
      </c>
      <c r="I120" s="383" t="s">
        <v>2077</v>
      </c>
      <c r="J120" s="421" t="s">
        <v>3184</v>
      </c>
      <c r="K120" s="424" t="s">
        <v>60</v>
      </c>
      <c r="L120" s="329">
        <f>CONTINUA!BV120</f>
        <v>0</v>
      </c>
      <c r="M120" s="329">
        <f>CONTINUA!BW120</f>
        <v>0</v>
      </c>
      <c r="N120" s="895"/>
      <c r="O120" s="896" t="s">
        <v>3506</v>
      </c>
      <c r="P120" s="897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3286</v>
      </c>
      <c r="B121" s="522" t="s">
        <v>3287</v>
      </c>
      <c r="C121" s="523">
        <v>2</v>
      </c>
      <c r="D121" s="524" t="s">
        <v>3288</v>
      </c>
      <c r="E121" s="524" t="s">
        <v>3289</v>
      </c>
      <c r="F121" s="525" t="s">
        <v>3182</v>
      </c>
      <c r="G121" s="525" t="s">
        <v>3183</v>
      </c>
      <c r="H121" s="350" t="s">
        <v>2078</v>
      </c>
      <c r="I121" s="351" t="s">
        <v>2078</v>
      </c>
      <c r="J121" s="409" t="s">
        <v>3190</v>
      </c>
      <c r="K121" s="410" t="s">
        <v>3185</v>
      </c>
      <c r="L121" s="329">
        <f>CONTINUA!BV121</f>
        <v>0</v>
      </c>
      <c r="M121" s="329">
        <f>CONTINUA!BW121</f>
        <v>0</v>
      </c>
      <c r="N121" s="895"/>
      <c r="O121" s="896" t="s">
        <v>3507</v>
      </c>
      <c r="P121" s="897">
        <v>0</v>
      </c>
      <c r="Q121" s="400"/>
      <c r="R121" s="401">
        <v>2</v>
      </c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2</v>
      </c>
      <c r="ET121" s="171">
        <f t="shared" si="99"/>
        <v>0</v>
      </c>
      <c r="EU121" s="171">
        <f t="shared" si="100"/>
        <v>0</v>
      </c>
      <c r="EV121" s="172">
        <f t="shared" si="101"/>
        <v>2</v>
      </c>
      <c r="EW121" s="367">
        <f>IF(C121=4,IF(MAX(Q121:EJ123)&gt;0,(Especiall/30*(IF(($G121-$F121)=($G$5-$F$5),30,IF(DAY($G121)=31,($G121-$F121),($G121-$F121)+1)))),0),0)</f>
        <v>0</v>
      </c>
      <c r="EX121" s="248">
        <f t="shared" ref="EX121:EX124" si="148">FF121</f>
        <v>14544.16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-282.50200000000001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14435.178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14544.16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-282.50200000000001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0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0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3286</v>
      </c>
      <c r="B122" s="369" t="s">
        <v>3287</v>
      </c>
      <c r="C122" s="370" t="s">
        <v>3186</v>
      </c>
      <c r="D122" s="371" t="s">
        <v>3288</v>
      </c>
      <c r="E122" s="371" t="s">
        <v>3289</v>
      </c>
      <c r="F122" s="372" t="s">
        <v>3182</v>
      </c>
      <c r="G122" s="372" t="s">
        <v>3183</v>
      </c>
      <c r="H122" s="373" t="s">
        <v>2078</v>
      </c>
      <c r="I122" s="374" t="s">
        <v>2078</v>
      </c>
      <c r="J122" s="421" t="s">
        <v>3190</v>
      </c>
      <c r="K122" s="421" t="s">
        <v>3187</v>
      </c>
      <c r="L122" s="329">
        <f>CONTINUA!BV122</f>
        <v>18</v>
      </c>
      <c r="M122" s="329">
        <f>CONTINUA!BW122</f>
        <v>0</v>
      </c>
      <c r="N122" s="895"/>
      <c r="O122" s="896" t="s">
        <v>3507</v>
      </c>
      <c r="P122" s="897">
        <v>0</v>
      </c>
      <c r="Q122" s="400">
        <v>12</v>
      </c>
      <c r="R122" s="401">
        <v>1</v>
      </c>
      <c r="S122" s="400">
        <v>1</v>
      </c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>
        <v>-1</v>
      </c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12</v>
      </c>
      <c r="EQ122" s="171">
        <f t="shared" si="96"/>
        <v>0</v>
      </c>
      <c r="ER122" s="171">
        <f t="shared" si="97"/>
        <v>0</v>
      </c>
      <c r="ES122" s="171">
        <f t="shared" si="98"/>
        <v>1</v>
      </c>
      <c r="ET122" s="171">
        <f t="shared" si="99"/>
        <v>0</v>
      </c>
      <c r="EU122" s="171">
        <f t="shared" si="100"/>
        <v>0</v>
      </c>
      <c r="EV122" s="172">
        <f t="shared" si="101"/>
        <v>13</v>
      </c>
      <c r="EW122" s="173"/>
      <c r="EX122" s="248">
        <f t="shared" si="148"/>
        <v>0</v>
      </c>
      <c r="EY122" s="174">
        <f>(L122*regular)+(M122*Cadeirantee)</f>
        <v>173.52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3286</v>
      </c>
      <c r="B123" s="369" t="s">
        <v>3287</v>
      </c>
      <c r="C123" s="375" t="s">
        <v>3186</v>
      </c>
      <c r="D123" s="371" t="s">
        <v>3288</v>
      </c>
      <c r="E123" s="371" t="s">
        <v>3289</v>
      </c>
      <c r="F123" s="376" t="s">
        <v>3182</v>
      </c>
      <c r="G123" s="376" t="s">
        <v>3183</v>
      </c>
      <c r="H123" s="373" t="s">
        <v>2078</v>
      </c>
      <c r="I123" s="374" t="s">
        <v>2078</v>
      </c>
      <c r="J123" s="421" t="s">
        <v>3190</v>
      </c>
      <c r="K123" s="422" t="s">
        <v>3188</v>
      </c>
      <c r="L123" s="329">
        <f>CONTINUA!BV123</f>
        <v>0</v>
      </c>
      <c r="M123" s="329">
        <f>CONTINUA!BW123</f>
        <v>0</v>
      </c>
      <c r="N123" s="895"/>
      <c r="O123" s="896" t="s">
        <v>3507</v>
      </c>
      <c r="P123" s="897">
        <v>0</v>
      </c>
      <c r="Q123" s="400"/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/>
      <c r="CT123" s="401"/>
      <c r="CU123" s="400"/>
      <c r="CV123" s="401"/>
      <c r="CW123" s="400"/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0</v>
      </c>
      <c r="EQ123" s="171">
        <f t="shared" si="96"/>
        <v>0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3286</v>
      </c>
      <c r="B124" s="369" t="s">
        <v>3287</v>
      </c>
      <c r="C124" s="375" t="s">
        <v>3186</v>
      </c>
      <c r="D124" s="371" t="s">
        <v>3288</v>
      </c>
      <c r="E124" s="371" t="s">
        <v>3289</v>
      </c>
      <c r="F124" s="376" t="s">
        <v>3182</v>
      </c>
      <c r="G124" s="376" t="s">
        <v>3183</v>
      </c>
      <c r="H124" s="373" t="s">
        <v>2078</v>
      </c>
      <c r="I124" s="374" t="s">
        <v>2078</v>
      </c>
      <c r="J124" s="421" t="s">
        <v>3190</v>
      </c>
      <c r="K124" s="423" t="s">
        <v>3189</v>
      </c>
      <c r="L124" s="329">
        <f>CONTINUA!BV124</f>
        <v>0</v>
      </c>
      <c r="M124" s="329">
        <f>CONTINUA!BW124</f>
        <v>0</v>
      </c>
      <c r="N124" s="895"/>
      <c r="O124" s="896" t="s">
        <v>3507</v>
      </c>
      <c r="P124" s="897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3286</v>
      </c>
      <c r="B125" s="378" t="s">
        <v>3287</v>
      </c>
      <c r="C125" s="379" t="s">
        <v>3186</v>
      </c>
      <c r="D125" s="380" t="s">
        <v>3288</v>
      </c>
      <c r="E125" s="380" t="s">
        <v>3289</v>
      </c>
      <c r="F125" s="381" t="s">
        <v>3182</v>
      </c>
      <c r="G125" s="381" t="s">
        <v>3183</v>
      </c>
      <c r="H125" s="382" t="s">
        <v>2078</v>
      </c>
      <c r="I125" s="383" t="s">
        <v>2078</v>
      </c>
      <c r="J125" s="421" t="s">
        <v>3190</v>
      </c>
      <c r="K125" s="424" t="s">
        <v>60</v>
      </c>
      <c r="L125" s="329">
        <f>CONTINUA!BV125</f>
        <v>0</v>
      </c>
      <c r="M125" s="329">
        <f>CONTINUA!BW125</f>
        <v>0</v>
      </c>
      <c r="N125" s="895"/>
      <c r="O125" s="896" t="s">
        <v>3507</v>
      </c>
      <c r="P125" s="897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3290</v>
      </c>
      <c r="B126" s="522" t="s">
        <v>3291</v>
      </c>
      <c r="C126" s="523">
        <v>2</v>
      </c>
      <c r="D126" s="524" t="s">
        <v>3292</v>
      </c>
      <c r="E126" s="524" t="s">
        <v>3293</v>
      </c>
      <c r="F126" s="525" t="s">
        <v>3182</v>
      </c>
      <c r="G126" s="525" t="s">
        <v>3183</v>
      </c>
      <c r="H126" s="350" t="s">
        <v>2080</v>
      </c>
      <c r="I126" s="351" t="s">
        <v>2080</v>
      </c>
      <c r="J126" s="409" t="s">
        <v>3190</v>
      </c>
      <c r="K126" s="410" t="s">
        <v>3185</v>
      </c>
      <c r="L126" s="329">
        <f>CONTINUA!BV126</f>
        <v>0</v>
      </c>
      <c r="M126" s="329">
        <f>CONTINUA!BW126</f>
        <v>0</v>
      </c>
      <c r="N126" s="895"/>
      <c r="O126" s="896" t="s">
        <v>3508</v>
      </c>
      <c r="P126" s="897">
        <v>0</v>
      </c>
      <c r="Q126" s="400"/>
      <c r="R126" s="401"/>
      <c r="S126" s="400"/>
      <c r="T126" s="401"/>
      <c r="U126" s="400"/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0</v>
      </c>
      <c r="EQ126" s="171">
        <f t="shared" si="96"/>
        <v>0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0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18631.46</v>
      </c>
      <c r="EY126" s="174">
        <f>(L126*regular)+(M126*Cadeirantee)</f>
        <v>0</v>
      </c>
      <c r="EZ126" s="249">
        <f>SUMIF(FG126:GJ126,"&gt;0")</f>
        <v>308.18400000000003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18939.644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18631.46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308.18400000000003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0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3290</v>
      </c>
      <c r="B127" s="369" t="s">
        <v>3291</v>
      </c>
      <c r="C127" s="370" t="s">
        <v>3186</v>
      </c>
      <c r="D127" s="371" t="s">
        <v>3292</v>
      </c>
      <c r="E127" s="371" t="s">
        <v>3293</v>
      </c>
      <c r="F127" s="372" t="s">
        <v>3182</v>
      </c>
      <c r="G127" s="372" t="s">
        <v>3183</v>
      </c>
      <c r="H127" s="373" t="s">
        <v>2080</v>
      </c>
      <c r="I127" s="374" t="s">
        <v>2080</v>
      </c>
      <c r="J127" s="421" t="s">
        <v>3190</v>
      </c>
      <c r="K127" s="421" t="s">
        <v>3187</v>
      </c>
      <c r="L127" s="329">
        <f>CONTINUA!BV127</f>
        <v>0</v>
      </c>
      <c r="M127" s="329">
        <f>CONTINUA!BW127</f>
        <v>0</v>
      </c>
      <c r="N127" s="895"/>
      <c r="O127" s="896" t="s">
        <v>3508</v>
      </c>
      <c r="P127" s="897">
        <v>0</v>
      </c>
      <c r="Q127" s="400">
        <v>8</v>
      </c>
      <c r="R127" s="401">
        <v>3</v>
      </c>
      <c r="S127" s="400">
        <v>5</v>
      </c>
      <c r="T127" s="401">
        <v>2</v>
      </c>
      <c r="U127" s="400"/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>
        <v>1</v>
      </c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/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8</v>
      </c>
      <c r="EQ127" s="171">
        <f t="shared" si="96"/>
        <v>0</v>
      </c>
      <c r="ER127" s="171">
        <f t="shared" si="97"/>
        <v>6</v>
      </c>
      <c r="ES127" s="171">
        <f t="shared" si="98"/>
        <v>3</v>
      </c>
      <c r="ET127" s="171">
        <f t="shared" si="99"/>
        <v>0</v>
      </c>
      <c r="EU127" s="171">
        <f t="shared" si="100"/>
        <v>2</v>
      </c>
      <c r="EV127" s="172">
        <f t="shared" si="101"/>
        <v>19</v>
      </c>
      <c r="EW127" s="173"/>
      <c r="EX127" s="248">
        <f t="shared" si="153"/>
        <v>0</v>
      </c>
      <c r="EY127" s="174">
        <f>(L127*regular)+(M127*Cadeirantee)</f>
        <v>0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3290</v>
      </c>
      <c r="B128" s="369" t="s">
        <v>3291</v>
      </c>
      <c r="C128" s="375" t="s">
        <v>3186</v>
      </c>
      <c r="D128" s="371" t="s">
        <v>3292</v>
      </c>
      <c r="E128" s="371" t="s">
        <v>3293</v>
      </c>
      <c r="F128" s="376" t="s">
        <v>3182</v>
      </c>
      <c r="G128" s="376" t="s">
        <v>3183</v>
      </c>
      <c r="H128" s="373" t="s">
        <v>2080</v>
      </c>
      <c r="I128" s="374" t="s">
        <v>2080</v>
      </c>
      <c r="J128" s="421" t="s">
        <v>3190</v>
      </c>
      <c r="K128" s="422" t="s">
        <v>3188</v>
      </c>
      <c r="L128" s="329">
        <f>CONTINUA!BV128</f>
        <v>0</v>
      </c>
      <c r="M128" s="329">
        <f>CONTINUA!BW128</f>
        <v>0</v>
      </c>
      <c r="N128" s="895"/>
      <c r="O128" s="896" t="s">
        <v>3508</v>
      </c>
      <c r="P128" s="897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3290</v>
      </c>
      <c r="B129" s="369" t="s">
        <v>3291</v>
      </c>
      <c r="C129" s="375" t="s">
        <v>3186</v>
      </c>
      <c r="D129" s="371" t="s">
        <v>3292</v>
      </c>
      <c r="E129" s="371" t="s">
        <v>3293</v>
      </c>
      <c r="F129" s="376" t="s">
        <v>3182</v>
      </c>
      <c r="G129" s="376" t="s">
        <v>3183</v>
      </c>
      <c r="H129" s="373" t="s">
        <v>2080</v>
      </c>
      <c r="I129" s="374" t="s">
        <v>2080</v>
      </c>
      <c r="J129" s="421" t="s">
        <v>3190</v>
      </c>
      <c r="K129" s="423" t="s">
        <v>3189</v>
      </c>
      <c r="L129" s="329">
        <f>CONTINUA!BV129</f>
        <v>0</v>
      </c>
      <c r="M129" s="329">
        <f>CONTINUA!BW129</f>
        <v>0</v>
      </c>
      <c r="N129" s="895"/>
      <c r="O129" s="896" t="s">
        <v>3508</v>
      </c>
      <c r="P129" s="897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3290</v>
      </c>
      <c r="B130" s="378" t="s">
        <v>3291</v>
      </c>
      <c r="C130" s="379" t="s">
        <v>3186</v>
      </c>
      <c r="D130" s="380" t="s">
        <v>3292</v>
      </c>
      <c r="E130" s="380" t="s">
        <v>3293</v>
      </c>
      <c r="F130" s="381" t="s">
        <v>3182</v>
      </c>
      <c r="G130" s="381" t="s">
        <v>3183</v>
      </c>
      <c r="H130" s="382" t="s">
        <v>2080</v>
      </c>
      <c r="I130" s="383" t="s">
        <v>2080</v>
      </c>
      <c r="J130" s="421" t="s">
        <v>3190</v>
      </c>
      <c r="K130" s="424" t="s">
        <v>60</v>
      </c>
      <c r="L130" s="329">
        <f>CONTINUA!BV130</f>
        <v>0</v>
      </c>
      <c r="M130" s="329">
        <f>CONTINUA!BW130</f>
        <v>0</v>
      </c>
      <c r="N130" s="895"/>
      <c r="O130" s="896" t="s">
        <v>3508</v>
      </c>
      <c r="P130" s="897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3294</v>
      </c>
      <c r="B131" s="522" t="s">
        <v>3295</v>
      </c>
      <c r="C131" s="523">
        <v>1</v>
      </c>
      <c r="D131" s="524" t="s">
        <v>3296</v>
      </c>
      <c r="E131" s="524" t="s">
        <v>3297</v>
      </c>
      <c r="F131" s="525" t="s">
        <v>3182</v>
      </c>
      <c r="G131" s="525" t="s">
        <v>3183</v>
      </c>
      <c r="H131" s="350" t="s">
        <v>2081</v>
      </c>
      <c r="I131" s="351" t="s">
        <v>2081</v>
      </c>
      <c r="J131" s="409" t="s">
        <v>3184</v>
      </c>
      <c r="K131" s="410" t="s">
        <v>3185</v>
      </c>
      <c r="L131" s="329">
        <f>CONTINUA!BV131</f>
        <v>0</v>
      </c>
      <c r="M131" s="329">
        <f>CONTINUA!BW131</f>
        <v>0</v>
      </c>
      <c r="N131" s="895"/>
      <c r="O131" s="896" t="s">
        <v>3509</v>
      </c>
      <c r="P131" s="897">
        <v>0</v>
      </c>
      <c r="Q131" s="400">
        <v>20</v>
      </c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>
        <v>-2</v>
      </c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20</v>
      </c>
      <c r="EQ131" s="171">
        <f t="shared" si="96"/>
        <v>-2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18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21360.800000000003</v>
      </c>
      <c r="EY131" s="174">
        <f>(L131*regular)+(M131*Cadeirantee)</f>
        <v>0</v>
      </c>
      <c r="EZ131" s="249">
        <f>SUMIF(FG131:GJ131,"&gt;0")</f>
        <v>680.57300000000009</v>
      </c>
      <c r="FA131" s="249">
        <f>SUMIF(FG131:GJ131,"&lt;0")+SUMIF(GN131:HP131,"&lt;0")</f>
        <v>-500.79900000000004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21540.574000000004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21360.800000000003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372.38900000000001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-321.02500000000003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308.18400000000003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-179.774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0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3294</v>
      </c>
      <c r="B132" s="369" t="s">
        <v>3295</v>
      </c>
      <c r="C132" s="370" t="s">
        <v>3186</v>
      </c>
      <c r="D132" s="371" t="s">
        <v>3296</v>
      </c>
      <c r="E132" s="371" t="s">
        <v>3297</v>
      </c>
      <c r="F132" s="372" t="s">
        <v>3182</v>
      </c>
      <c r="G132" s="372" t="s">
        <v>3183</v>
      </c>
      <c r="H132" s="373" t="s">
        <v>2081</v>
      </c>
      <c r="I132" s="374" t="s">
        <v>2081</v>
      </c>
      <c r="J132" s="421" t="s">
        <v>3184</v>
      </c>
      <c r="K132" s="421" t="s">
        <v>3187</v>
      </c>
      <c r="L132" s="329">
        <f>CONTINUA!BV132</f>
        <v>0</v>
      </c>
      <c r="M132" s="329">
        <f>CONTINUA!BW132</f>
        <v>0</v>
      </c>
      <c r="N132" s="895"/>
      <c r="O132" s="896" t="s">
        <v>3509</v>
      </c>
      <c r="P132" s="897">
        <v>0</v>
      </c>
      <c r="Q132" s="400">
        <v>32</v>
      </c>
      <c r="R132" s="401"/>
      <c r="S132" s="400"/>
      <c r="T132" s="401"/>
      <c r="U132" s="400">
        <v>1</v>
      </c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>
        <v>-1</v>
      </c>
      <c r="AL132" s="401"/>
      <c r="AM132" s="400"/>
      <c r="AN132" s="401"/>
      <c r="AO132" s="400">
        <v>1</v>
      </c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32</v>
      </c>
      <c r="EQ132" s="171">
        <f t="shared" si="96"/>
        <v>1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33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3294</v>
      </c>
      <c r="B133" s="369" t="s">
        <v>3295</v>
      </c>
      <c r="C133" s="375" t="s">
        <v>3186</v>
      </c>
      <c r="D133" s="371" t="s">
        <v>3296</v>
      </c>
      <c r="E133" s="371" t="s">
        <v>3297</v>
      </c>
      <c r="F133" s="376" t="s">
        <v>3182</v>
      </c>
      <c r="G133" s="376" t="s">
        <v>3183</v>
      </c>
      <c r="H133" s="373" t="s">
        <v>2081</v>
      </c>
      <c r="I133" s="374" t="s">
        <v>2081</v>
      </c>
      <c r="J133" s="421" t="s">
        <v>3184</v>
      </c>
      <c r="K133" s="422" t="s">
        <v>3188</v>
      </c>
      <c r="L133" s="329">
        <f>CONTINUA!BV133</f>
        <v>0</v>
      </c>
      <c r="M133" s="329">
        <f>CONTINUA!BW133</f>
        <v>0</v>
      </c>
      <c r="N133" s="895"/>
      <c r="O133" s="896" t="s">
        <v>3509</v>
      </c>
      <c r="P133" s="897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3294</v>
      </c>
      <c r="B134" s="369" t="s">
        <v>3295</v>
      </c>
      <c r="C134" s="375" t="s">
        <v>3186</v>
      </c>
      <c r="D134" s="371" t="s">
        <v>3296</v>
      </c>
      <c r="E134" s="371" t="s">
        <v>3297</v>
      </c>
      <c r="F134" s="376" t="s">
        <v>3182</v>
      </c>
      <c r="G134" s="376" t="s">
        <v>3183</v>
      </c>
      <c r="H134" s="373" t="s">
        <v>2081</v>
      </c>
      <c r="I134" s="374" t="s">
        <v>2081</v>
      </c>
      <c r="J134" s="421" t="s">
        <v>3184</v>
      </c>
      <c r="K134" s="423" t="s">
        <v>3189</v>
      </c>
      <c r="L134" s="329">
        <f>CONTINUA!BV134</f>
        <v>0</v>
      </c>
      <c r="M134" s="329">
        <f>CONTINUA!BW134</f>
        <v>0</v>
      </c>
      <c r="N134" s="895"/>
      <c r="O134" s="896" t="s">
        <v>3509</v>
      </c>
      <c r="P134" s="897">
        <v>0</v>
      </c>
      <c r="Q134" s="400"/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/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0</v>
      </c>
      <c r="EQ134" s="171">
        <f t="shared" si="96"/>
        <v>0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0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3294</v>
      </c>
      <c r="B135" s="378" t="s">
        <v>3295</v>
      </c>
      <c r="C135" s="379" t="s">
        <v>3186</v>
      </c>
      <c r="D135" s="380" t="s">
        <v>3296</v>
      </c>
      <c r="E135" s="380" t="s">
        <v>3297</v>
      </c>
      <c r="F135" s="381" t="s">
        <v>3182</v>
      </c>
      <c r="G135" s="381" t="s">
        <v>3183</v>
      </c>
      <c r="H135" s="382" t="s">
        <v>2081</v>
      </c>
      <c r="I135" s="383" t="s">
        <v>2081</v>
      </c>
      <c r="J135" s="421" t="s">
        <v>3184</v>
      </c>
      <c r="K135" s="424" t="s">
        <v>60</v>
      </c>
      <c r="L135" s="329">
        <f>CONTINUA!BV135</f>
        <v>0</v>
      </c>
      <c r="M135" s="329">
        <f>CONTINUA!BW135</f>
        <v>0</v>
      </c>
      <c r="N135" s="895"/>
      <c r="O135" s="896" t="s">
        <v>3509</v>
      </c>
      <c r="P135" s="897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3298</v>
      </c>
      <c r="B136" s="522" t="s">
        <v>3299</v>
      </c>
      <c r="C136" s="523">
        <v>1</v>
      </c>
      <c r="D136" s="524" t="s">
        <v>3300</v>
      </c>
      <c r="E136" s="524" t="s">
        <v>3301</v>
      </c>
      <c r="F136" s="525" t="s">
        <v>3182</v>
      </c>
      <c r="G136" s="525" t="s">
        <v>3183</v>
      </c>
      <c r="H136" s="350" t="s">
        <v>2082</v>
      </c>
      <c r="I136" s="351" t="s">
        <v>2082</v>
      </c>
      <c r="J136" s="409" t="s">
        <v>3184</v>
      </c>
      <c r="K136" s="410" t="s">
        <v>3185</v>
      </c>
      <c r="L136" s="329">
        <f>CONTINUA!BV136</f>
        <v>0</v>
      </c>
      <c r="M136" s="329">
        <f>CONTINUA!BW136</f>
        <v>0</v>
      </c>
      <c r="N136" s="895"/>
      <c r="O136" s="896" t="s">
        <v>3510</v>
      </c>
      <c r="P136" s="897">
        <v>0</v>
      </c>
      <c r="Q136" s="400">
        <v>9</v>
      </c>
      <c r="R136" s="401"/>
      <c r="S136" s="400"/>
      <c r="T136" s="401"/>
      <c r="U136" s="400"/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/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9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9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18664.190000000002</v>
      </c>
      <c r="EY136" s="174">
        <f>(L136*regular)+(M136*Cadeirantee)</f>
        <v>0</v>
      </c>
      <c r="EZ136" s="249">
        <f>SUMIF(FG136:GJ136,"&gt;0")</f>
        <v>0</v>
      </c>
      <c r="FA136" s="249">
        <f>SUMIF(FG136:GJ136,"&lt;0")+SUMIF(GN136:HP136,"&lt;0")</f>
        <v>-192.61500000000001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18471.575000000001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18664.190000000002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0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0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-192.61500000000001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3298</v>
      </c>
      <c r="B137" s="369" t="s">
        <v>3299</v>
      </c>
      <c r="C137" s="370" t="s">
        <v>3186</v>
      </c>
      <c r="D137" s="371" t="s">
        <v>3300</v>
      </c>
      <c r="E137" s="371" t="s">
        <v>3301</v>
      </c>
      <c r="F137" s="372" t="s">
        <v>3182</v>
      </c>
      <c r="G137" s="372" t="s">
        <v>3183</v>
      </c>
      <c r="H137" s="373" t="s">
        <v>2082</v>
      </c>
      <c r="I137" s="374" t="s">
        <v>2082</v>
      </c>
      <c r="J137" s="421" t="s">
        <v>3184</v>
      </c>
      <c r="K137" s="421" t="s">
        <v>3187</v>
      </c>
      <c r="L137" s="329">
        <f>CONTINUA!BV137</f>
        <v>0</v>
      </c>
      <c r="M137" s="329">
        <f>CONTINUA!BW137</f>
        <v>0</v>
      </c>
      <c r="N137" s="895"/>
      <c r="O137" s="896" t="s">
        <v>3510</v>
      </c>
      <c r="P137" s="897">
        <v>0</v>
      </c>
      <c r="Q137" s="400">
        <v>30</v>
      </c>
      <c r="R137" s="401"/>
      <c r="S137" s="400">
        <v>6</v>
      </c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>
        <v>-1</v>
      </c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30</v>
      </c>
      <c r="EQ137" s="171">
        <f t="shared" si="96"/>
        <v>-1</v>
      </c>
      <c r="ER137" s="171">
        <f t="shared" si="97"/>
        <v>6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35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3298</v>
      </c>
      <c r="B138" s="369" t="s">
        <v>3299</v>
      </c>
      <c r="C138" s="375" t="s">
        <v>3186</v>
      </c>
      <c r="D138" s="371" t="s">
        <v>3300</v>
      </c>
      <c r="E138" s="371" t="s">
        <v>3301</v>
      </c>
      <c r="F138" s="376" t="s">
        <v>3182</v>
      </c>
      <c r="G138" s="376" t="s">
        <v>3183</v>
      </c>
      <c r="H138" s="373" t="s">
        <v>2082</v>
      </c>
      <c r="I138" s="374" t="s">
        <v>2082</v>
      </c>
      <c r="J138" s="421" t="s">
        <v>3184</v>
      </c>
      <c r="K138" s="422" t="s">
        <v>3188</v>
      </c>
      <c r="L138" s="329">
        <f>CONTINUA!BV138</f>
        <v>0</v>
      </c>
      <c r="M138" s="329">
        <f>CONTINUA!BW138</f>
        <v>0</v>
      </c>
      <c r="N138" s="895"/>
      <c r="O138" s="896" t="s">
        <v>3510</v>
      </c>
      <c r="P138" s="897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3298</v>
      </c>
      <c r="B139" s="369" t="s">
        <v>3299</v>
      </c>
      <c r="C139" s="375" t="s">
        <v>3186</v>
      </c>
      <c r="D139" s="371" t="s">
        <v>3300</v>
      </c>
      <c r="E139" s="371" t="s">
        <v>3301</v>
      </c>
      <c r="F139" s="376" t="s">
        <v>3182</v>
      </c>
      <c r="G139" s="376" t="s">
        <v>3183</v>
      </c>
      <c r="H139" s="373" t="s">
        <v>2082</v>
      </c>
      <c r="I139" s="374" t="s">
        <v>2082</v>
      </c>
      <c r="J139" s="421" t="s">
        <v>3184</v>
      </c>
      <c r="K139" s="423" t="s">
        <v>3189</v>
      </c>
      <c r="L139" s="329">
        <f>CONTINUA!BV139</f>
        <v>0</v>
      </c>
      <c r="M139" s="329">
        <f>CONTINUA!BW139</f>
        <v>0</v>
      </c>
      <c r="N139" s="895"/>
      <c r="O139" s="896" t="s">
        <v>3510</v>
      </c>
      <c r="P139" s="897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202" si="168">Q139</f>
        <v>0</v>
      </c>
      <c r="EQ139" s="171">
        <f t="shared" ref="EQ139:EQ202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202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202" si="171">R139</f>
        <v>0</v>
      </c>
      <c r="ET139" s="171">
        <f t="shared" ref="ET139:ET202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202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202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202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3298</v>
      </c>
      <c r="B140" s="378" t="s">
        <v>3299</v>
      </c>
      <c r="C140" s="379" t="s">
        <v>3186</v>
      </c>
      <c r="D140" s="380" t="s">
        <v>3300</v>
      </c>
      <c r="E140" s="380" t="s">
        <v>3301</v>
      </c>
      <c r="F140" s="381" t="s">
        <v>3182</v>
      </c>
      <c r="G140" s="381" t="s">
        <v>3183</v>
      </c>
      <c r="H140" s="382" t="s">
        <v>2082</v>
      </c>
      <c r="I140" s="383" t="s">
        <v>2082</v>
      </c>
      <c r="J140" s="421" t="s">
        <v>3184</v>
      </c>
      <c r="K140" s="424" t="s">
        <v>60</v>
      </c>
      <c r="L140" s="329">
        <f>CONTINUA!BV140</f>
        <v>0</v>
      </c>
      <c r="M140" s="329">
        <f>CONTINUA!BW140</f>
        <v>0</v>
      </c>
      <c r="N140" s="895"/>
      <c r="O140" s="896" t="s">
        <v>3510</v>
      </c>
      <c r="P140" s="897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3302</v>
      </c>
      <c r="B141" s="522" t="s">
        <v>3303</v>
      </c>
      <c r="C141" s="523">
        <v>1</v>
      </c>
      <c r="D141" s="524" t="s">
        <v>3304</v>
      </c>
      <c r="E141" s="524" t="s">
        <v>3305</v>
      </c>
      <c r="F141" s="525" t="s">
        <v>3182</v>
      </c>
      <c r="G141" s="525" t="s">
        <v>3183</v>
      </c>
      <c r="H141" s="350" t="s">
        <v>2083</v>
      </c>
      <c r="I141" s="351" t="s">
        <v>2083</v>
      </c>
      <c r="J141" s="409" t="s">
        <v>3184</v>
      </c>
      <c r="K141" s="410" t="s">
        <v>3185</v>
      </c>
      <c r="L141" s="329">
        <f>CONTINUA!BV141</f>
        <v>0</v>
      </c>
      <c r="M141" s="329">
        <f>CONTINUA!BW141</f>
        <v>0</v>
      </c>
      <c r="N141" s="895"/>
      <c r="O141" s="896" t="s">
        <v>3511</v>
      </c>
      <c r="P141" s="897">
        <v>0</v>
      </c>
      <c r="Q141" s="400"/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13270.970000000001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13492.69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13270.970000000001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3302</v>
      </c>
      <c r="B142" s="369" t="s">
        <v>3303</v>
      </c>
      <c r="C142" s="370" t="s">
        <v>3186</v>
      </c>
      <c r="D142" s="371" t="s">
        <v>3304</v>
      </c>
      <c r="E142" s="371" t="s">
        <v>3305</v>
      </c>
      <c r="F142" s="372" t="s">
        <v>3182</v>
      </c>
      <c r="G142" s="372" t="s">
        <v>3183</v>
      </c>
      <c r="H142" s="373" t="s">
        <v>2083</v>
      </c>
      <c r="I142" s="374" t="s">
        <v>2083</v>
      </c>
      <c r="J142" s="421" t="s">
        <v>3184</v>
      </c>
      <c r="K142" s="421" t="s">
        <v>3187</v>
      </c>
      <c r="L142" s="329">
        <f>CONTINUA!BV142</f>
        <v>23</v>
      </c>
      <c r="M142" s="329">
        <f>CONTINUA!BW142</f>
        <v>0</v>
      </c>
      <c r="N142" s="895"/>
      <c r="O142" s="896" t="s">
        <v>3511</v>
      </c>
      <c r="P142" s="897">
        <v>0</v>
      </c>
      <c r="Q142" s="400">
        <v>23</v>
      </c>
      <c r="R142" s="401"/>
      <c r="S142" s="400">
        <v>8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23</v>
      </c>
      <c r="EQ142" s="171">
        <f t="shared" si="169"/>
        <v>0</v>
      </c>
      <c r="ER142" s="171">
        <f t="shared" si="170"/>
        <v>8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31</v>
      </c>
      <c r="EW142" s="173"/>
      <c r="EX142" s="248">
        <f t="shared" si="176"/>
        <v>0</v>
      </c>
      <c r="EY142" s="174">
        <f>(L142*regular)+(M142*Cadeirantee)</f>
        <v>221.72000000000003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3302</v>
      </c>
      <c r="B143" s="369" t="s">
        <v>3303</v>
      </c>
      <c r="C143" s="375" t="s">
        <v>3186</v>
      </c>
      <c r="D143" s="371" t="s">
        <v>3304</v>
      </c>
      <c r="E143" s="371" t="s">
        <v>3305</v>
      </c>
      <c r="F143" s="376" t="s">
        <v>3182</v>
      </c>
      <c r="G143" s="376" t="s">
        <v>3183</v>
      </c>
      <c r="H143" s="373" t="s">
        <v>2083</v>
      </c>
      <c r="I143" s="374" t="s">
        <v>2083</v>
      </c>
      <c r="J143" s="421" t="s">
        <v>3184</v>
      </c>
      <c r="K143" s="422" t="s">
        <v>3188</v>
      </c>
      <c r="L143" s="329">
        <f>CONTINUA!BV143</f>
        <v>0</v>
      </c>
      <c r="M143" s="329">
        <f>CONTINUA!BW143</f>
        <v>0</v>
      </c>
      <c r="N143" s="895"/>
      <c r="O143" s="896" t="s">
        <v>3511</v>
      </c>
      <c r="P143" s="897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3302</v>
      </c>
      <c r="B144" s="369" t="s">
        <v>3303</v>
      </c>
      <c r="C144" s="375" t="s">
        <v>3186</v>
      </c>
      <c r="D144" s="371" t="s">
        <v>3304</v>
      </c>
      <c r="E144" s="371" t="s">
        <v>3305</v>
      </c>
      <c r="F144" s="376" t="s">
        <v>3182</v>
      </c>
      <c r="G144" s="376" t="s">
        <v>3183</v>
      </c>
      <c r="H144" s="373" t="s">
        <v>2083</v>
      </c>
      <c r="I144" s="374" t="s">
        <v>2083</v>
      </c>
      <c r="J144" s="421" t="s">
        <v>3184</v>
      </c>
      <c r="K144" s="423" t="s">
        <v>3189</v>
      </c>
      <c r="L144" s="329">
        <f>CONTINUA!BV144</f>
        <v>0</v>
      </c>
      <c r="M144" s="329">
        <f>CONTINUA!BW144</f>
        <v>0</v>
      </c>
      <c r="N144" s="895"/>
      <c r="O144" s="896" t="s">
        <v>3511</v>
      </c>
      <c r="P144" s="897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3302</v>
      </c>
      <c r="B145" s="378" t="s">
        <v>3303</v>
      </c>
      <c r="C145" s="379" t="s">
        <v>3186</v>
      </c>
      <c r="D145" s="380" t="s">
        <v>3304</v>
      </c>
      <c r="E145" s="380" t="s">
        <v>3305</v>
      </c>
      <c r="F145" s="381" t="s">
        <v>3182</v>
      </c>
      <c r="G145" s="381" t="s">
        <v>3183</v>
      </c>
      <c r="H145" s="382" t="s">
        <v>2083</v>
      </c>
      <c r="I145" s="383" t="s">
        <v>2083</v>
      </c>
      <c r="J145" s="421" t="s">
        <v>3184</v>
      </c>
      <c r="K145" s="424" t="s">
        <v>60</v>
      </c>
      <c r="L145" s="329">
        <f>CONTINUA!BV145</f>
        <v>0</v>
      </c>
      <c r="M145" s="329">
        <f>CONTINUA!BW145</f>
        <v>0</v>
      </c>
      <c r="N145" s="895"/>
      <c r="O145" s="896" t="s">
        <v>3511</v>
      </c>
      <c r="P145" s="897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3306</v>
      </c>
      <c r="B146" s="522" t="s">
        <v>3307</v>
      </c>
      <c r="C146" s="523">
        <v>1</v>
      </c>
      <c r="D146" s="524" t="s">
        <v>3308</v>
      </c>
      <c r="E146" s="524" t="s">
        <v>3309</v>
      </c>
      <c r="F146" s="525" t="s">
        <v>3182</v>
      </c>
      <c r="G146" s="525" t="s">
        <v>3183</v>
      </c>
      <c r="H146" s="350" t="s">
        <v>2085</v>
      </c>
      <c r="I146" s="351" t="s">
        <v>2085</v>
      </c>
      <c r="J146" s="409" t="s">
        <v>3184</v>
      </c>
      <c r="K146" s="410" t="s">
        <v>3185</v>
      </c>
      <c r="L146" s="329">
        <f>CONTINUA!BV146</f>
        <v>0</v>
      </c>
      <c r="M146" s="329">
        <f>CONTINUA!BW146</f>
        <v>0</v>
      </c>
      <c r="N146" s="895"/>
      <c r="O146" s="896" t="s">
        <v>3512</v>
      </c>
      <c r="P146" s="897">
        <v>0</v>
      </c>
      <c r="Q146" s="400">
        <v>31</v>
      </c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>
        <v>1</v>
      </c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>
        <v>-1</v>
      </c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31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31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17508.5</v>
      </c>
      <c r="EY146" s="174">
        <f>(L146*regular)+(M146*Cadeirantee)</f>
        <v>0</v>
      </c>
      <c r="EZ146" s="249">
        <f>SUMIF(FG146:GJ146,"&gt;0")</f>
        <v>282.50200000000001</v>
      </c>
      <c r="FA146" s="249">
        <f>SUMIF(FG146:GJ146,"&lt;0")+SUMIF(GN146:HP146,"&lt;0")</f>
        <v>-192.61500000000001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17665.866999999998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17508.5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0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282.50200000000001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0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-192.61500000000001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3306</v>
      </c>
      <c r="B147" s="369" t="s">
        <v>3307</v>
      </c>
      <c r="C147" s="370" t="s">
        <v>3186</v>
      </c>
      <c r="D147" s="371" t="s">
        <v>3308</v>
      </c>
      <c r="E147" s="371" t="s">
        <v>3309</v>
      </c>
      <c r="F147" s="372" t="s">
        <v>3182</v>
      </c>
      <c r="G147" s="372" t="s">
        <v>3183</v>
      </c>
      <c r="H147" s="373" t="s">
        <v>2085</v>
      </c>
      <c r="I147" s="374" t="s">
        <v>2085</v>
      </c>
      <c r="J147" s="421" t="s">
        <v>3184</v>
      </c>
      <c r="K147" s="421" t="s">
        <v>3187</v>
      </c>
      <c r="L147" s="329">
        <f>CONTINUA!BV147</f>
        <v>7</v>
      </c>
      <c r="M147" s="329">
        <f>CONTINUA!BW147</f>
        <v>0</v>
      </c>
      <c r="N147" s="895"/>
      <c r="O147" s="896" t="s">
        <v>3512</v>
      </c>
      <c r="P147" s="897">
        <v>0</v>
      </c>
      <c r="Q147" s="400">
        <v>9</v>
      </c>
      <c r="R147" s="401"/>
      <c r="S147" s="400">
        <v>2</v>
      </c>
      <c r="T147" s="401"/>
      <c r="U147" s="400"/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/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9</v>
      </c>
      <c r="EQ147" s="171">
        <f t="shared" si="169"/>
        <v>0</v>
      </c>
      <c r="ER147" s="171">
        <f t="shared" si="170"/>
        <v>2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11</v>
      </c>
      <c r="EW147" s="173"/>
      <c r="EX147" s="248">
        <f t="shared" si="181"/>
        <v>0</v>
      </c>
      <c r="EY147" s="174">
        <f>(L147*regular)+(M147*Cadeirantee)</f>
        <v>67.48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3306</v>
      </c>
      <c r="B148" s="369" t="s">
        <v>3307</v>
      </c>
      <c r="C148" s="375" t="s">
        <v>3186</v>
      </c>
      <c r="D148" s="371" t="s">
        <v>3308</v>
      </c>
      <c r="E148" s="371" t="s">
        <v>3309</v>
      </c>
      <c r="F148" s="376" t="s">
        <v>3182</v>
      </c>
      <c r="G148" s="376" t="s">
        <v>3183</v>
      </c>
      <c r="H148" s="373" t="s">
        <v>2085</v>
      </c>
      <c r="I148" s="374" t="s">
        <v>2085</v>
      </c>
      <c r="J148" s="421" t="s">
        <v>3184</v>
      </c>
      <c r="K148" s="422" t="s">
        <v>3188</v>
      </c>
      <c r="L148" s="329">
        <f>CONTINUA!BV148</f>
        <v>0</v>
      </c>
      <c r="M148" s="329">
        <f>CONTINUA!BW148</f>
        <v>0</v>
      </c>
      <c r="N148" s="895"/>
      <c r="O148" s="896" t="s">
        <v>3512</v>
      </c>
      <c r="P148" s="897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3306</v>
      </c>
      <c r="B149" s="369" t="s">
        <v>3307</v>
      </c>
      <c r="C149" s="375" t="s">
        <v>3186</v>
      </c>
      <c r="D149" s="371" t="s">
        <v>3308</v>
      </c>
      <c r="E149" s="371" t="s">
        <v>3309</v>
      </c>
      <c r="F149" s="376" t="s">
        <v>3182</v>
      </c>
      <c r="G149" s="376" t="s">
        <v>3183</v>
      </c>
      <c r="H149" s="373" t="s">
        <v>2085</v>
      </c>
      <c r="I149" s="374" t="s">
        <v>2085</v>
      </c>
      <c r="J149" s="421" t="s">
        <v>3184</v>
      </c>
      <c r="K149" s="423" t="s">
        <v>3189</v>
      </c>
      <c r="L149" s="329">
        <f>CONTINUA!BV149</f>
        <v>0</v>
      </c>
      <c r="M149" s="329">
        <f>CONTINUA!BW149</f>
        <v>0</v>
      </c>
      <c r="N149" s="895"/>
      <c r="O149" s="896" t="s">
        <v>3512</v>
      </c>
      <c r="P149" s="897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3306</v>
      </c>
      <c r="B150" s="378" t="s">
        <v>3307</v>
      </c>
      <c r="C150" s="379" t="s">
        <v>3186</v>
      </c>
      <c r="D150" s="380" t="s">
        <v>3308</v>
      </c>
      <c r="E150" s="380" t="s">
        <v>3309</v>
      </c>
      <c r="F150" s="381" t="s">
        <v>3182</v>
      </c>
      <c r="G150" s="381" t="s">
        <v>3183</v>
      </c>
      <c r="H150" s="382" t="s">
        <v>2085</v>
      </c>
      <c r="I150" s="383" t="s">
        <v>2085</v>
      </c>
      <c r="J150" s="421" t="s">
        <v>3184</v>
      </c>
      <c r="K150" s="424" t="s">
        <v>60</v>
      </c>
      <c r="L150" s="329">
        <f>CONTINUA!BV150</f>
        <v>0</v>
      </c>
      <c r="M150" s="329">
        <f>CONTINUA!BW150</f>
        <v>0</v>
      </c>
      <c r="N150" s="895"/>
      <c r="O150" s="896" t="s">
        <v>3512</v>
      </c>
      <c r="P150" s="897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3310</v>
      </c>
      <c r="B151" s="522" t="s">
        <v>3311</v>
      </c>
      <c r="C151" s="523">
        <v>1</v>
      </c>
      <c r="D151" s="524" t="s">
        <v>3312</v>
      </c>
      <c r="E151" s="524" t="s">
        <v>3313</v>
      </c>
      <c r="F151" s="525" t="s">
        <v>3182</v>
      </c>
      <c r="G151" s="525" t="s">
        <v>3183</v>
      </c>
      <c r="H151" s="350" t="s">
        <v>2086</v>
      </c>
      <c r="I151" s="351" t="s">
        <v>2086</v>
      </c>
      <c r="J151" s="409" t="s">
        <v>3184</v>
      </c>
      <c r="K151" s="410" t="s">
        <v>3185</v>
      </c>
      <c r="L151" s="329">
        <f>CONTINUA!BV151</f>
        <v>0</v>
      </c>
      <c r="M151" s="329">
        <f>CONTINUA!BW151</f>
        <v>0</v>
      </c>
      <c r="N151" s="895"/>
      <c r="O151" s="896" t="s">
        <v>3513</v>
      </c>
      <c r="P151" s="897">
        <v>0</v>
      </c>
      <c r="Q151" s="400">
        <v>16</v>
      </c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>
        <v>1</v>
      </c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 t="s">
        <v>3479</v>
      </c>
      <c r="EM151" s="520">
        <v>310.06</v>
      </c>
      <c r="EN151" s="520"/>
      <c r="EO151" s="520"/>
      <c r="EP151" s="171">
        <f t="shared" si="168"/>
        <v>16</v>
      </c>
      <c r="EQ151" s="171">
        <f t="shared" si="169"/>
        <v>1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17</v>
      </c>
      <c r="EW151" s="367">
        <f>IF(C151=4,IF(MAX(Q151:EJ153)&gt;0,(Especiall/30*(IF(($G151-$F151)=($G$5-$F$5),30,IF(DAY($G151)=31,($G151-$F151),($G151-$F151)+1)))),0),0)</f>
        <v>0</v>
      </c>
      <c r="EX151" s="248">
        <f t="shared" ref="EX151:EX154" si="186">FF151</f>
        <v>9418.67</v>
      </c>
      <c r="EY151" s="174">
        <f>(L151*regular)+(M151*Cadeirantee)</f>
        <v>0</v>
      </c>
      <c r="EZ151" s="249">
        <f>SUMIF(FG151:GJ151,"&gt;0")</f>
        <v>115.56900000000002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9844.2989999999991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9418.67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115.56900000000002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310.06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3310</v>
      </c>
      <c r="B152" s="369" t="s">
        <v>3311</v>
      </c>
      <c r="C152" s="370" t="s">
        <v>3186</v>
      </c>
      <c r="D152" s="371" t="s">
        <v>3312</v>
      </c>
      <c r="E152" s="371" t="s">
        <v>3313</v>
      </c>
      <c r="F152" s="372" t="s">
        <v>3182</v>
      </c>
      <c r="G152" s="372" t="s">
        <v>3183</v>
      </c>
      <c r="H152" s="373" t="s">
        <v>2086</v>
      </c>
      <c r="I152" s="374" t="s">
        <v>2086</v>
      </c>
      <c r="J152" s="421" t="s">
        <v>3184</v>
      </c>
      <c r="K152" s="421" t="s">
        <v>3187</v>
      </c>
      <c r="L152" s="329">
        <f>CONTINUA!BV152</f>
        <v>0</v>
      </c>
      <c r="M152" s="329">
        <f>CONTINUA!BW152</f>
        <v>0</v>
      </c>
      <c r="N152" s="895"/>
      <c r="O152" s="896" t="s">
        <v>3513</v>
      </c>
      <c r="P152" s="897">
        <v>0</v>
      </c>
      <c r="Q152" s="400">
        <v>5</v>
      </c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5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5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3310</v>
      </c>
      <c r="B153" s="369" t="s">
        <v>3311</v>
      </c>
      <c r="C153" s="375" t="s">
        <v>3186</v>
      </c>
      <c r="D153" s="371" t="s">
        <v>3312</v>
      </c>
      <c r="E153" s="371" t="s">
        <v>3313</v>
      </c>
      <c r="F153" s="376" t="s">
        <v>3182</v>
      </c>
      <c r="G153" s="376" t="s">
        <v>3183</v>
      </c>
      <c r="H153" s="373" t="s">
        <v>2086</v>
      </c>
      <c r="I153" s="374" t="s">
        <v>2086</v>
      </c>
      <c r="J153" s="421" t="s">
        <v>3184</v>
      </c>
      <c r="K153" s="422" t="s">
        <v>3188</v>
      </c>
      <c r="L153" s="329">
        <f>CONTINUA!BV153</f>
        <v>0</v>
      </c>
      <c r="M153" s="329">
        <f>CONTINUA!BW153</f>
        <v>0</v>
      </c>
      <c r="N153" s="895"/>
      <c r="O153" s="896" t="s">
        <v>3513</v>
      </c>
      <c r="P153" s="897">
        <v>0</v>
      </c>
      <c r="Q153" s="400"/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0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0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3310</v>
      </c>
      <c r="B154" s="369" t="s">
        <v>3311</v>
      </c>
      <c r="C154" s="375" t="s">
        <v>3186</v>
      </c>
      <c r="D154" s="371" t="s">
        <v>3312</v>
      </c>
      <c r="E154" s="371" t="s">
        <v>3313</v>
      </c>
      <c r="F154" s="376" t="s">
        <v>3182</v>
      </c>
      <c r="G154" s="376" t="s">
        <v>3183</v>
      </c>
      <c r="H154" s="373" t="s">
        <v>2086</v>
      </c>
      <c r="I154" s="374" t="s">
        <v>2086</v>
      </c>
      <c r="J154" s="421" t="s">
        <v>3184</v>
      </c>
      <c r="K154" s="423" t="s">
        <v>3189</v>
      </c>
      <c r="L154" s="329">
        <f>CONTINUA!BV154</f>
        <v>0</v>
      </c>
      <c r="M154" s="329">
        <f>CONTINUA!BW154</f>
        <v>0</v>
      </c>
      <c r="N154" s="895"/>
      <c r="O154" s="896" t="s">
        <v>3513</v>
      </c>
      <c r="P154" s="897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3310</v>
      </c>
      <c r="B155" s="378" t="s">
        <v>3311</v>
      </c>
      <c r="C155" s="379" t="s">
        <v>3186</v>
      </c>
      <c r="D155" s="380" t="s">
        <v>3312</v>
      </c>
      <c r="E155" s="380" t="s">
        <v>3313</v>
      </c>
      <c r="F155" s="381" t="s">
        <v>3182</v>
      </c>
      <c r="G155" s="381" t="s">
        <v>3183</v>
      </c>
      <c r="H155" s="382" t="s">
        <v>2086</v>
      </c>
      <c r="I155" s="383" t="s">
        <v>2086</v>
      </c>
      <c r="J155" s="421" t="s">
        <v>3184</v>
      </c>
      <c r="K155" s="424" t="s">
        <v>60</v>
      </c>
      <c r="L155" s="329">
        <f>CONTINUA!BV155</f>
        <v>0</v>
      </c>
      <c r="M155" s="329">
        <f>CONTINUA!BW155</f>
        <v>0</v>
      </c>
      <c r="N155" s="895"/>
      <c r="O155" s="896" t="s">
        <v>3513</v>
      </c>
      <c r="P155" s="897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3314</v>
      </c>
      <c r="B156" s="522" t="s">
        <v>3315</v>
      </c>
      <c r="C156" s="523">
        <v>1</v>
      </c>
      <c r="D156" s="524" t="s">
        <v>3316</v>
      </c>
      <c r="E156" s="524" t="s">
        <v>3317</v>
      </c>
      <c r="F156" s="525" t="s">
        <v>3182</v>
      </c>
      <c r="G156" s="525" t="s">
        <v>3183</v>
      </c>
      <c r="H156" s="350" t="s">
        <v>2087</v>
      </c>
      <c r="I156" s="351" t="s">
        <v>2087</v>
      </c>
      <c r="J156" s="409" t="s">
        <v>3184</v>
      </c>
      <c r="K156" s="410" t="s">
        <v>3185</v>
      </c>
      <c r="L156" s="329">
        <f>CONTINUA!BV156</f>
        <v>0</v>
      </c>
      <c r="M156" s="329">
        <f>CONTINUA!BW156</f>
        <v>0</v>
      </c>
      <c r="N156" s="895"/>
      <c r="O156" s="896" t="s">
        <v>3514</v>
      </c>
      <c r="P156" s="897">
        <v>0</v>
      </c>
      <c r="Q156" s="400"/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/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/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/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0</v>
      </c>
      <c r="EQ156" s="171">
        <f t="shared" si="169"/>
        <v>0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0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16738.04</v>
      </c>
      <c r="EY156" s="174">
        <f>(L156*regular)+(M156*Cadeirantee)</f>
        <v>0</v>
      </c>
      <c r="EZ156" s="249">
        <f>SUMIF(FG156:GJ156,"&gt;0")</f>
        <v>102.72800000000001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16840.768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16738.04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0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0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0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102.72800000000001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3314</v>
      </c>
      <c r="B157" s="369" t="s">
        <v>3315</v>
      </c>
      <c r="C157" s="370" t="s">
        <v>3186</v>
      </c>
      <c r="D157" s="371" t="s">
        <v>3316</v>
      </c>
      <c r="E157" s="371" t="s">
        <v>3317</v>
      </c>
      <c r="F157" s="372" t="s">
        <v>3182</v>
      </c>
      <c r="G157" s="372" t="s">
        <v>3183</v>
      </c>
      <c r="H157" s="373" t="s">
        <v>2087</v>
      </c>
      <c r="I157" s="374" t="s">
        <v>2087</v>
      </c>
      <c r="J157" s="421" t="s">
        <v>3184</v>
      </c>
      <c r="K157" s="421" t="s">
        <v>3187</v>
      </c>
      <c r="L157" s="329">
        <f>CONTINUA!BV157</f>
        <v>0</v>
      </c>
      <c r="M157" s="329">
        <f>CONTINUA!BW157</f>
        <v>0</v>
      </c>
      <c r="N157" s="895"/>
      <c r="O157" s="896" t="s">
        <v>3514</v>
      </c>
      <c r="P157" s="897">
        <v>0</v>
      </c>
      <c r="Q157" s="400">
        <v>31</v>
      </c>
      <c r="R157" s="401"/>
      <c r="S157" s="400">
        <v>9</v>
      </c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>
        <v>1</v>
      </c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31</v>
      </c>
      <c r="EQ157" s="171">
        <f t="shared" si="169"/>
        <v>1</v>
      </c>
      <c r="ER157" s="171">
        <f t="shared" si="170"/>
        <v>9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41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3314</v>
      </c>
      <c r="B158" s="369" t="s">
        <v>3315</v>
      </c>
      <c r="C158" s="375" t="s">
        <v>3186</v>
      </c>
      <c r="D158" s="371" t="s">
        <v>3316</v>
      </c>
      <c r="E158" s="371" t="s">
        <v>3317</v>
      </c>
      <c r="F158" s="376" t="s">
        <v>3182</v>
      </c>
      <c r="G158" s="376" t="s">
        <v>3183</v>
      </c>
      <c r="H158" s="373" t="s">
        <v>2087</v>
      </c>
      <c r="I158" s="374" t="s">
        <v>2087</v>
      </c>
      <c r="J158" s="421" t="s">
        <v>3184</v>
      </c>
      <c r="K158" s="422" t="s">
        <v>3188</v>
      </c>
      <c r="L158" s="329">
        <f>CONTINUA!BV158</f>
        <v>0</v>
      </c>
      <c r="M158" s="329">
        <f>CONTINUA!BW158</f>
        <v>0</v>
      </c>
      <c r="N158" s="895"/>
      <c r="O158" s="896" t="s">
        <v>3514</v>
      </c>
      <c r="P158" s="897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3314</v>
      </c>
      <c r="B159" s="369" t="s">
        <v>3315</v>
      </c>
      <c r="C159" s="375" t="s">
        <v>3186</v>
      </c>
      <c r="D159" s="371" t="s">
        <v>3316</v>
      </c>
      <c r="E159" s="371" t="s">
        <v>3317</v>
      </c>
      <c r="F159" s="376" t="s">
        <v>3182</v>
      </c>
      <c r="G159" s="376" t="s">
        <v>3183</v>
      </c>
      <c r="H159" s="373" t="s">
        <v>2087</v>
      </c>
      <c r="I159" s="374" t="s">
        <v>2087</v>
      </c>
      <c r="J159" s="421" t="s">
        <v>3184</v>
      </c>
      <c r="K159" s="423" t="s">
        <v>3189</v>
      </c>
      <c r="L159" s="329">
        <f>CONTINUA!BV159</f>
        <v>0</v>
      </c>
      <c r="M159" s="329">
        <f>CONTINUA!BW159</f>
        <v>0</v>
      </c>
      <c r="N159" s="895"/>
      <c r="O159" s="896" t="s">
        <v>3514</v>
      </c>
      <c r="P159" s="897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3314</v>
      </c>
      <c r="B160" s="378" t="s">
        <v>3315</v>
      </c>
      <c r="C160" s="379" t="s">
        <v>3186</v>
      </c>
      <c r="D160" s="380" t="s">
        <v>3316</v>
      </c>
      <c r="E160" s="380" t="s">
        <v>3317</v>
      </c>
      <c r="F160" s="381" t="s">
        <v>3182</v>
      </c>
      <c r="G160" s="381" t="s">
        <v>3183</v>
      </c>
      <c r="H160" s="382" t="s">
        <v>2087</v>
      </c>
      <c r="I160" s="383" t="s">
        <v>2087</v>
      </c>
      <c r="J160" s="421" t="s">
        <v>3184</v>
      </c>
      <c r="K160" s="424" t="s">
        <v>60</v>
      </c>
      <c r="L160" s="329">
        <f>CONTINUA!BV160</f>
        <v>0</v>
      </c>
      <c r="M160" s="329">
        <f>CONTINUA!BW160</f>
        <v>0</v>
      </c>
      <c r="N160" s="895"/>
      <c r="O160" s="896" t="s">
        <v>3514</v>
      </c>
      <c r="P160" s="897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3318</v>
      </c>
      <c r="B161" s="522" t="s">
        <v>3319</v>
      </c>
      <c r="C161" s="523">
        <v>1</v>
      </c>
      <c r="D161" s="524" t="s">
        <v>3320</v>
      </c>
      <c r="E161" s="524" t="s">
        <v>3321</v>
      </c>
      <c r="F161" s="525" t="s">
        <v>3182</v>
      </c>
      <c r="G161" s="525" t="s">
        <v>3183</v>
      </c>
      <c r="H161" s="350" t="s">
        <v>2088</v>
      </c>
      <c r="I161" s="351" t="s">
        <v>2088</v>
      </c>
      <c r="J161" s="409" t="s">
        <v>3184</v>
      </c>
      <c r="K161" s="410" t="s">
        <v>3185</v>
      </c>
      <c r="L161" s="329">
        <f>CONTINUA!BV161</f>
        <v>0</v>
      </c>
      <c r="M161" s="329">
        <f>CONTINUA!BW161</f>
        <v>0</v>
      </c>
      <c r="N161" s="895"/>
      <c r="O161" s="896" t="s">
        <v>3515</v>
      </c>
      <c r="P161" s="897">
        <v>0</v>
      </c>
      <c r="Q161" s="400">
        <v>13</v>
      </c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>
        <v>-1</v>
      </c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13</v>
      </c>
      <c r="EQ161" s="171">
        <f t="shared" si="169"/>
        <v>-1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12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14426.66</v>
      </c>
      <c r="EY161" s="174">
        <f>(L161*regular)+(M161*Cadeirantee)</f>
        <v>0</v>
      </c>
      <c r="EZ161" s="249">
        <f>SUMIF(FG161:GJ161,"&gt;0")</f>
        <v>410.91200000000003</v>
      </c>
      <c r="FA161" s="249">
        <f>SUMIF(FG161:GJ161,"&lt;0")+SUMIF(GN161:HP161,"&lt;0")</f>
        <v>-205.45600000000002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14632.116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14426.66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0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0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231.13800000000003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-205.45600000000002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179.774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0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3318</v>
      </c>
      <c r="B162" s="369" t="s">
        <v>3319</v>
      </c>
      <c r="C162" s="370" t="s">
        <v>3186</v>
      </c>
      <c r="D162" s="371" t="s">
        <v>3320</v>
      </c>
      <c r="E162" s="371" t="s">
        <v>3321</v>
      </c>
      <c r="F162" s="372" t="s">
        <v>3182</v>
      </c>
      <c r="G162" s="372" t="s">
        <v>3183</v>
      </c>
      <c r="H162" s="373" t="s">
        <v>2088</v>
      </c>
      <c r="I162" s="374" t="s">
        <v>2088</v>
      </c>
      <c r="J162" s="421" t="s">
        <v>3184</v>
      </c>
      <c r="K162" s="421" t="s">
        <v>3187</v>
      </c>
      <c r="L162" s="329">
        <f>CONTINUA!BV162</f>
        <v>0</v>
      </c>
      <c r="M162" s="329">
        <f>CONTINUA!BW162</f>
        <v>0</v>
      </c>
      <c r="N162" s="895"/>
      <c r="O162" s="896" t="s">
        <v>3515</v>
      </c>
      <c r="P162" s="897">
        <v>0</v>
      </c>
      <c r="Q162" s="400">
        <v>18</v>
      </c>
      <c r="R162" s="401"/>
      <c r="S162" s="400">
        <v>3</v>
      </c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/>
      <c r="AL162" s="401"/>
      <c r="AM162" s="400"/>
      <c r="AN162" s="401"/>
      <c r="AO162" s="400"/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>
        <v>1</v>
      </c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>
        <v>1</v>
      </c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/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18</v>
      </c>
      <c r="EQ162" s="171">
        <f t="shared" si="169"/>
        <v>2</v>
      </c>
      <c r="ER162" s="171">
        <f t="shared" si="170"/>
        <v>3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23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3318</v>
      </c>
      <c r="B163" s="369" t="s">
        <v>3319</v>
      </c>
      <c r="C163" s="375" t="s">
        <v>3186</v>
      </c>
      <c r="D163" s="371" t="s">
        <v>3320</v>
      </c>
      <c r="E163" s="371" t="s">
        <v>3321</v>
      </c>
      <c r="F163" s="376" t="s">
        <v>3182</v>
      </c>
      <c r="G163" s="376" t="s">
        <v>3183</v>
      </c>
      <c r="H163" s="373" t="s">
        <v>2088</v>
      </c>
      <c r="I163" s="374" t="s">
        <v>2088</v>
      </c>
      <c r="J163" s="421" t="s">
        <v>3184</v>
      </c>
      <c r="K163" s="422" t="s">
        <v>3188</v>
      </c>
      <c r="L163" s="329">
        <f>CONTINUA!BV163</f>
        <v>0</v>
      </c>
      <c r="M163" s="329">
        <f>CONTINUA!BW163</f>
        <v>0</v>
      </c>
      <c r="N163" s="895"/>
      <c r="O163" s="896" t="s">
        <v>3515</v>
      </c>
      <c r="P163" s="897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3318</v>
      </c>
      <c r="B164" s="369" t="s">
        <v>3319</v>
      </c>
      <c r="C164" s="375" t="s">
        <v>3186</v>
      </c>
      <c r="D164" s="371" t="s">
        <v>3320</v>
      </c>
      <c r="E164" s="371" t="s">
        <v>3321</v>
      </c>
      <c r="F164" s="376" t="s">
        <v>3182</v>
      </c>
      <c r="G164" s="376" t="s">
        <v>3183</v>
      </c>
      <c r="H164" s="373" t="s">
        <v>2088</v>
      </c>
      <c r="I164" s="374" t="s">
        <v>2088</v>
      </c>
      <c r="J164" s="421" t="s">
        <v>3184</v>
      </c>
      <c r="K164" s="423" t="s">
        <v>3189</v>
      </c>
      <c r="L164" s="329">
        <f>CONTINUA!BV164</f>
        <v>0</v>
      </c>
      <c r="M164" s="329">
        <f>CONTINUA!BW164</f>
        <v>0</v>
      </c>
      <c r="N164" s="895"/>
      <c r="O164" s="896" t="s">
        <v>3515</v>
      </c>
      <c r="P164" s="897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3318</v>
      </c>
      <c r="B165" s="378" t="s">
        <v>3319</v>
      </c>
      <c r="C165" s="379" t="s">
        <v>3186</v>
      </c>
      <c r="D165" s="380" t="s">
        <v>3320</v>
      </c>
      <c r="E165" s="380" t="s">
        <v>3321</v>
      </c>
      <c r="F165" s="381" t="s">
        <v>3182</v>
      </c>
      <c r="G165" s="381" t="s">
        <v>3183</v>
      </c>
      <c r="H165" s="382" t="s">
        <v>2088</v>
      </c>
      <c r="I165" s="383" t="s">
        <v>2088</v>
      </c>
      <c r="J165" s="421" t="s">
        <v>3184</v>
      </c>
      <c r="K165" s="424" t="s">
        <v>60</v>
      </c>
      <c r="L165" s="329">
        <f>CONTINUA!BV165</f>
        <v>0</v>
      </c>
      <c r="M165" s="329">
        <f>CONTINUA!BW165</f>
        <v>0</v>
      </c>
      <c r="N165" s="895"/>
      <c r="O165" s="896" t="s">
        <v>3515</v>
      </c>
      <c r="P165" s="897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3322</v>
      </c>
      <c r="B166" s="522" t="s">
        <v>3323</v>
      </c>
      <c r="C166" s="523">
        <v>1</v>
      </c>
      <c r="D166" s="524" t="s">
        <v>3324</v>
      </c>
      <c r="E166" s="524" t="s">
        <v>3325</v>
      </c>
      <c r="F166" s="525" t="s">
        <v>3182</v>
      </c>
      <c r="G166" s="525" t="s">
        <v>3183</v>
      </c>
      <c r="H166" s="350" t="s">
        <v>2089</v>
      </c>
      <c r="I166" s="351" t="s">
        <v>2089</v>
      </c>
      <c r="J166" s="409" t="s">
        <v>3184</v>
      </c>
      <c r="K166" s="410" t="s">
        <v>3185</v>
      </c>
      <c r="L166" s="329">
        <f>CONTINUA!BV166</f>
        <v>0</v>
      </c>
      <c r="M166" s="329">
        <f>CONTINUA!BW166</f>
        <v>0</v>
      </c>
      <c r="N166" s="895"/>
      <c r="O166" s="896" t="s">
        <v>3516</v>
      </c>
      <c r="P166" s="897">
        <v>0</v>
      </c>
      <c r="Q166" s="400">
        <v>16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/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/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16</v>
      </c>
      <c r="EQ166" s="171">
        <f t="shared" si="169"/>
        <v>0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16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23672.18</v>
      </c>
      <c r="EY166" s="174">
        <f>(L166*regular)+(M166*Cadeirantee)</f>
        <v>0</v>
      </c>
      <c r="EZ166" s="249">
        <f>SUMIF(FG166:GJ166,"&gt;0")</f>
        <v>205.45600000000002</v>
      </c>
      <c r="FA166" s="249">
        <f>SUMIF(FG166:GJ166,"&lt;0")+SUMIF(GN166:HP166,"&lt;0")</f>
        <v>-500.79900000000004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23984.156999999999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23672.18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-282.50200000000001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-218.29700000000003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205.45600000000002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0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3322</v>
      </c>
      <c r="B167" s="369" t="s">
        <v>3323</v>
      </c>
      <c r="C167" s="370" t="s">
        <v>3186</v>
      </c>
      <c r="D167" s="371" t="s">
        <v>3324</v>
      </c>
      <c r="E167" s="371" t="s">
        <v>3325</v>
      </c>
      <c r="F167" s="372" t="s">
        <v>3182</v>
      </c>
      <c r="G167" s="372" t="s">
        <v>3183</v>
      </c>
      <c r="H167" s="373" t="s">
        <v>2089</v>
      </c>
      <c r="I167" s="374" t="s">
        <v>2089</v>
      </c>
      <c r="J167" s="421" t="s">
        <v>3184</v>
      </c>
      <c r="K167" s="421" t="s">
        <v>3187</v>
      </c>
      <c r="L167" s="329">
        <f>CONTINUA!BV167</f>
        <v>63</v>
      </c>
      <c r="M167" s="329">
        <f>CONTINUA!BW167</f>
        <v>0</v>
      </c>
      <c r="N167" s="895"/>
      <c r="O167" s="896" t="s">
        <v>3516</v>
      </c>
      <c r="P167" s="897">
        <v>0</v>
      </c>
      <c r="Q167" s="400">
        <v>38</v>
      </c>
      <c r="R167" s="401"/>
      <c r="S167" s="400">
        <v>4</v>
      </c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>
        <v>-1</v>
      </c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>
        <v>-1</v>
      </c>
      <c r="BR167" s="401"/>
      <c r="BS167" s="400"/>
      <c r="BT167" s="401"/>
      <c r="BU167" s="400">
        <v>1</v>
      </c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38</v>
      </c>
      <c r="EQ167" s="171">
        <f t="shared" si="169"/>
        <v>0</v>
      </c>
      <c r="ER167" s="171">
        <f t="shared" si="170"/>
        <v>3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41</v>
      </c>
      <c r="EW167" s="173"/>
      <c r="EX167" s="248">
        <f t="shared" si="201"/>
        <v>0</v>
      </c>
      <c r="EY167" s="174">
        <f>(L167*regular)+(M167*Cadeirantee)</f>
        <v>607.32000000000005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3322</v>
      </c>
      <c r="B168" s="369" t="s">
        <v>3323</v>
      </c>
      <c r="C168" s="375" t="s">
        <v>3186</v>
      </c>
      <c r="D168" s="371" t="s">
        <v>3324</v>
      </c>
      <c r="E168" s="371" t="s">
        <v>3325</v>
      </c>
      <c r="F168" s="376" t="s">
        <v>3182</v>
      </c>
      <c r="G168" s="376" t="s">
        <v>3183</v>
      </c>
      <c r="H168" s="373" t="s">
        <v>2089</v>
      </c>
      <c r="I168" s="374" t="s">
        <v>2089</v>
      </c>
      <c r="J168" s="421" t="s">
        <v>3184</v>
      </c>
      <c r="K168" s="422" t="s">
        <v>3188</v>
      </c>
      <c r="L168" s="329">
        <f>CONTINUA!BV168</f>
        <v>0</v>
      </c>
      <c r="M168" s="329">
        <f>CONTINUA!BW168</f>
        <v>0</v>
      </c>
      <c r="N168" s="895"/>
      <c r="O168" s="896" t="s">
        <v>3516</v>
      </c>
      <c r="P168" s="897">
        <v>0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3322</v>
      </c>
      <c r="B169" s="369" t="s">
        <v>3323</v>
      </c>
      <c r="C169" s="375" t="s">
        <v>3186</v>
      </c>
      <c r="D169" s="371" t="s">
        <v>3324</v>
      </c>
      <c r="E169" s="371" t="s">
        <v>3325</v>
      </c>
      <c r="F169" s="376" t="s">
        <v>3182</v>
      </c>
      <c r="G169" s="376" t="s">
        <v>3183</v>
      </c>
      <c r="H169" s="373" t="s">
        <v>2089</v>
      </c>
      <c r="I169" s="374" t="s">
        <v>2089</v>
      </c>
      <c r="J169" s="421" t="s">
        <v>3184</v>
      </c>
      <c r="K169" s="423" t="s">
        <v>3189</v>
      </c>
      <c r="L169" s="329">
        <f>CONTINUA!BV169</f>
        <v>0</v>
      </c>
      <c r="M169" s="329">
        <f>CONTINUA!BW169</f>
        <v>0</v>
      </c>
      <c r="N169" s="895"/>
      <c r="O169" s="896" t="s">
        <v>3516</v>
      </c>
      <c r="P169" s="897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3322</v>
      </c>
      <c r="B170" s="378" t="s">
        <v>3323</v>
      </c>
      <c r="C170" s="379" t="s">
        <v>3186</v>
      </c>
      <c r="D170" s="380" t="s">
        <v>3324</v>
      </c>
      <c r="E170" s="380" t="s">
        <v>3325</v>
      </c>
      <c r="F170" s="381" t="s">
        <v>3182</v>
      </c>
      <c r="G170" s="381" t="s">
        <v>3183</v>
      </c>
      <c r="H170" s="382" t="s">
        <v>2089</v>
      </c>
      <c r="I170" s="383" t="s">
        <v>2089</v>
      </c>
      <c r="J170" s="421" t="s">
        <v>3184</v>
      </c>
      <c r="K170" s="424" t="s">
        <v>60</v>
      </c>
      <c r="L170" s="329">
        <f>CONTINUA!BV170</f>
        <v>0</v>
      </c>
      <c r="M170" s="329">
        <f>CONTINUA!BW170</f>
        <v>0</v>
      </c>
      <c r="N170" s="895"/>
      <c r="O170" s="896" t="s">
        <v>3516</v>
      </c>
      <c r="P170" s="897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s="106" customFormat="1" ht="22.5" customHeight="1" x14ac:dyDescent="0.25">
      <c r="A171" t="s">
        <v>3326</v>
      </c>
      <c r="B171" s="522" t="s">
        <v>3327</v>
      </c>
      <c r="C171" s="523">
        <v>1</v>
      </c>
      <c r="D171" s="524" t="s">
        <v>3328</v>
      </c>
      <c r="E171" s="524" t="s">
        <v>3329</v>
      </c>
      <c r="F171" s="525" t="s">
        <v>3182</v>
      </c>
      <c r="G171" s="525" t="s">
        <v>3183</v>
      </c>
      <c r="H171" s="350" t="s">
        <v>2090</v>
      </c>
      <c r="I171" s="351" t="s">
        <v>2090</v>
      </c>
      <c r="J171" s="409" t="s">
        <v>3184</v>
      </c>
      <c r="K171" s="410" t="s">
        <v>3185</v>
      </c>
      <c r="L171" s="329">
        <f>CONTINUA!BV171</f>
        <v>0</v>
      </c>
      <c r="M171" s="329">
        <f>CONTINUA!BW171</f>
        <v>0</v>
      </c>
      <c r="N171" s="895"/>
      <c r="O171" s="896" t="s">
        <v>3517</v>
      </c>
      <c r="P171" s="897">
        <v>0</v>
      </c>
      <c r="Q171" s="400">
        <v>12</v>
      </c>
      <c r="R171" s="401"/>
      <c r="S171" s="400"/>
      <c r="T171" s="401"/>
      <c r="U171" s="400"/>
      <c r="V171" s="401"/>
      <c r="W171" s="400"/>
      <c r="X171" s="401"/>
      <c r="Y171" s="400"/>
      <c r="Z171" s="401"/>
      <c r="AA171" s="400"/>
      <c r="AB171" s="401"/>
      <c r="AC171" s="400"/>
      <c r="AD171" s="401"/>
      <c r="AE171" s="400"/>
      <c r="AF171" s="401"/>
      <c r="AG171" s="400"/>
      <c r="AH171" s="401"/>
      <c r="AI171" s="400"/>
      <c r="AJ171" s="401"/>
      <c r="AK171" s="400"/>
      <c r="AL171" s="401"/>
      <c r="AM171" s="400"/>
      <c r="AN171" s="401"/>
      <c r="AO171" s="400"/>
      <c r="AP171" s="401"/>
      <c r="AQ171" s="400"/>
      <c r="AR171" s="401"/>
      <c r="AS171" s="400"/>
      <c r="AT171" s="401"/>
      <c r="AU171" s="400"/>
      <c r="AV171" s="401"/>
      <c r="AW171" s="400"/>
      <c r="AX171" s="401"/>
      <c r="AY171" s="400"/>
      <c r="AZ171" s="401"/>
      <c r="BA171" s="400"/>
      <c r="BB171" s="401"/>
      <c r="BC171" s="400"/>
      <c r="BD171" s="401"/>
      <c r="BE171" s="400"/>
      <c r="BF171" s="401"/>
      <c r="BG171" s="400"/>
      <c r="BH171" s="401"/>
      <c r="BI171" s="400"/>
      <c r="BJ171" s="401"/>
      <c r="BK171" s="400"/>
      <c r="BL171" s="401"/>
      <c r="BM171" s="400"/>
      <c r="BN171" s="401"/>
      <c r="BO171" s="400"/>
      <c r="BP171" s="401"/>
      <c r="BQ171" s="400"/>
      <c r="BR171" s="401"/>
      <c r="BS171" s="400"/>
      <c r="BT171" s="401"/>
      <c r="BU171" s="400"/>
      <c r="BV171" s="401"/>
      <c r="BW171" s="400"/>
      <c r="BX171" s="401"/>
      <c r="BY171" s="400"/>
      <c r="BZ171" s="401"/>
      <c r="CA171" s="400"/>
      <c r="CB171" s="401"/>
      <c r="CC171" s="400"/>
      <c r="CD171" s="401"/>
      <c r="CE171" s="400"/>
      <c r="CF171" s="401"/>
      <c r="CG171" s="400"/>
      <c r="CH171" s="401"/>
      <c r="CI171" s="400"/>
      <c r="CJ171" s="401"/>
      <c r="CK171" s="400"/>
      <c r="CL171" s="401"/>
      <c r="CM171" s="400"/>
      <c r="CN171" s="401"/>
      <c r="CO171" s="400"/>
      <c r="CP171" s="401"/>
      <c r="CQ171" s="400"/>
      <c r="CR171" s="401"/>
      <c r="CS171" s="400"/>
      <c r="CT171" s="401"/>
      <c r="CU171" s="400"/>
      <c r="CV171" s="401"/>
      <c r="CW171" s="400"/>
      <c r="CX171" s="401"/>
      <c r="CY171" s="400"/>
      <c r="CZ171" s="401"/>
      <c r="DA171" s="400"/>
      <c r="DB171" s="401"/>
      <c r="DC171" s="400"/>
      <c r="DD171" s="401"/>
      <c r="DE171" s="400"/>
      <c r="DF171" s="401"/>
      <c r="DG171" s="400"/>
      <c r="DH171" s="401"/>
      <c r="DI171" s="400"/>
      <c r="DJ171" s="401"/>
      <c r="DK171" s="400"/>
      <c r="DL171" s="401"/>
      <c r="DM171" s="400"/>
      <c r="DN171" s="401"/>
      <c r="DO171" s="400"/>
      <c r="DP171" s="401"/>
      <c r="DQ171" s="400"/>
      <c r="DR171" s="401"/>
      <c r="DS171" s="400"/>
      <c r="DT171" s="401"/>
      <c r="DU171" s="400"/>
      <c r="DV171" s="401"/>
      <c r="DW171" s="400"/>
      <c r="DX171" s="401"/>
      <c r="DY171" s="400"/>
      <c r="DZ171" s="401"/>
      <c r="EA171" s="400"/>
      <c r="EB171" s="401"/>
      <c r="EC171" s="400"/>
      <c r="ED171" s="401"/>
      <c r="EE171" s="400"/>
      <c r="EF171" s="401"/>
      <c r="EG171" s="400"/>
      <c r="EH171" s="401"/>
      <c r="EI171" s="400"/>
      <c r="EJ171" s="447"/>
      <c r="EK171" s="510"/>
      <c r="EL171" s="513"/>
      <c r="EM171" s="520"/>
      <c r="EN171" s="520"/>
      <c r="EO171" s="520"/>
      <c r="EP171" s="171">
        <f t="shared" si="168"/>
        <v>12</v>
      </c>
      <c r="EQ171" s="171">
        <f t="shared" si="169"/>
        <v>0</v>
      </c>
      <c r="ER171" s="171">
        <f t="shared" si="170"/>
        <v>0</v>
      </c>
      <c r="ES171" s="171">
        <f t="shared" si="171"/>
        <v>0</v>
      </c>
      <c r="ET171" s="171">
        <f t="shared" si="172"/>
        <v>0</v>
      </c>
      <c r="EU171" s="171">
        <f t="shared" si="173"/>
        <v>0</v>
      </c>
      <c r="EV171" s="172">
        <f t="shared" si="174"/>
        <v>12</v>
      </c>
      <c r="EW171" s="367">
        <f>IF(C171=4,IF(MAX(Q171:EJ173)&gt;0,(Especiall/30*(IF(($G171-$F171)=($G$5-$F$5),30,IF(DAY($G171)=31,($G171-$F171),($G171-$F171)+1)))),0),0)</f>
        <v>0</v>
      </c>
      <c r="EX171" s="248">
        <f t="shared" ref="EX171:EX174" si="206">FF171</f>
        <v>13270.970000000001</v>
      </c>
      <c r="EY171" s="174">
        <f>(L171*regular)+(M171*Cadeirantee)</f>
        <v>0</v>
      </c>
      <c r="EZ171" s="249">
        <f>SUMIF(FG171:GJ171,"&gt;0")</f>
        <v>0</v>
      </c>
      <c r="FA171" s="249">
        <f>SUMIF(FG171:GJ171,"&lt;0")+SUMIF(GN171:HP171,"&lt;0")</f>
        <v>0</v>
      </c>
      <c r="FB171" s="174">
        <v>0</v>
      </c>
      <c r="FC171" s="175">
        <f>N171*km*'VALORES TABELA'!$B$13</f>
        <v>0</v>
      </c>
      <c r="FD171" s="250">
        <f>GL171</f>
        <v>0</v>
      </c>
      <c r="FE171" s="176">
        <f>(EW171+EW172+EW173+EW174+EX171+EX172+EX173+EX174+EY171+EY172+EY173+EY174+EY175+EZ171+EZ172+EZ173+EZ174+FA171+FA172+FA173+FA174+FC171+FC172+FC173+FC174+HY171-HZ171-IA171+FD171+FD172+FD173+FD174+FB175)</f>
        <v>13270.970000000001</v>
      </c>
      <c r="FF171" s="177">
        <f>IF(C171=4,SUM(Q171+Q172+Q173+S171+S172+S173)*Percapita/30*FF$4+(R171+R172+R173+T171+T172+T173)*Cadeirante/30*FF$4,IF(C171=3,IF(Q174+S174=10,Fixo/30*FF$4+(Q171+Q172+Q173+S171+S172+S173)*Percapita/30*FF$4+(R174+T174)*Cadeirante/30*FF$4,IF(Q174+S174&lt;=9,(Q174+S174)*Crechee/30*FF$4)+(R174+T174)*Cadeirante/30*FF$4+(Q171+Q172+Q173+S171+S172+S173)*Percapita/30*FF$4)+IF(Q174+S174&gt;=11,Fixo/30*FF$4+(Q174+S174-10)*Crechee/30*FF$4,0),IF(C171=2,IF(R171+R172+R173+R174+T171+T172+T173+T174=1,Cadeirante/30*FF$4,IF(R171+R172+R173+R174+T171+T172+T173+T174=2,Fixo/30*FF$4,IF(R171+R172+R173+R174+T171+T172+T173+T174&gt;2,Fixo/30*FF$4+(R171+R172+R173+R174+T171+T172+T173+T174-2)*Cadeirante/30*FF$4)))+(Q171+Q172+Q173+S171+S172+S173)*Percapita/30*FF$4+(Q174+S174)*Crechee/30*FF$4,IF(C171=1,IF(Q171+Q172+Q173+R171+R172+R173+S171+S172+S173+T171+T172+T173&lt;=15,(Q171+Q172+Q173+S171+S172+S173)*Percapita/30*FF$4,IF(Q171+Q172+Q173+R171+R172+R173+S171+S172+S173+T171+T172+T173&gt;=16,Fixo/30*FF$4+(Q171+Q172+Q173+R171+R172+R173+S171+S172+S173+T171+T172-16)*Percapita/30*FF$4))))))</f>
        <v>13270.970000000001</v>
      </c>
      <c r="FG171" s="177">
        <f>IF(C171=4,SUM(U171+U172+U173+W171+W172+W173)*Percapita/30*FG$4+(V171+V172+V173+X171+X172+X173)*Cadeirante/30*FG$4,IF(C171=3,IF(U174+W174=10,Fixo/30*FG$4+(U171+U172+U173+W171+W172+W173)*Percapita/30*FG$4+(V174+X174)*Cadeirante/30*FG$4,IF(U174+W174&lt;=9,(U174+W174)*Crechee/30*FG$4)+(V174+X174)*Cadeirante/30*FG$4+(U171+U172+U173+W171+W172+W173)*Percapita/30*FG$4)+IF(U174+W174&gt;=11,Fixo/30*FG$4+(U174+W174-10)*Crechee/30*FG$4,0),IF(C171=2,IF(V171+V172+V173+V174+X171+X172+X173+X174=1,Cadeirante/30*FG$4,IF(V171+V172+V173+V174+X171+X172+X173+X174=2,Fixo/30*FG$4,IF(V171+V172+V173+V174+X171+X172+X173+X174&gt;2,Fixo/30*FG$4+(V171+V172+V173+V174+X171+X172+X173+X174-2)*Cadeirante/30*FG$4)))+(U171+U172+U173+W171+W172+W173)*Percapita/30*FG$4+(U174+W174)*Crechee/30*FG$4,IF(C171=1,IF(U171+U172+U173+V171+V172+V173+W171+W172+W173+X171+X172+X173&lt;=15,(U171+U172+U173+W171+W172+W173)*Percapita/30*FG$4,IF(U171+U172+U173+V171+V172+V173+W171+W172+W173+X171+X172+X173&gt;=16,Fixo/30*FG$4+(U171+U172+U173+V171+V172+V173+W171+W172+W173+X171+X172-16)*Percapita/30*FG$4))))))</f>
        <v>0</v>
      </c>
      <c r="FH171" s="177">
        <f>IF(C171=4,SUM(Y171+Y172+Y173+AA171+AA172+AA173)*Percapita/30*FH$4+(Z171+Z172+Z173+AB171+AB172+AB173)*Cadeirante/30*FH$4,IF(C171=3,IF(Y174+AA174=10,Fixo/30*FH$4+(Y171+Y172+Y173+AA171+AA172+AA173)*Percapita/30*FH$4+(Z174+AB174)*Cadeirante/30*FH$4,IF(Y174+AA174&lt;=9,(Y174+AA174)*Crechee/30*FH$4)+(Z174+AB174)*Cadeirante/30*FH$4+(Y171+Y172+Y173+AA171+AA172+AA173)*Percapita/30*FH$4)+IF(Y174+AA174&gt;=11,Fixo/30*FH$4+(Y174+AA174-10)*Crechee/30*FH$4,0),IF(C171=2,IF(Z171+Z172+Z173+Z174+AB171+AB172+AB173+AB174=1,Cadeirante/30*FH$4,IF(Z171+Z172+Z173+Z174+AB171+AB172+AB173+AB174=2,Fixo/30*FH$4,IF(Z171+Z172+Z173+Z174+AB171+AB172+AB173+AB174&gt;2,Fixo/30*FH$4+(Z171+Z172+Z173+Z174+AB171+AB172+AB173+AB174-2)*Cadeirante/30*FH$4)))+(Y171+Y172+Y173+AA171+AA172+AA173)*Percapita/30*FH$4+(Y174+AA174)*Crechee/30*FH$4,IF(C171=1,IF(Y171+Y172+Y173+Z171+Z172+Z173+AA171+AA172+AA173+AB171+AB172+AB173&lt;=15,(Y171+Y172+Y173+AA171+AA172+AA173)*Percapita/30*FH$4,IF(Y171+Y172+Y173+Z171+Z172+Z173+AA171+AA172+AA173+AB171+AB172+AB173&gt;=16,Fixo/30*FH$4+(Y171+Y172+Y173+Z171+Z172+Z173+AA171+AA172+AA173+AB171+AB172-16)*Percapita/30*FH$4))))))</f>
        <v>0</v>
      </c>
      <c r="FI171" s="177">
        <f>IF(C171=4,SUM(AC171+AC172+AC173+AE171+AE172+AE173)*Percapita/30*FI$4+(AD171+AD172+AD173+AF171+AF172+AF173)*Cadeirante/30*FI$4,IF(C171=3,IF(AC174+AE174=10,Fixo/30*FI$4+(AC171+AC172+AC173+AE171+AE172+AE173)*Percapita/30*FI$4+(AD174+AF174)*Cadeirante/30*FI$4,IF(AC174+AE174&lt;=9,(AC174+AE174)*Crechee/30*FI$4)+(AD174+AF174)*Cadeirante/30*FI$4+(AC171+AC172+AC173+AE171+AE172+AE173)*Percapita/30*FI$4)+IF(AC174+AE174&gt;=11,Fixo/30*FI$4+(AC174+AE174-10)*Crechee/30*FI$4,0),IF(C171=2,IF(AD171+AD172+AD173+AD174+AF171+AF172+AF173+AF174=1,Cadeirante/30*FI$4,IF(AD171+AD172+AD173+AD174+AF171+AF172+AF173+AF174=2,Fixo/30*FI$4,IF(AD171+AD172+AD173+AD174+AF171+AF172+AF173+AF174&gt;2,Fixo/30*FI$4+(AD171+AD172+AD173+AD174+AF171+AF172+AF173+AF174-2)*Cadeirante/30*FI$4)))+(AC171+AC172+AC173+AE171+AE172+AE173)*Percapita/30*FI$4+(AC174+AE174)*Crechee/30*FI$4,IF(C171=1,IF(AC171+AC172+AC173+AD171+AD172+AD173+AE171+AE172+AE173+AF171+AF172+AF173&lt;=15,(AC171+AC172+AC173+AE171+AE172+AE173)*Percapita/30*FI$4,IF(AC171+AC172+AC173+AD171+AD172+AD173+AE171+AE172+AE173+AF171+AF172+AF173&gt;=16,Fixo/30*FI$4+(AC171+AC172+AC173+AD171+AD172+AD173+AE171+AE172+AE173+AF171+AF172-16)*Percapita/30*FI$4))))))</f>
        <v>0</v>
      </c>
      <c r="FJ171" s="177">
        <f>IF(C171=4,SUM(AG171+AG172+AG173+AI171+AI172+AI173)*Percapita/30*FJ$4+(AH171+AH172+AH173+AJ171+AJ172+AJ173)*Cadeirante/30*FJ$4,IF(C171=3,IF(AG174+AI174=10,Fixo/30*FJ$4+(AG171+AG172+AG173+AI171+AI172+AI173)*Percapita/30*FJ$4+(AH174+AJ174)*Cadeirante/30*FJ$4,IF(AG174+AI174&lt;=9,(AG174+AI174)*Crechee/30*FJ$4)+(AH174+AJ174)*Cadeirante/30*FJ$4+(AG171+AG172+AG173+AI171+AI172+AI173)*Percapita/30*FJ$4)+IF(AG174+AI174&gt;=11,Fixo/30*FJ$4+(AG174+AI174-10)*Crechee/30*FJ$4,0),IF(C171=2,IF(AH171+AH172+AH173+AH174+AJ171+AJ172+AJ173+AJ174=1,Cadeirante/30*FJ$4,IF(AH171+AH172+AH173+AH174+AJ171+AJ172+AJ173+AJ174=2,Fixo/30*FJ$4,IF(AH171+AH172+AH173+AH174+AJ171+AJ172+AJ173+AJ174&gt;2,Fixo/30*FJ$4+(AH171+AH172+AH173+AH174+AJ171+AJ172+AJ173+AJ174-2)*Cadeirante/30*FJ$4)))+(AG171+AG172+AG173+AI171+AI172+AI173)*Percapita/30*FJ$4+(AG174+AI174)*Crechee/30*FJ$4,IF(C171=1,IF(AG171+AG172+AG173+AH171+AH172+AH173+AI171+AI172+AI173+AJ171+AJ172+AJ173&lt;=15,(AG171+AG172+AG173+AI171+AI172+AI173)*Percapita/30*FJ$4,IF(AG171+AG172+AG173+AH171+AH172+AH173+AI171+AI172+AI173+AJ171+AJ172+AJ173&gt;=16,Fixo/30*FJ$4+(AG171+AG172+AG173+AH171+AH172+AH173+AI171+AI172+AI173+AJ171+AJ172-16)*Percapita/30*FJ$4))))))</f>
        <v>0</v>
      </c>
      <c r="FK171" s="177">
        <f>IF(C171=4,SUM(AK171+AK172+AK173+AM171+AM172+AM173)*Percapita/30*FK$4+(AL171+AL172+AL173+AN171+AN172+AN173)*Cadeirante/30*FK$4,IF(C171=3,IF(AK174+AM174=10,Fixo/30*FK$4+(AK171+AK172+AK173+AM171+AM172+AM173)*Percapita/30*FK$4+(AL174+AN174)*Cadeirante/30*FK$4,IF(AK174+AM174&lt;=9,(AK174+AM174)*Crechee/30*FK$4)+(AL174+AN174)*Cadeirante/30*FK$4+(AK171+AK172+AK173+AM171+AM172+AM173)*Percapita/30*FK$4)+IF(AK174+AM174&gt;=11,Fixo/30*FK$4+(AK174+AM174-10)*Crechee/30*FK$4,0),IF(C171=2,IF(AL171+AL172+AL173+AL174+AN171+AN172+AN173+AN174=1,Cadeirante/30*FK$4,IF(AL171+AL172+AL173+AL174+AN171+AN172+AN173+AN174=2,Fixo/30*FK$4,IF(AL171+AL172+AL173+AL174+AN171+AN172+AN173+AN174&gt;2,Fixo/30*FK$4+(AL171+AL172+AL173+AL174+AN171+AN172+AN173+AN174-2)*Cadeirante/30*FK$4)))+(AK171+AK172+AK173+AM171+AM172+AM173)*Percapita/30*FK$4+(AK174+AM174)*Crechee/30*FK$4,IF(C171=1,IF(AK171+AK172+AK173+AL171+AL172+AL173+AM171+AM172+AM173+AN171+AN172+AN173&lt;=15,(AK171+AK172+AK173+AM171+AM172+AM173)*Percapita/30*FK$4,IF(AK171+AK172+AK173+AL171+AL172+AL173+AM171+AM172+AM173+AN171+AN172+AN173&gt;=16,Fixo/30*FK$4+(AK171+AK172+AK173+AL171+AL172+AL173+AM171+AM172+AM173+AN171+AN172-16)*Percapita/30*FK$4))))))</f>
        <v>0</v>
      </c>
      <c r="FL171" s="177">
        <f>IF(C171=4,SUM(AO171+AO172+AO173+AQ171+AQ172+AQ173)*Percapita/30*FL$4+(AP171+AP172+AP173+AR171+AR172+AR173)*Cadeirante/30*FL$4,IF(C171=3,IF(AO174+AQ174=10,Fixo/30*FL$4+(AO171+AO172+AO173+AQ171+AQ172+AQ173)*Percapita/30*FL$4+(AP174+AR174)*Cadeirante/30*FL$4,IF(AO174+AQ174&lt;=9,(AO174+AQ174)*Crechee/30*FL$4)+(AP174+AR174)*Cadeirante/30*FL$4+(AO171+AO172+AO173+AQ171+AQ172+AQ173)*Percapita/30*FL$4)+IF(AO174+AQ174&gt;=11,Fixo/30*FL$4+(AO174+AQ174-10)*Crechee/30*FL$4,0),IF(C171=2,IF(AP171+AP172+AP173+AP174+AR171+AR172+AR173+AR174=1,Cadeirante/30*FL$4,IF(AP171+AP172+AP173+AP174+AR171+AR172+AR173+AR174=2,Fixo/30*FL$4,IF(AP171+AP172+AP173+AP174+AR171+AR172+AR173+AR174&gt;2,Fixo/30*FL$4+(AP171+AP172+AP173+AP174+AR171+AR172+AR173+AR174-2)*Cadeirante/30*FL$4)))+(AO171+AO172+AO173+AQ171+AQ172+AQ173)*Percapita/30*FL$4+(AO174+AQ174)*Crechee/30*FL$4,IF(C171=1,IF(AO171+AO172+AO173+AP171+AP172+AP173+AQ171+AQ172+AQ173+AR171+AR172+AR173&lt;=15,(AO171+AO172+AO173+AQ171+AQ172+AQ173)*Percapita/30*FL$4,IF(AO171+AO172+AO173+AP171+AP172+AP173+AQ171+AQ172+AQ173+AR171+AR172+AR173&gt;=16,Fixo/30*FL$4+(AO171+AO172+AO173+AP171+AP172+AP173+AQ171+AQ172+AQ173+AR171+AR172-16)*Percapita/30*FL$4))))))</f>
        <v>0</v>
      </c>
      <c r="FM171" s="177">
        <f>IF(C171=4,SUM(AS171+AS172+AS173+AU171+AU172+AU173)*Percapita/30*FM$4+(AT171+AT172+AT173+AV171+AV172+AV173)*Cadeirante/30*FM$4,IF(C171=3,IF(AS174+AU174=10,Fixo/30*FM$4+(AS171+AS172+AS173+AU171+AU172+AU173)*Percapita/30*FM$4+(AT174+AV174)*Cadeirante/30*FM$4,IF(AS174+AU174&lt;=9,(AS174+AU174)*Crechee/30*FM$4)+(AT174+AV174)*Cadeirante/30*FM$4+(AS171+AS172+AS173+AU171+AU172+AU173)*Percapita/30*FM$4)+IF(AS174+AU174&gt;=11,Fixo/30*FM$4+(AS174+AU174-10)*Crechee/30*FM$4,0),IF(C171=2,IF(AT171+AT172+AT173+AT174+AV171+AV172+AV173+AV174=1,Cadeirante/30*FM$4,IF(AT171+AT172+AT173+AT174+AV171+AV172+AV173+AV174=2,Fixo/30*FM$4,IF(AT171+AT172+AT173+AT174+AV171+AV172+AV173+AV174&gt;2,Fixo/30*FM$4+(AT171+AT172+AT173+AT174+AV171+AV172+AV173+AV174-2)*Cadeirante/30*FM$4)))+(AS171+AS172+AS173+AU171+AU172+AU173)*Percapita/30*FM$4+(AS174+AU174)*Crechee/30*FM$4,IF(C171=1,IF(AS171+AS172+AS173+AT171+AT172+AT173+AU171+AU172+AU173+AV171+AV172+AV173&lt;=15,(AS171+AS172+AS173+AU171+AU172+AU173)*Percapita/30*FM$4,IF(AS171+AS172+AS173+AT171+AT172+AT173+AU171+AU172+AU173+AV171+AV172+AV173&gt;=16,Fixo/30*FM$4+(AS171+AS172+AS173+AT171+AT172+AT173+AU171+AU172+AU173+AV171+AV172-16)*Percapita/30*FM$4))))))</f>
        <v>0</v>
      </c>
      <c r="FN171" s="177">
        <f>IF(C171=4,SUM(AW171+AW172+AW173+AY171+AY172+AY173)*Percapita/30*FN$4+(AX171+AX172+AX173+AZ171+AZ172+AZ173)*Cadeirante/30*FN$4,IF(C171=3,IF(AW174+AY174=10,Fixo/30*FN$4+(AW171+AW172+AW173+AY171+AY172+AY173)*Percapita/30*FN$4+(AX174+AZ174)*Cadeirante/30*FN$4,IF(AW174+AY174&lt;=9,(AW174+AY174)*Crechee/30*FN$4)+(AX174+AZ174)*Cadeirante/30*FN$4+(AW171+AW172+AW173+AY171+AY172+AY173)*Percapita/30*FN$4)+IF(AW174+AY174&gt;=11,Fixo/30*FN$4+(AW174+AY174-10)*Crechee/30*FN$4,0),IF(C171=2,IF(AX171+AX172+AX173+AX174+AZ171+AZ172+AZ173+AZ174=1,Cadeirante/30*FN$4,IF(AX171+AX172+AX173+AX174+AZ171+AZ172+AZ173+AZ174=2,Fixo/30*FN$4,IF(AX171+AX172+AX173+AX174+AZ171+AZ172+AZ173+AZ174&gt;2,Fixo/30*FN$4+(AX171+AX172+AX173+AX174+AZ171+AZ172+AZ173+AZ174-2)*Cadeirante/30*FN$4)))+(AW171+AW172+AW173+AY171+AY172+AY173)*Percapita/30*FN$4+(AW174+AY174)*Crechee/30*FN$4,IF(C171=1,IF(AW171+AW172+AW173+AX171+AX172+AX173+AY171+AY172+AY173+AZ171+AZ172+AZ173&lt;=15,(AW171+AW172+AW173+AY171+AY172+AY173)*Percapita/30*FN$4,IF(AW171+AW172+AW173+AX171+AX172+AX173+AY171+AY172+AY173+AZ171+AZ172+AZ173&gt;=16,Fixo/30*FN$4+(AW171+AW172+AW173+AX171+AX172+AX173+AY171+AY172+AY173+AZ171+AZ172-16)*Percapita/30*FN$4))))))</f>
        <v>0</v>
      </c>
      <c r="FO171" s="177">
        <f>IF(C171=4,SUM(BA171+BA172+BA173+BC171+BC172+BC173)*Percapita/30*FO$4+(BB171+BB172+BB173+BD171+BD172+BD173)*Cadeirante/30*FO$4,IF(C171=3,IF(BA174+BC174=10,Fixo/30*FO$4+(BA171+BA172+BA173+BC171+BC172+BC173)*Percapita/30*FO$4+(BB174+BD174)*Cadeirante/30*FO$4,IF(BA174+BC174&lt;=9,(BA174+BC174)*Crechee/30*FO$4)+(BB174+BD174)*Cadeirante/30*FO$4+(BA171+BA172+BA173+BC171+BC172+BC173)*Percapita/30*FO$4)+IF(BA174+BC174&gt;=11,Fixo/30*FO$4+(BA174+BC174-10)*Crechee/30*FO$4,0),IF(C171=2,IF(BB171+BB172+BB173+BB174+BD171+BD172+BD173+BD174=1,Cadeirante/30*FO$4,IF(BB171+BB172+BB173+BB174+BD171+BD172+BD173+BD174=2,Fixo/30*FO$4,IF(BB171+BB172+BB173+BB174+BD171+BD172+BD173+BD174&gt;2,Fixo/30*FO$4+(BB171+BB172+BB173+BB174+BD171+BD172+BD173+BD174-2)*Cadeirante/30*FO$4)))+(BA171+BA172+BA173+BC171+BC172+BC173)*Percapita/30*FO$4+(BA174+BC174)*Crechee/30*FO$4,IF(C171=1,IF(BA171+BA172+BA173+BB171+BB172+BB173+BC171+BC172+BC173+BD171+BD172+BD173&lt;=15,(BA171+BA172+BA173+BC171+BC172+BC173)*Percapita/30*FO$4,IF(BA171+BA172+BA173+BB171+BB172+BB173+BC171+BC172+BC173+BD171+BD172+BD173&gt;=16,Fixo/30*FO$4+(BA171+BA172+BA173+BB171+BB172+BB173+BC171+BC172+BC173+BD171+BD172-16)*Percapita/30*FO$4))))))</f>
        <v>0</v>
      </c>
      <c r="FP171" s="177">
        <f>IF(C171=4,SUM(BE171+BE172+BE173+BG171+BG172+BG173)*Percapita/30*FP$4+(BF171+BF172+BF173+BH171+BH172+BH173)*Cadeirante/30*FP$4,IF(C171=3,IF(BE174+BG174=10,Fixo/30*FP$4+(BE171+BE172+BE173+BG171+BG172+BG173)*Percapita/30*FP$4+(BF174+BH174)*Cadeirante/30*FP$4,IF(BE174+BG174&lt;=9,(BE174+BG174)*Crechee/30*FP$4)+(BF174+BH174)*Cadeirante/30*FP$4+(BE171+BE172+BE173+BG171+BG172+BG173)*Percapita/30*FP$4)+IF(BE174+BG174&gt;=11,Fixo/30*FP$4+(BE174+BG174-10)*Crechee/30*FP$4,0),IF(C171=2,IF(BF171+BF172+BF173+BF174+BH171+BH172+BH173+BH174=1,Cadeirante/30*FP$4,IF(BF171+BF172+BF173+BF174+BH171+BH172+BH173+BH174=2,Fixo/30*FP$4,IF(BF171+BF172+BF173+BF174+BH171+BH172+BH173+BH174&gt;2,Fixo/30*FP$4+(BF171+BF172+BF173+BF174+BH171+BH172+BH173+BH174-2)*Cadeirante/30*FP$4)))+(BE171+BE172+BE173+BG171+BG172+BG173)*Percapita/30*FP$4+(BE174+BG174)*Crechee/30*FP$4,IF(C171=1,IF(BE171+BE172+BE173+BF171+BF172+BF173+BG171+BG172+BG173+BH171+BH172+BH173&lt;=15,(BE171+BE172+BE173+BG171+BG172+BG173)*Percapita/30*FP$4,IF(BE171+BE172+BE173+BF171+BF172+BF173+BG171+BG172+BG173+BH171+BH172+BH173&gt;=16,Fixo/30*FP$4+(BE171+BE172+BE173+BF171+BF172+BF173+BG171+BG172+BG173+BH171+BH172-16)*Percapita/30*FP$4))))))</f>
        <v>0</v>
      </c>
      <c r="FQ171" s="177">
        <f>IF(C171=4,SUM(BI171+BI172+BI173+BK171+BK172+BK173)*Percapita/30*FQ$4+(BJ171+BJ172+BJ173+BL171+BL172+BL173)*Cadeirante/30*FQ$4,IF(C171=3,IF(BI174+BK174=10,Fixo/30*FQ$4+(BI171+BI172+BI173+BK171+BK172+BK173)*Percapita/30*FQ$4+(BJ174+BL174)*Cadeirante/30*FQ$4,IF(BI174+BK174&lt;=9,(BI174+BK174)*Crechee/30*FQ$4)+(BJ174+BL174)*Cadeirante/30*FQ$4+(BI171+BI172+BI173+BK171+BK172+BK173)*Percapita/30*FQ$4)+IF(BI174+BK174&gt;=11,Fixo/30*FQ$4+(BI174+BK174-10)*Crechee/30*FQ$4,0),IF(C171=2,IF(BJ171+BJ172+BJ173+BJ174+BL171+BL172+BL173+BL174=1,Cadeirante/30*FQ$4,IF(BJ171+BJ172+BJ173+BJ174+BL171+BL172+BL173+BL174=2,Fixo/30*FQ$4,IF(BJ171+BJ172+BJ173+BJ174+BL171+BL172+BL173+BL174&gt;2,Fixo/30*FQ$4+(BJ171+BJ172+BJ173+BJ174+BL171+BL172+BL173+BL174-2)*Cadeirante/30*FQ$4)))+(BI171+BI172+BI173+BK171+BK172+BK173)*Percapita/30*FQ$4+(BI174+BK174)*Crechee/30*FQ$4,IF(C171=1,IF(BI171+BI172+BI173+BJ171+BJ172+BJ173+BK171+BK172+BK173+BL171+BL172+BL173&lt;=15,(BI171+BI172+BI173+BK171+BK172+BK173)*Percapita/30*FQ$4,IF(BI171+BI172+BI173+BJ171+BJ172+BJ173+BK171+BK172+BK173+BL171+BL172+BL173&gt;=16,Fixo/30*FQ$4+(BI171+BI172+BI173+BJ171+BJ172+BJ173+BK171+BK172+BK173+BL171+BL172-16)*Percapita/30*FQ$4))))))</f>
        <v>0</v>
      </c>
      <c r="FR171" s="177">
        <f>IF(C171=4,SUM(BM171+BM172+BM173+BO171+BO172+BO173)*Percapita/30*FR$4+(BN171+BN172+BN173+BP171+BP172+BP173)*Cadeirante/30*FR$4,IF(C171=3,IF(BM174+BO174=10,Fixo/30*FR$4+(BM171+BM172+BM173+BO171+BO172+BO173)*Percapita/30*FR$4+(BN174+BP174)*Cadeirante/30*FR$4,IF(BM174+BO174&lt;=9,(BM174+BO174)*Crechee/30*FR$4)+(BN174+BP174)*Cadeirante/30*FR$4+(BM171+BM172+BM173+BO171+BO172+BO173)*Percapita/30*FR$4)+IF(BM174+BO174&gt;=11,Fixo/30*FR$4+(BM174+BO174-10)*Crechee/30*FR$4,0),IF(C171=2,IF(BN171+BN172+BN173+BN174+BP171+BP172+BP173+BP174=1,Cadeirante/30*FR$4,IF(BN171+BN172+BN173+BN174+BP171+BP172+BP173+BP174=2,Fixo/30*FR$4,IF(BN171+BN172+BN173+BN174+BP171+BP172+BP173+BP174&gt;2,Fixo/30*FR$4+(BN171+BN172+BN173+BN174+BP171+BP172+BP173+BP174-2)*Cadeirante/30*FR$4)))+(BM171+BM172+BM173+BO171+BO172+BO173)*Percapita/30*FR$4+(BM174+BO174)*Crechee/30*FR$4,IF(C171=1,IF(BM171+BM172+BM173+BN171+BN172+BN173+BO171+BO172+BO173+BP171+BP172+BP173&lt;=15,(BM171+BM172+BM173+BO171+BO172+BO173)*Percapita/30*FR$4,IF(BM171+BM172+BM173+BN171+BN172+BN173+BO171+BO172+BO173+BP171+BP172+BP173&gt;=16,Fixo/30*FR$4+(BM171+BM172+BM173+BN171+BN172+BN173+BO171+BO172+BO173+BP171+BP172-16)*Percapita/30*FR$4))))))</f>
        <v>0</v>
      </c>
      <c r="FS171" s="177">
        <f>IF(C171=4,SUM(BQ171+BQ172+BQ173+BS171+BS172+BS173)*Percapita/30*FS$4+(BR171+BR172+BR173+BT171+BT172+BT173)*Cadeirante/30*FS$4,IF(C171=3,IF(BQ174+BS174=10,Fixo/30*FS$4+(BQ171+BQ172+BQ173+BS171+BS172+BS173)*Percapita/30*FS$4+(BR174+BT174)*Cadeirante/30*FS$4,IF(BQ174+BS174&lt;=9,(BQ174+BS174)*Crechee/30*FS$4)+(BR174+BT174)*Cadeirante/30*FS$4+(BQ171+BQ172+BQ173+BS171+BS172+BS173)*Percapita/30*FS$4)+IF(BQ174+BS174&gt;=11,Fixo/30*FS$4+(BQ174+BS174-10)*Crechee/30*FS$4,0),IF(C171=2,IF(BR171+BR172+BR173+BR174+BT171+BT172+BT173+BT174=1,Cadeirante/30*FS$4,IF(BR171+BR172+BR173+BR174+BT171+BT172+BT173+BT174=2,Fixo/30*FS$4,IF(BR171+BR172+BR173+BR174+BT171+BT172+BT173+BT174&gt;2,Fixo/30*FS$4+(BR171+BR172+BR173+BR174+BT171+BT172+BT173+BT174-2)*Cadeirante/30*FS$4)))+(BQ171+BQ172+BQ173+BS171+BS172+BS173)*Percapita/30*FS$4+(BQ174+BS174)*Crechee/30*FS$4,IF(C171=1,IF(BQ171+BQ172+BQ173+BR171+BR172+BR173+BS171+BS172+BS173+BT171+BT172+BT173&lt;=15,(BQ171+BQ172+BQ173+BS171+BS172+BS173)*Percapita/30*FS$4,IF(BQ171+BQ172+BQ173+BR171+BR172+BR173+BS171+BS172+BS173+BT171+BT172+BT173&gt;=16,Fixo/30*FS$4+(BQ171+BQ172+BQ173+BR171+BR172+BR173+BS171+BS172+BS173+BT171+BT172-16)*Percapita/30*FS$4))))))</f>
        <v>0</v>
      </c>
      <c r="FT171" s="177">
        <f>IF(C171=4,SUM(BU171+BU172+BU173+BW171+BW172+BW173)*Percapita/30*FT$4+(BV171+BV172+BV173+BX171+BX172+BX173)*Cadeirante/30*FT$4,IF(C171=3,IF(BU174+BW174=10,Fixo/30*FT$4+(BU171+BU172+BU173+BW171+BW172+BW173)*Percapita/30*FT$4+(BV174+BX174)*Cadeirante/30*FT$4,IF(BU174+BW174&lt;=9,(BU174+BW174)*Crechee/30*FT$4)+(BV174+BX174)*Cadeirante/30*FT$4+(BU171+BU172+BU173+BW171+BW172+BW173)*Percapita/30*FT$4)+IF(BU174+BW174&gt;=11,Fixo/30*FT$4+(BU174+BW174-10)*Crechee/30*FT$4,0),IF(C171=2,IF(BV171+BV172+BV173+BV174+BX171+BX172+BX173+BX174=1,Cadeirante/30*FT$4,IF(BV171+BV172+BV173+BV174+BX171+BX172+BX173+BX174=2,Fixo/30*FT$4,IF(BV171+BV172+BV173+BV174+BX171+BX172+BX173+BX174&gt;2,Fixo/30*FT$4+(BV171+BV172+BV173+BV174+BX171+BX172+BX173+BX174-2)*Cadeirante/30*FT$4)))+(BU171+BU172+BU173+BW171+BW172+BW173)*Percapita/30*FT$4+(BU174+BW174)*Crechee/30*FT$4,IF(C171=1,IF(BU171+BU172+BU173+BV171+BV172+BV173+BW171+BW172+BW173+BX171+BX172+BX173&lt;=15,(BU171+BU172+BU173+BW171+BW172+BW173)*Percapita/30*FT$4,IF(BU171+BU172+BU173+BV171+BV172+BV173+BW171+BW172+BW173+BX171+BX172+BX173&gt;=16,Fixo/30*FT$4+(BU171+BU172+BU173+BV171+BV172+BV173+BW171+BW172+BW173+BX171+BX172-16)*Percapita/30*FT$4))))))</f>
        <v>0</v>
      </c>
      <c r="FU171" s="177">
        <f>IF(C171=4,SUM(BY171+BY172+BY173+CA171+CA172+CA173)*Percapita/30*FU$4+(BZ171+BZ172+BZ173+CB171+CB172+CB173)*Cadeirante/30*FU$4,IF(C171=3,IF(BY174+CA174=10,Fixo/30*FU$4+(BY171+BY172+BY173+CA171+CA172+CA173)*Percapita/30*FU$4+(BZ174+CB174)*Cadeirante/30*FU$4,IF(BY174+CA174&lt;=9,(BY174+CA174)*Crechee/30*FU$4)+(BZ174+CB174)*Cadeirante/30*FU$4+(BY171+BY172+BY173+CA171+CA172+CA173)*Percapita/30*FU$4)+IF(BY174+CA174&gt;=11,Fixo/30*FU$4+(BY174+CA174-10)*Crechee/30*FU$4,0),IF(C171=2,IF(BZ171+BZ172+BZ173+BZ174+CB171+CB172+CB173+CB174=1,Cadeirante/30*FU$4,IF(BZ171+BZ172+BZ173+BZ174+CB171+CB172+CB173+CB174=2,Fixo/30*FU$4,IF(BZ171+BZ172+BZ173+BZ174+CB171+CB172+CB173+CB174&gt;2,Fixo/30*FU$4+(BZ171+BZ172+BZ173+BZ174+CB171+CB172+CB173+CB174-2)*Cadeirante/30*FU$4)))+(BY171+BY172+BY173+CA171+CA172+CA173)*Percapita/30*FU$4+(BY174+CA174)*Crechee/30*FU$4,IF(C171=1,IF(BY171+BY172+BY173+BZ171+BZ172+BZ173+CA171+CA172+CA173+CB171+CB172+CB173&lt;=15,(BY171+BY172+BY173+CA171+CA172+CA173)*Percapita/30*FU$4,IF(BY171+BY172+BY173+BZ171+BZ172+BZ173+CA171+CA172+CA173+CB171+CB172+CB173&gt;=16,Fixo/30*FU$4+(BY171+BY172+BY173+BZ171+BZ172+BZ173+CA171+CA172+CA173+CB171+CB172-16)*Percapita/30*FU$4))))))</f>
        <v>0</v>
      </c>
      <c r="FV171" s="177">
        <f>IF(C171=4,SUM(CC171+CC172+CC173+CE171+CE172+CE173)*Percapita/30*FV$4+(CD171+CD172+CD173+CF171+CF172+CF173)*Cadeirante/30*FV$4,IF(C171=3,IF(CC174+CE174=10,Fixo/30*FV$4+(CC171+CC172+CC173+CE171+CE172+CE173)*Percapita/30*FV$4+(CD174+CF174)*Cadeirante/30*FV$4,IF(CC174+CE174&lt;=9,(CC174+CE174)*Crechee/30*FV$4)+(CD174+CF174)*Cadeirante/30*FV$4+(CC171+CC172+CC173+CE171+CE172+CE173)*Percapita/30*FV$4)+IF(CC174+CE174&gt;=11,Fixo/30*FV$4+(CC174+CE174-10)*Crechee/30*FV$4,0),IF(C171=2,IF(CD171+CD172+CD173+CD174+CF171+CF172+CF173+CF174=1,Cadeirante/30*FV$4,IF(CD171+CD172+CD173+CD174+CF171+CF172+CF173+CF174=2,Fixo/30*FV$4,IF(CD171+CD172+CD173+CD174+CF171+CF172+CF173+CF174&gt;2,Fixo/30*FV$4+(CD171+CD172+CD173+CD174+CF171+CF172+CF173+CF174-2)*Cadeirante/30*FV$4)))+(CC171+CC172+CC173+CE171+CE172+CE173)*Percapita/30*FV$4+(CC174+CE174)*Crechee/30*FV$4,IF(C171=1,IF(CC171+CC172+CC173+CD171+CD172+CD173+CE171+CE172+CE173+CF171+CF172+CF173&lt;=15,(CC171+CC172+CC173+CE171+CE172+CE173)*Percapita/30*FV$4,IF(CC171+CC172+CC173+CD171+CD172+CD173+CE171+CE172+CE173+CF171+CF172+CF173&gt;=16,Fixo/30*FV$4+(CC171+CC172+CC173+CD171+CD172+CD173+CE171+CE172+CE173+CF171+CF172-16)*Percapita/30*FV$4))))))</f>
        <v>0</v>
      </c>
      <c r="FW171" s="177">
        <f>IF(C171=4,SUM(CG171+CG172+CG173+CI171+CI172+CI173)*Percapita/30*FW$4+(CH171+CH172+CH173+CJ171+CJ172+CJ173)*Cadeirante/30*FW$4,IF(C171=3,IF(CG174+CI174=10,Fixo/30*FW$4+(CG171+CG172+CG173+CI171+CI172+CI173)*Percapita/30*FW$4+(CH174+CJ174)*Cadeirante/30*FW$4,IF(CG174+CI174&lt;=9,(CG174+CI174)*Crechee/30*FW$4)+(CH174+CJ174)*Cadeirante/30*FW$4+(CG171+CG172+CG173+CI171+CI172+CI173)*Percapita/30*FW$4)+IF(CG174+CI174&gt;=11,Fixo/30*FW$4+(CG174+CI174-10)*Crechee/30*FW$4,0),IF(C171=2,IF(CH171+CH172+CH173+CH174+CJ171+CJ172+CJ173+CJ174=1,Cadeirante/30*FW$4,IF(CH171+CH172+CH173+CH174+CJ171+CJ172+CJ173+CJ174=2,Fixo/30*FW$4,IF(CH171+CH172+CH173+CH174+CJ171+CJ172+CJ173+CJ174&gt;2,Fixo/30*FW$4+(CH171+CH172+CH173+CH174+CJ171+CJ172+CJ173+CJ174-2)*Cadeirante/30*FW$4)))+(CG171+CG172+CG173+CI171+CI172+CI173)*Percapita/30*FW$4+(CG174+CI174)*Crechee/30*FW$4,IF(C171=1,IF(CG171+CG172+CG173+CH171+CH172+CH173+CI171+CI172+CI173+CJ171+CJ172+CJ173&lt;=15,(CG171+CG172+CG173+CI171+CI172+CI173)*Percapita/30*FW$4,IF(CG171+CG172+CG173+CH171+CH172+CH173+CI171+CI172+CI173+CJ171+CJ172+CJ173&gt;=16,Fixo/30*FW$4+(CG171+CG172+CG173+CH171+CH172+CH173+CI171+CI172+CI173+CJ171+CJ172-16)*Percapita/30*FW$4))))))</f>
        <v>0</v>
      </c>
      <c r="FX171" s="177">
        <f>IF(C171=4,SUM(CK171+CK172+CK173+CM171+CM172+CM173)*Percapita/30*FX$4+(CL171+CL172+CL173+CN171+CN172+CN173)*Cadeirante/30*FX$4,IF(C171=3,IF(CK174+CM174=10,Fixo/30*FX$4+(CK171+CK172+CK173+CM171+CM172+CM173)*Percapita/30*FX$4+(CL174+CN174)*Cadeirante/30*FX$4,IF(CK174+CM174&lt;=9,(CK174+CM174)*Crechee/30*FX$4)+(CL174+CN174)*Cadeirante/30*FX$4+(CK171+CK172+CK173+CM171+CM172+CM173)*Percapita/30*FX$4)+IF(CK174+CM174&gt;=11,Fixo/30*FX$4+(CK174+CM174-10)*Crechee/30*FX$4,0),IF(C171=2,IF(CL171+CL172+CL173+CL174+CN171+CN172+CN173+CN174=1,Cadeirante/30*FX$4,IF(CL171+CL172+CL173+CL174+CN171+CN172+CN173+CN174=2,Fixo/30*FX$4,IF(CL171+CL172+CL173+CL174+CN171+CN172+CN173+CN174&gt;2,Fixo/30*FX$4+(CL171+CL172+CL173+CL174+CN171+CN172+CN173+CN174-2)*Cadeirante/30*FX$4)))+(CK171+CK172+CK173+CM171+CM172+CM173)*Percapita/30*FX$4+(CK174+CM174)*Crechee/30*FX$4,IF(C171=1,IF(CK171+CK172+CK173+CL171+CL172+CL173+CM171+CM172+CM173+CN171+CN172+CN173&lt;=15,(CK171+CK172+CK173+CM171+CM172+CM173)*Percapita/30*FX$4,IF(CK171+CK172+CK173+CL171+CL172+CL173+CM171+CM172+CM173+CN171+CN172+CN173&gt;=16,Fixo/30*FX$4+(CK171+CK172+CK173+CL171+CL172+CL173+CM171+CM172+CM173+CN171+CN172-16)*Percapita/30*FX$4))))))</f>
        <v>0</v>
      </c>
      <c r="FY171" s="177">
        <f>IF(C171=4,SUM(CO171+CO172+CO173+CQ171+CQ172+CQ173)*Percapita/30*FY$4+(CP171+CP172+CP173+CR171+CR172+CR173)*Cadeirante/30*FY$4,IF(C171=3,IF(CO174+CQ174=10,Fixo/30*FY$4+(CO171+CO172+CO173+CQ171+CQ172+CQ173)*Percapita/30*FY$4+(CP174+CR174)*Cadeirante/30*FY$4,IF(CO174+CQ174&lt;=9,(CO174+CQ174)*Crechee/30*FY$4)+(CP174+CR174)*Cadeirante/30*FY$4+(CO171+CO172+CO173+CQ171+CQ172+CQ173)*Percapita/30*FY$4)+IF(CO174+CQ174&gt;=11,Fixo/30*FY$4+(CO174+CQ174-10)*Crechee/30*FY$4,0),IF(C171=2,IF(CP171+CP172+CP173+CP174+CR171+CR172+CR173+CR174=1,Cadeirante/30*FY$4,IF(CP171+CP172+CP173+CP174+CR171+CR172+CR173+CR174=2,Fixo/30*FY$4,IF(CP171+CP172+CP173+CP174+CR171+CR172+CR173+CR174&gt;2,Fixo/30*FY$4+(CP171+CP172+CP173+CP174+CR171+CR172+CR173+CR174-2)*Cadeirante/30*FY$4)))+(CO171+CO172+CO173+CQ171+CQ172+CQ173)*Percapita/30*FY$4+(CO174+CQ174)*Crechee/30*FY$4,IF(C171=1,IF(CO171+CO172+CO173+CP171+CP172+CP173+CQ171+CQ172+CQ173+CR171+CR172+CR173&lt;=15,(CO171+CO172+CO173+CQ171+CQ172+CQ173)*Percapita/30*FY$4,IF(CO171+CO172+CO173+CP171+CP172+CP173+CQ171+CQ172+CQ173+CR171+CR172+CR173&gt;=16,Fixo/30*FY$4+(CO171+CO172+CO173+CP171+CP172+CP173+CQ171+CQ172+CQ173+CR171+CR172-16)*Percapita/30*FY$4))))))</f>
        <v>0</v>
      </c>
      <c r="FZ171" s="177">
        <f>IF(C171=4,SUM(CS171+CS172+CS173+CU171+CU172+CU173)*Percapita/30*FZ$4+(CT171+CT172+CT173+CV171+CV172+CV173)*Cadeirante/30*FZ$4,IF(C171=3,IF(CS174+CU174=10,Fixo/30*FZ$4+(CS171+CS172+CS173+CU171+CU172+CU173)*Percapita/30*FZ$4+(CT174+CV174)*Cadeirante/30*FZ$4,IF(CS174+CU174&lt;=9,(CS174+CU174)*Crechee/30*FZ$4)+(CT174+CV174)*Cadeirante/30*FZ$4+(CS171+CS172+CS173+CU171+CU172+CU173)*Percapita/30*FZ$4)+IF(CS174+CU174&gt;=11,Fixo/30*FZ$4+(CS174+CU174-10)*Crechee/30*FZ$4,0),IF(C171=2,IF(CT171+CT172+CT173+CT174+CV171+CV172+CV173+CV174=1,Cadeirante/30*FZ$4,IF(CT171+CT172+CT173+CT174+CV171+CV172+CV173+CV174=2,Fixo/30*FZ$4,IF(CT171+CT172+CT173+CT174+CV171+CV172+CV173+CV174&gt;2,Fixo/30*FZ$4+(CT171+CT172+CT173+CT174+CV171+CV172+CV173+CV174-2)*Cadeirante/30*FZ$4)))+(CS171+CS172+CS173+CU171+CU172+CU173)*Percapita/30*FZ$4+(CS174+CU174)*Crechee/30*FZ$4,IF(C171=1,IF(CS171+CS172+CS173+CT171+CT172+CT173+CU171+CU172+CU173+CV171+CV172+CV173&lt;=15,(CS171+CS172+CS173+CU171+CU172+CU173)*Percapita/30*FZ$4,IF(CS171+CS172+CS173+CT171+CT172+CT173+CU171+CU172+CU173+CV171+CV172+CV173&gt;=16,Fixo/30*FZ$4+(CS171+CS172+CS173+CT171+CT172+CT173+CU171+CU172+CU173+CV171+CV172-16)*Percapita/30*FZ$4))))))</f>
        <v>0</v>
      </c>
      <c r="GA171" s="177">
        <f>IF(C171=4,SUM(CW171+CW172+CW173+CY171+CY172+CY173)*Percapita/30*GA$4+(CX171+CX172+CX173+CZ171+CZ172+CZ173)*Cadeirante/30*GA$4,IF(C171=3,IF(CW174+CY174=10,Fixo/30*GA$4+(CW171+CW172+CW173+CY171+CY172+CY173)*Percapita/30*GA$4+(CX174+CZ174)*Cadeirante/30*GA$4,IF(CW174+CY174&lt;=9,(CW174+CY174)*Crechee/30*GA$4)+(CX174+CZ174)*Cadeirante/30*GA$4+(CW171+CW172+CW173+CY171+CY172+CY173)*Percapita/30*GA$4)+IF(CW174+CY174&gt;=11,Fixo/30*GA$4+(CW174+CY174-10)*Crechee/30*GA$4,0),IF(C171=2,IF(CX171+CX172+CX173+CX174+CZ171+CZ172+CZ173+CZ174=1,Cadeirante/30*GA$4,IF(CX171+CX172+CX173+CX174+CZ171+CZ172+CZ173+CZ174=2,Fixo/30*GA$4,IF(CX171+CX172+CX173+CX174+CZ171+CZ172+CZ173+CZ174&gt;2,Fixo/30*GA$4+(CX171+CX172+CX173+CX174+CZ171+CZ172+CZ173+CZ174-2)*Cadeirante/30*GA$4)))+(CW171+CW172+CW173+CY171+CY172+CY173)*Percapita/30*GA$4+(CW174+CY174)*Crechee/30*GA$4,IF(C171=1,IF(CW171+CW172+CW173+CX171+CX172+CX173+CY171+CY172+CY173+CZ171+CZ172+CZ173&lt;=15,(CW171+CW172+CW173+CY171+CY172+CY173)*Percapita/30*GA$4,IF(CW171+CW172+CW173+CX171+CX172+CX173+CY171+CY172+CY173+CZ171+CZ172+CZ173&gt;=16,Fixo/30*GA$4+(CW171+CW172+CW173+CX171+CX172+CX173+CY171+CY172+CY173+CZ171+CZ172-16)*Percapita/30*GA$4))))))</f>
        <v>0</v>
      </c>
      <c r="GB171" s="177">
        <f>IF(C171=4,SUM(DA171+DA172+DA173+DC171+DC172+DC173)*Percapita/30*GB$4+(DB171+DB172+DB173+DD171+DD172+DD173)*Cadeirante/30*GB$4,IF(C171=3,IF(DA174+DC174=10,Fixo/30*GB$4+(DA171+DA172+DA173+DC171+DC172+DC173)*Percapita/30*GB$4+(DB174+DD174)*Cadeirante/30*GB$4,IF(DA174+DC174&lt;=9,(DA174+DC174)*Crechee/30*GB$4)+(DB174+DD174)*Cadeirante/30*GB$4+(DA171+DA172+DA173+DC171+DC172+DC173)*Percapita/30*GB$4)+IF(DA174+DC174&gt;=11,Fixo/30*GB$4+(DA174+DC174-10)*Crechee/30*GB$4,0),IF(C171=2,IF(DB171+DB172+DB173+DB174+DD171+DD172+DD173+DD174=1,Cadeirante/30*GB$4,IF(DB171+DB172+DB173+DB174+DD171+DD172+DD173+DD174=2,Fixo/30*GB$4,IF(DB171+DB172+DB173+DB174+DD171+DD172+DD173+DD174&gt;2,Fixo/30*GB$4+(DB171+DB172+DB173+DB174+DD171+DD172+DD173+DD174-2)*Cadeirante/30*GB$4)))+(DA171+DA172+DA173+DC171+DC172+DC173)*Percapita/30*GB$4+(DA174+DC174)*Crechee/30*GB$4,IF(C171=1,IF(DA171+DA172+DA173+DB171+DB172+DB173+DC171+DC172+DC173+DD171+DD172+DD173&lt;=15,(DA171+DA172+DA173+DC171+DC172+DC173)*Percapita/30*GB$4,IF(DA171+DA172+DA173+DB171+DB172+DB173+DC171+DC172+DC173+DD171+DD172+DD173&gt;=16,Fixo/30*GB$4+(DA171+DA172+DA173+DB171+DB172+DB173+DC171+DC172+DC173+DD171+DD172-16)*Percapita/30*GB$4))))))</f>
        <v>0</v>
      </c>
      <c r="GC171" s="177">
        <f>IF(C171=4,SUM(DE171+DE172+DE173+DG171+DG172+DG173)*Percapita/30*GC$4+(DF171+DF172+DF173+DH171+DH172+DH173)*Cadeirante/30*GC$4,IF(C171=3,IF(DE174+DG174=10,Fixo/30*GC$4+(DE171+DE172+DE173+DG171+DG172+DG173)*Percapita/30*GC$4+(DF174+DH174)*Cadeirante/30*GC$4,IF(DE174+DG174&lt;=9,(DE174+DG174)*Crechee/30*GC$4)+(DF174+DH174)*Cadeirante/30*GC$4+(DE171+DE172+DE173+DG171+DG172+DG173)*Percapita/30*GC$4)+IF(DE174+DG174&gt;=11,Fixo/30*GC$4+(DE174+DG174-10)*Crechee/30*GC$4,0),IF(C171=2,IF(DF171+DF172+DF173+DF174+DH171+DH172+DH173+DH174=1,Cadeirante/30*GC$4,IF(DF171+DF172+DF173+DF174+DH171+DH172+DH173+DH174=2,Fixo/30*GC$4,IF(DF171+DF172+DF173+DF174+DH171+DH172+DH173+DH174&gt;2,Fixo/30*GC$4+(DF171+DF172+DF173+DF174+DH171+DH172+DH173+DH174-2)*Cadeirante/30*GC$4)))+(DE171+DE172+DE173+DG171+DG172+DG173)*Percapita/30*GC$4+(DE174+DG174)*Crechee/30*GC$4,IF(C171=1,IF(DE171+DE172+DE173+DF171+DF172+DF173+DG171+DG172+DG173+DH171+DH172+DH173&lt;=15,(DE171+DE172+DE173+DG171+DG172+DG173)*Percapita/30*GC$4,IF(DE171+DE172+DE173+DF171+DF172+DF173+DG171+DG172+DG173+DH171+DH172+DH173&gt;=16,Fixo/30*GC$4+(DE171+DE172+DE173+DF171+DF172+DF173+DG171+DG172+DG173+DH171+DH172-16)*Percapita/30*GC$4))))))</f>
        <v>0</v>
      </c>
      <c r="GD171" s="177">
        <f>IF(C171=4,SUM(DI171+DI172+DI173+DK171+DK172+DK173)*Percapita/30*GD$4+(DJ171+DJ172+DJ173+DL171+DL172+DL173)*Cadeirante/30*GD$4,IF(C171=3,IF(DI174+DK174=10,Fixo/30*GD$4+(DI171+DI172+DI173+DK171+DK172+DK173)*Percapita/30*GD$4+(DJ174+DL174)*Cadeirante/30*GD$4,IF(DI174+DK174&lt;=9,(DI174+DK174)*Crechee/30*GD$4)+(DJ174+DL174)*Cadeirante/30*GD$4+(DI171+DI172+DI173+DK171+DK172+DK173)*Percapita/30*GD$4)+IF(DI174+DK174&gt;=11,Fixo/30*GD$4+(DI174+DK174-10)*Crechee/30*GD$4,0),IF(C171=2,IF(DJ171+DJ172+DJ173+DJ174+DL171+DL172+DL173+DL174=1,Cadeirante/30*GD$4,IF(DJ171+DJ172+DJ173+DJ174+DL171+DL172+DL173+DL174=2,Fixo/30*GD$4,IF(DJ171+DJ172+DJ173+DJ174+DL171+DL172+DL173+DL174&gt;2,Fixo/30*GD$4+(DJ171+DJ172+DJ173+DJ174+DL171+DL172+DL173+DL174-2)*Cadeirante/30*GD$4)))+(DI171+DI172+DI173+DK171+DK172+DK173)*Percapita/30*GD$4+(DI174+DK174)*Crechee/30*GD$4,IF(C171=1,IF(DI171+DI172+DI173+DJ171+DJ172+DJ173+DK171+DK172+DK173+DL171+DL172+DL173&lt;=15,(DI171+DI172+DI173+DK171+DK172+DK173)*Percapita/30*GD$4,IF(DI171+DI172+DI173+DJ171+DJ172+DJ173+DK171+DK172+DK173+DL171+DL172+DL173&gt;=16,Fixo/30*GD$4+(DI171+DI172+DI173+DJ171+DJ172+DJ173+DK171+DK172+DK173+DL171+DL172-16)*Percapita/30*GD$4))))))</f>
        <v>0</v>
      </c>
      <c r="GE171" s="177">
        <f>IF(C171=4,SUM(DM171+DM172+DM173+DO171+DO172+DO173)*Percapita/30*GE$4+(DN171+DN172+DN173+DP171+DP172+DP173)*Cadeirante/30*GE$4,IF(C171=3,IF(DM174+DO174=10,Fixo/30*GE$4+(DM171+DM172+DM173+DO171+DO172+DO173)*Percapita/30*GE$4+(DN174+DP174)*Cadeirante/30*GE$4,IF(DM174+DO174&lt;=9,(DM174+DO174)*Crechee/30*GE$4)+(DN174+DP174)*Cadeirante/30*GE$4+(DM171+DM172+DM173+DO171+DO172+DO173)*Percapita/30*GE$4)+IF(DM174+DO174&gt;=11,Fixo/30*GE$4+(DM174+DO174-10)*Crechee/30*GE$4,0),IF(C171=2,IF(DN171+DN172+DN173+DN174+DP171+DP172+DP173+DP174=1,Cadeirante/30*GE$4,IF(DN171+DN172+DN173+DN174+DP171+DP172+DP173+DP174=2,Fixo/30*GE$4,IF(DN171+DN172+DN173+DN174+DP171+DP172+DP173+DP174&gt;2,Fixo/30*GE$4+(DN171+DN172+DN173+DN174+DP171+DP172+DP173+DP174-2)*Cadeirante/30*GE$4)))+(DM171+DM172+DM173+DO171+DO172+DO173)*Percapita/30*GE$4+(DM174+DO174)*Crechee/30*GE$4,IF(C171=1,IF(DM171+DM172+DM173+DN171+DN172+DN173+DO171+DO172+DO173+DP171+DP172+DP173&lt;=15,(DM171+DM172+DM173+DO171+DO172+DO173)*Percapita/30*GE$4,IF(DM171+DM172+DM173+DN171+DN172+DN173+DO171+DO172+DO173+DP171+DP172+DP173&gt;=16,Fixo/30*GE$4+(DM171+DM172+DM173+DN171+DN172+DN173+DO171+DO172+DO173+DP171+DP172-16)*Percapita/30*GE$4))))))</f>
        <v>0</v>
      </c>
      <c r="GF171" s="177">
        <f>IF(C171=4,SUM(DQ171+DQ172+DQ173+DS171+DS172+DS173)*Percapita/30*GF$4+(DR171+DR172+DR173+DT171+DT172+DT173)*Cadeirante/30*GF$4,IF(C171=3,IF(DQ174+DS174=10,Fixo/30*GF$4+(DQ171+DQ172+DQ173+DS171+DS172+DS173)*Percapita/30*GF$4+(DR174+DT174)*Cadeirante/30*GF$4,IF(DQ174+DS174&lt;=9,(DQ174+DS174)*Crechee/30*GF$4)+(DR174+DT174)*Cadeirante/30*GF$4+(DQ171+DQ172+DQ173+DS171+DS172+DS173)*Percapita/30*GF$4)+IF(DQ174+DS174&gt;=11,Fixo/30*GF$4+(DQ174+DS174-10)*Crechee/30*GF$4,0),IF(C171=2,IF(DR171+DR172+DR173+DR174+DT171+DT172+DT173+DT174=1,Cadeirante/30*GF$4,IF(DR171+DR172+DR173+DR174+DT171+DT172+DT173+DT174=2,Fixo/30*GF$4,IF(DR171+DR172+DR173+DR174+DT171+DT172+DT173+DT174&gt;2,Fixo/30*GF$4+(DR171+DR172+DR173+DR174+DT171+DT172+DT173+DT174-2)*Cadeirante/30*GF$4)))+(DQ171+DQ172+DQ173+DS171+DS172+DS173)*Percapita/30*GF$4+(DQ174+DS174)*Crechee/30*GF$4,IF(C171=1,IF(DQ171+DQ172+DQ173+DR171+DR172+DR173+DS171+DS172+DS173+DT171+DT172+DT173&lt;=15,(DQ171+DQ172+DQ173+DS171+DS172+DS173)*Percapita/30*GF$4,IF(DQ171+DQ172+DQ173+DR171+DR172+DR173+DS171+DS172+DS173+DT171+DT172+DT173&gt;=16,Fixo/30*GF$4+(DQ171+DQ172+DQ173+DR171+DR172+DR173+DS171+DS172+DS173+DT171+DT172-16)*Percapita/30*GF$4))))))</f>
        <v>0</v>
      </c>
      <c r="GG171" s="177">
        <f>IF(C171=4,SUM(DU171+DU172+DU173+DW171+DW172+DW173)*Percapita/30*GG$4+(DV171+DV172+DV173+DX171+DX172+DX173)*Cadeirante/30*GG$4,IF(C171=3,IF(DU174+DW174=10,Fixo/30*GG$4+(DU171+DU172+DU173+DW171+DW172+DW173)*Percapita/30*GG$4+(DV174+DX174)*Cadeirante/30*GG$4,IF(DU174+DW174&lt;=9,(DU174+DW174)*Crechee/30*GG$4)+(DV174+DX174)*Cadeirante/30*GG$4+(DU171+DU172+DU173+DW171+DW172+DW173)*Percapita/30*GG$4)+IF(DU174+DW174&gt;=11,Fixo/30*GG$4+(DU174+DW174-10)*Crechee/30*GG$4,0),IF(C171=2,IF(DV171+DV172+DV173+DV174+DX171+DX172+DX173+DX174=1,Cadeirante/30*GG$4,IF(DV171+DV172+DV173+DV174+DX171+DX172+DX173+DX174=2,Fixo/30*GG$4,IF(DV171+DV172+DV173+DV174+DX171+DX172+DX173+DX174&gt;2,Fixo/30*GG$4+(DV171+DV172+DV173+DV174+DX171+DX172+DX173+DX174-2)*Cadeirante/30*GG$4)))+(DU171+DU172+DU173+DW171+DW172+DW173)*Percapita/30*GG$4+(DU174+DW174)*Crechee/30*GG$4,IF(C171=1,IF(DU171+DU172+DU173+DV171+DV172+DV173+DW171+DW172+DW173+DX171+DX172+DX173&lt;=15,(DU171+DU172+DU173+DW171+DW172+DW173)*Percapita/30*GG$4,IF(DU171+DU172+DU173+DV171+DV172+DV173+DW171+DW172+DW173+DX171+DX172+DX173&gt;=16,Fixo/30*GG$4+(DU171+DU172+DU173+DV171+DV172+DV173+DW171+DW172+DW173+DX171+DX172-16)*Percapita/30*GG$4))))))</f>
        <v>0</v>
      </c>
      <c r="GH171" s="177">
        <f>IF(C171=4,SUM(DY171+DY172+DY173+EA171+EA172+EA173)*Percapita/30*GH$4+(DZ171+DZ172+DZ173+EB171+EB172+EB173)*Cadeirante/30*GH$4,IF(C171=3,IF(DY174+EA174=10,Fixo/30*GH$4+(DY171+DY172+DY173+EA171+EA172+EA173)*Percapita/30*GH$4+(DZ174+EB174)*Cadeirante/30*GH$4,IF(DY174+EA174&lt;=9,(DY174+EA174)*Crechee/30*GH$4)+(DZ174+EB174)*Cadeirante/30*GH$4+(DY171+DY172+DY173+EA171+EA172+EA173)*Percapita/30*GH$4)+IF(DY174+EA174&gt;=11,Fixo/30*GH$4+(DY174+EA174-10)*Crechee/30*GH$4,0),IF(C171=2,IF(DZ171+DZ172+DZ173+DZ174+EB171+EB172+EB173+EB174=1,Cadeirante/30*GH$4,IF(DZ171+DZ172+DZ173+DZ174+EB171+EB172+EB173+EB174=2,Fixo/30*GH$4,IF(DZ171+DZ172+DZ173+DZ174+EB171+EB172+EB173+EB174&gt;2,Fixo/30*GH$4+(DZ171+DZ172+DZ173+DZ174+EB171+EB172+EB173+EB174-2)*Cadeirante/30*GH$4)))+(DY171+DY172+DY173+EA171+EA172+EA173)*Percapita/30*GH$4+(DY174+EA174)*Crechee/30*GH$4,IF(C171=1,IF(DY171+DY172+DY173+DZ171+DZ172+DZ173+EA171+EA172+EA173+EB171+EB172+EB173&lt;=15,(DY171+DY172+DY173+EA171+EA172+EA173)*Percapita/30*GH$4,IF(DY171+DY172+DY173+DZ171+DZ172+DZ173+EA171+EA172+EA173+EB171+EB172+EB173&gt;=16,Fixo/30*GH$4+(DY171+DY172+DY173+DZ171+DZ172+DZ173+EA171+EA172+EA173+EB171+EB172-16)*Percapita/30*GH$4))))))</f>
        <v>0</v>
      </c>
      <c r="GI171" s="177">
        <f>IF(C171=4,SUM(EC171+EC172+EC173+EE171+EE172+EE173)*Percapita/30*GI$4+(ED171+ED172+ED173+EF171+EF172+EF173)*Cadeirante/30*GI$4,IF(C171=3,IF(EC174+EE174=10,Fixo/30*GI$4+(EC171+EC172+EC173+EE171+EE172+EE173)*Percapita/30*GI$4+(ED174+EF174)*Cadeirante/30*GI$4,IF(EC174+EE174&lt;=9,(EC174+EE174)*Crechee/30*GI$4)+(ED174+EF174)*Cadeirante/30*GI$4+(EC171+EC172+EC173+EE171+EE172+EE173)*Percapita/30*GI$4)+IF(EC174+EE174&gt;=11,Fixo/30*GI$4+(EC174+EE174-10)*Crechee/30*GI$4,0),IF(C171=2,IF(ED171+ED172+ED173+ED174+EF171+EF172+EF173+EF174=1,Cadeirante/30*GI$4,IF(ED171+ED172+ED173+ED174+EF171+EF172+EF173+EF174=2,Fixo/30*GI$4,IF(ED171+ED172+ED173+ED174+EF171+EF172+EF173+EF174&gt;2,Fixo/30*GI$4+(ED171+ED172+ED173+ED174+EF171+EF172+EF173+EF174-2)*Cadeirante/30*GI$4)))+(EC171+EC172+EC173+EE171+EE172+EE173)*Percapita/30*GI$4+(EC174+EE174)*Crechee/30*GI$4,IF(C171=1,IF(EC171+EC172+EC173+ED171+ED172+ED173+EE171+EE172+EE173+EF171+EF172+EF173&lt;=15,(EC171+EC172+EC173+EE171+EE172+EE173)*Percapita/30*GI$4,IF(EC171+EC172+EC173+ED171+ED172+ED173+EE171+EE172+EE173+EF171+EF172+EF173&gt;=16,Fixo/30*GI$4+(EC171+EC172+EC173+ED171+ED172+ED173+EE171+EE172+EE173+EF171+EF172-16)*Percapita/30*GI$4))))))</f>
        <v>0</v>
      </c>
      <c r="GJ171" s="177">
        <f>IF(C171=4,SUM(EG171+EG172+EG173+EI171+EI172+EI173)*Percapita/30*GJ$4+(EH171+EH172+EH173+EJ171+EJ172+EJ173)*Cadeirante/30*GJ$4,IF(C171=3,IF(EG174+EI174=10,Fixo/30*GJ$4+(EG171+EG172+EG173+EI171+EI172+EI173)*Percapita/30*GJ$4+(EH174+EJ174)*Cadeirante/30*GJ$4,IF(EG174+EI174&lt;=9,(EG174+EI174)*Crechee/30*GJ$4)+(EH174+EJ174)*Cadeirante/30*GJ$4+(EG171+EG172+EG173+EI171+EI172+EI173)*Percapita/30*GJ$4)+IF(EG174+EI174&gt;=11,Fixo/30*GJ$4+(EG174+EI174-10)*Crechee/30*GJ$4,0),IF(C171=2,IF(EH171+EH172+EH173+EH174+EJ171+EJ172+EJ173+EJ174=1,Cadeirante/30*GJ$4,IF(EH171+EH172+EH173+EH174+EJ171+EJ172+EJ173+EJ174=2,Fixo/30*GJ$4,IF(EH171+EH172+EH173+EH174+EJ171+EJ172+EJ173+EJ174&gt;2,Fixo/30*GJ$4+(EH171+EH172+EH173+EH174+EJ171+EJ172+EJ173+EJ174-2)*Cadeirante/30*GJ$4)))+(EG171+EG172+EG173+EI171+EI172+EI173)*Percapita/30*GJ$4+(EG174+EI174)*Crechee/30*GJ$4,IF(C171=1,IF(EG171+EG172+EG173+EH171+EH172+EH173+EI171+EI172+EI173+EJ171+EJ172+EJ173&lt;=15,(EG171+EG172+EG173+EI171+EI172+EI173)*Percapita/30*GJ$4,IF(EG171+EG172+EG173+EH171+EH172+EH173+EI171+EI172+EI173+EJ171+EJ172+EJ173&gt;=16,Fixo/30*GJ$4+(EG171+EG172+EG173+EH171+EH172+EH173+EI171+EI172+EI173+EJ171+EJ172-16)*Percapita/30*GJ$4))))))</f>
        <v>0</v>
      </c>
      <c r="GK171" s="178"/>
      <c r="GL171" s="103">
        <f t="shared" si="175"/>
        <v>0</v>
      </c>
      <c r="GM171" s="124"/>
      <c r="GN171" s="104">
        <f>SUMIF(V171:V174,"&lt;0")*Cadeirante/30*GN$4+SUMIF(X171:X174,"&lt;0")*Cadeirante/30*GN$4</f>
        <v>0</v>
      </c>
      <c r="GO171" s="104">
        <f>SUMIF(Z171:Z174,"&lt;0")*Cadeirante/30*GO$4+SUMIF(AB171:AB174,"&lt;0")*Cadeirante/30*GO$4</f>
        <v>0</v>
      </c>
      <c r="GP171" s="104">
        <f>SUMIF(AD171:AD174,"&lt;0")*Cadeirante/30*GP$4+SUMIF(AF171:AF174,"&lt;0")*Cadeirante/30*GP$4</f>
        <v>0</v>
      </c>
      <c r="GQ171" s="104">
        <f>SUMIF(AH171:AH174,"&lt;0")*Cadeirante/30*GQ$4+SUMIF(AJ171:AJ174,"&lt;0")*Cadeirante/30*GQ$4</f>
        <v>0</v>
      </c>
      <c r="GR171" s="104">
        <f>SUMIF(AL171:AL174,"&lt;0")*Cadeirante/30*GR$4+SUMIF(AN171:AN174,"&lt;0")*Cadeirante/30*GR$4</f>
        <v>0</v>
      </c>
      <c r="GS171" s="104">
        <f>SUMIF(AP171:AP174,"&lt;0")*Cadeirante/30*GS$4+SUMIF(AR171:AR174,"&lt;0")*Cadeirante/30*GS$4</f>
        <v>0</v>
      </c>
      <c r="GT171" s="104">
        <f>SUMIF(AT171:AT174,"&lt;0")*Cadeirante/30*GT$4+SUMIF(AV171:AV174,"&lt;0")*Cadeirante/30*GT$4</f>
        <v>0</v>
      </c>
      <c r="GU171" s="104">
        <f>SUMIF(AX171:AX174,"&lt;0")*Cadeirante/30*GU$4+SUMIF(AZ171:AZ174,"&lt;0")*Cadeirante/30*GU$4</f>
        <v>0</v>
      </c>
      <c r="GV171" s="104">
        <f>SUMIF(BB171:BB174,"&lt;0")*Cadeirante/30*GV$4+SUMIF(BD171:BD174,"&lt;0")*Cadeirante/30*GV$4</f>
        <v>0</v>
      </c>
      <c r="GW171" s="104">
        <f>SUMIF(BF171:BF174,"&lt;0")*Cadeirante/30*GW$4+SUMIF(BH171:BH174,"&lt;0")*Cadeirante/30*GW$4</f>
        <v>0</v>
      </c>
      <c r="GX171" s="104">
        <f>SUMIF(BJ171:BJ174,"&lt;0")*Cadeirante/30*GX$4+SUMIF(BL171:BL174,"&lt;0")*Cadeirante/30*GX$4</f>
        <v>0</v>
      </c>
      <c r="GY171" s="104">
        <f>SUMIF(BN171:BN174,"&lt;0")*Cadeirante/30*GY$4+SUMIF(BP171:BP174,"&lt;0")*Cadeirante/30*GY$4</f>
        <v>0</v>
      </c>
      <c r="GZ171" s="104">
        <f>SUMIF(BR171:BR174,"&lt;0")*Cadeirante/30*GZ$4+SUMIF(BT171:BT174,"&lt;0")*Cadeirante/30*GZ$4</f>
        <v>0</v>
      </c>
      <c r="HA171" s="104">
        <f>SUMIF(BV171:BV174,"&lt;0")*Cadeirante/30*HA$4+SUMIF(BX171:BX174,"&lt;0")*Cadeirante/30*HA$4</f>
        <v>0</v>
      </c>
      <c r="HB171" s="104">
        <f>SUMIF(BZ171:BZ174,"&lt;0")*Cadeirante/30*HB$4+SUMIF(CB171:CB174,"&lt;0")*Cadeirante/30*HB$4</f>
        <v>0</v>
      </c>
      <c r="HC171" s="104">
        <f>SUMIF(CD171:CD174,"&lt;0")*Cadeirante/30*HC$4+SUMIF(CF171:CF174,"&lt;0")*Cadeirante/30*HC$4</f>
        <v>0</v>
      </c>
      <c r="HD171" s="104">
        <f>SUMIF(CH171:CH174,"&lt;0")*Cadeirante/30*HD$4+SUMIF(CJ171:CJ174,"&lt;0")*Cadeirante/30*HD$4</f>
        <v>0</v>
      </c>
      <c r="HE171" s="104">
        <f>SUMIF(CL171:CL174,"&lt;0")*Cadeirante/30*HE$4+SUMIF(CN171:CN174,"&lt;0")*Cadeirante/30*HE$4</f>
        <v>0</v>
      </c>
      <c r="HF171" s="104">
        <f>SUMIF(CP171:CP174,"&lt;0")*Cadeirante/30*HF$4+SUMIF(CR171:CR174,"&lt;0")*Cadeirante/30*HF$4</f>
        <v>0</v>
      </c>
      <c r="HG171" s="104">
        <f>SUMIF(CT171:CT174,"&lt;0")*Cadeirante/30*HG$4+SUMIF(CV171:CV174,"&lt;0")*Cadeirante/30*HG$4</f>
        <v>0</v>
      </c>
      <c r="HH171" s="104">
        <f>SUMIF(CX171:CX174,"&lt;0")*Cadeirante/30*HH$4+SUMIF(CZ171:CZ174,"&lt;0")*Cadeirante/30*HH$4</f>
        <v>0</v>
      </c>
      <c r="HI171" s="104">
        <f>SUMIF(DB171:DB174,"&lt;0")*Cadeirante/30*HI$4+SUMIF(DD171:DD174,"&lt;0")*Cadeirante/30*HI$4</f>
        <v>0</v>
      </c>
      <c r="HJ171" s="104">
        <f>SUMIF(DF171:DF174,"&lt;0")*Cadeirante/30*HJ$4+SUMIF(DH171:DH174,"&lt;0")*Cadeirante/30*HJ$4</f>
        <v>0</v>
      </c>
      <c r="HK171" s="104">
        <f>SUMIF(DJ171:DJ174,"&lt;0")*Cadeirante/30*HK$4+SUMIF(DL171:DL174,"&lt;0")*Cadeirante/30*HK$4</f>
        <v>0</v>
      </c>
      <c r="HL171" s="104">
        <f>SUMIF(DN171:DN174,"&lt;0")*Cadeirante/30*HL$4+SUMIF(DP171:DP174,"&lt;0")*Cadeirante/30*HL$4</f>
        <v>0</v>
      </c>
      <c r="HM171" s="104">
        <f>SUMIF(DR171:DR174,"&lt;0")*Cadeirante/30*HM$4+SUMIF(DT171:DT174,"&lt;0")*Cadeirante/30*HM$4</f>
        <v>0</v>
      </c>
      <c r="HN171" s="104">
        <f>SUMIF(DV171:DV174,"&lt;0")*Cadeirante/30*HN$4+SUMIF(DX171:DX174,"&lt;0")*Cadeirante/30*HN$4</f>
        <v>0</v>
      </c>
      <c r="HO171" s="104">
        <f>SUMIF(DZ171:DZ174,"&lt;0")*Cadeirante/30*HO$4+SUMIF(EB171:EB174,"&lt;0")*Cadeirante/30*HO$4</f>
        <v>0</v>
      </c>
      <c r="HP171" s="104">
        <f>SUMIF(ED171:ED174,"&lt;0")*Cadeirante/30*HP$4+SUMIF(EF171:EF174,"&lt;0")*Cadeirante/30*HP$4</f>
        <v>0</v>
      </c>
      <c r="HQ171" s="64"/>
      <c r="HR171" s="64"/>
      <c r="HS171" s="64"/>
      <c r="HT171" s="64"/>
      <c r="HU171" s="64"/>
      <c r="HV171" s="64"/>
      <c r="HW171" s="176">
        <v>17629.309999999998</v>
      </c>
      <c r="HX171" s="64"/>
      <c r="HY171" s="280">
        <f>IF(ISTEXT(EM171), VALUE(EM171), EM171)</f>
        <v>0</v>
      </c>
      <c r="HZ171" s="280">
        <f>IF(ISTEXT(EN171), VALUE(EN171), EN171)</f>
        <v>0</v>
      </c>
      <c r="IA171" s="280">
        <f>IF(ISTEXT(EO171), VALUE(EO171), EO171)</f>
        <v>0</v>
      </c>
      <c r="IB171" s="64" t="b">
        <f>HW171=FE171</f>
        <v>0</v>
      </c>
      <c r="IC171" s="64"/>
    </row>
    <row r="172" spans="1:237" s="106" customFormat="1" ht="22.5" customHeight="1" x14ac:dyDescent="0.25">
      <c r="A172" s="368" t="s">
        <v>3326</v>
      </c>
      <c r="B172" s="369" t="s">
        <v>3327</v>
      </c>
      <c r="C172" s="370" t="s">
        <v>3186</v>
      </c>
      <c r="D172" s="371" t="s">
        <v>3328</v>
      </c>
      <c r="E172" s="371" t="s">
        <v>3329</v>
      </c>
      <c r="F172" s="372" t="s">
        <v>3182</v>
      </c>
      <c r="G172" s="372" t="s">
        <v>3183</v>
      </c>
      <c r="H172" s="373" t="s">
        <v>2090</v>
      </c>
      <c r="I172" s="374" t="s">
        <v>2090</v>
      </c>
      <c r="J172" s="421" t="s">
        <v>3184</v>
      </c>
      <c r="K172" s="421" t="s">
        <v>3187</v>
      </c>
      <c r="L172" s="329">
        <f>CONTINUA!BV172</f>
        <v>0</v>
      </c>
      <c r="M172" s="329">
        <f>CONTINUA!BW172</f>
        <v>0</v>
      </c>
      <c r="N172" s="895"/>
      <c r="O172" s="896" t="s">
        <v>3517</v>
      </c>
      <c r="P172" s="897">
        <v>0</v>
      </c>
      <c r="Q172" s="400">
        <v>12</v>
      </c>
      <c r="R172" s="401"/>
      <c r="S172" s="400">
        <v>7</v>
      </c>
      <c r="T172" s="401"/>
      <c r="U172" s="400"/>
      <c r="V172" s="401"/>
      <c r="W172" s="400"/>
      <c r="X172" s="401"/>
      <c r="Y172" s="400"/>
      <c r="Z172" s="401"/>
      <c r="AA172" s="400"/>
      <c r="AB172" s="401"/>
      <c r="AC172" s="400"/>
      <c r="AD172" s="401"/>
      <c r="AE172" s="400"/>
      <c r="AF172" s="401"/>
      <c r="AG172" s="400"/>
      <c r="AH172" s="401"/>
      <c r="AI172" s="400"/>
      <c r="AJ172" s="401"/>
      <c r="AK172" s="400"/>
      <c r="AL172" s="401"/>
      <c r="AM172" s="400"/>
      <c r="AN172" s="401"/>
      <c r="AO172" s="400"/>
      <c r="AP172" s="401"/>
      <c r="AQ172" s="400"/>
      <c r="AR172" s="401"/>
      <c r="AS172" s="400"/>
      <c r="AT172" s="401"/>
      <c r="AU172" s="400"/>
      <c r="AV172" s="401"/>
      <c r="AW172" s="400"/>
      <c r="AX172" s="401"/>
      <c r="AY172" s="400"/>
      <c r="AZ172" s="401"/>
      <c r="BA172" s="400"/>
      <c r="BB172" s="401"/>
      <c r="BC172" s="400"/>
      <c r="BD172" s="401"/>
      <c r="BE172" s="400"/>
      <c r="BF172" s="401"/>
      <c r="BG172" s="400"/>
      <c r="BH172" s="401"/>
      <c r="BI172" s="400"/>
      <c r="BJ172" s="401"/>
      <c r="BK172" s="400"/>
      <c r="BL172" s="401"/>
      <c r="BM172" s="400"/>
      <c r="BN172" s="401"/>
      <c r="BO172" s="400"/>
      <c r="BP172" s="401"/>
      <c r="BQ172" s="400"/>
      <c r="BR172" s="401"/>
      <c r="BS172" s="400"/>
      <c r="BT172" s="401"/>
      <c r="BU172" s="400"/>
      <c r="BV172" s="401"/>
      <c r="BW172" s="400"/>
      <c r="BX172" s="401"/>
      <c r="BY172" s="400"/>
      <c r="BZ172" s="401"/>
      <c r="CA172" s="400"/>
      <c r="CB172" s="401"/>
      <c r="CC172" s="400"/>
      <c r="CD172" s="401"/>
      <c r="CE172" s="400"/>
      <c r="CF172" s="401"/>
      <c r="CG172" s="400"/>
      <c r="CH172" s="401"/>
      <c r="CI172" s="400"/>
      <c r="CJ172" s="401"/>
      <c r="CK172" s="400"/>
      <c r="CL172" s="401"/>
      <c r="CM172" s="400"/>
      <c r="CN172" s="401"/>
      <c r="CO172" s="400"/>
      <c r="CP172" s="401"/>
      <c r="CQ172" s="400"/>
      <c r="CR172" s="401"/>
      <c r="CS172" s="400"/>
      <c r="CT172" s="401"/>
      <c r="CU172" s="400"/>
      <c r="CV172" s="401"/>
      <c r="CW172" s="400"/>
      <c r="CX172" s="401"/>
      <c r="CY172" s="400"/>
      <c r="CZ172" s="401"/>
      <c r="DA172" s="400"/>
      <c r="DB172" s="401"/>
      <c r="DC172" s="400"/>
      <c r="DD172" s="401"/>
      <c r="DE172" s="400"/>
      <c r="DF172" s="401"/>
      <c r="DG172" s="400"/>
      <c r="DH172" s="401"/>
      <c r="DI172" s="400"/>
      <c r="DJ172" s="401"/>
      <c r="DK172" s="400"/>
      <c r="DL172" s="401"/>
      <c r="DM172" s="400"/>
      <c r="DN172" s="401"/>
      <c r="DO172" s="400"/>
      <c r="DP172" s="401"/>
      <c r="DQ172" s="400"/>
      <c r="DR172" s="401"/>
      <c r="DS172" s="400"/>
      <c r="DT172" s="401"/>
      <c r="DU172" s="400"/>
      <c r="DV172" s="401"/>
      <c r="DW172" s="400"/>
      <c r="DX172" s="401"/>
      <c r="DY172" s="400"/>
      <c r="DZ172" s="401"/>
      <c r="EA172" s="400"/>
      <c r="EB172" s="401"/>
      <c r="EC172" s="400"/>
      <c r="ED172" s="401"/>
      <c r="EE172" s="400"/>
      <c r="EF172" s="401"/>
      <c r="EG172" s="400"/>
      <c r="EH172" s="401"/>
      <c r="EI172" s="400"/>
      <c r="EJ172" s="447"/>
      <c r="EK172" s="511"/>
      <c r="EL172" s="514"/>
      <c r="EM172" s="448"/>
      <c r="EN172" s="344"/>
      <c r="EO172" s="345"/>
      <c r="EP172" s="171">
        <f t="shared" si="168"/>
        <v>12</v>
      </c>
      <c r="EQ172" s="171">
        <f t="shared" si="169"/>
        <v>0</v>
      </c>
      <c r="ER172" s="171">
        <f t="shared" si="170"/>
        <v>7</v>
      </c>
      <c r="ES172" s="171">
        <f t="shared" si="171"/>
        <v>0</v>
      </c>
      <c r="ET172" s="171">
        <f t="shared" si="172"/>
        <v>0</v>
      </c>
      <c r="EU172" s="171">
        <f t="shared" si="173"/>
        <v>0</v>
      </c>
      <c r="EV172" s="172">
        <f t="shared" si="174"/>
        <v>19</v>
      </c>
      <c r="EW172" s="173"/>
      <c r="EX172" s="248">
        <f t="shared" si="206"/>
        <v>0</v>
      </c>
      <c r="EY172" s="174">
        <f>(L172*regular)+(M172*Cadeirantee)</f>
        <v>0</v>
      </c>
      <c r="EZ172" s="249">
        <f>SUMIF(FG172:GJ172,"&gt;0")</f>
        <v>0</v>
      </c>
      <c r="FA172" s="249">
        <f>SUMIF(FG172:GJ172,"&lt;0")+SUMIF(GN172:HP172,"&lt;0")</f>
        <v>0</v>
      </c>
      <c r="FB172" s="174">
        <v>0</v>
      </c>
      <c r="FC172" s="126">
        <f>N172*km*'VALORES TABELA'!$B$13</f>
        <v>0</v>
      </c>
      <c r="FD172" s="250">
        <f t="shared" ref="FD172:FD175" si="207">GL172</f>
        <v>0</v>
      </c>
      <c r="FE172" s="105"/>
      <c r="FF172" s="119"/>
      <c r="FG172" s="119"/>
      <c r="FH172" s="119"/>
      <c r="FI172" s="119"/>
      <c r="FJ172" s="119"/>
      <c r="FK172" s="119"/>
      <c r="FL172" s="119"/>
      <c r="FM172" s="119"/>
      <c r="FN172" s="119"/>
      <c r="FO172" s="119"/>
      <c r="FP172" s="119"/>
      <c r="FQ172" s="119"/>
      <c r="FR172" s="119"/>
      <c r="FS172" s="119"/>
      <c r="FT172" s="119"/>
      <c r="FU172" s="119"/>
      <c r="FV172" s="119"/>
      <c r="FW172" s="119"/>
      <c r="FX172" s="119"/>
      <c r="FY172" s="119"/>
      <c r="FZ172" s="119"/>
      <c r="GA172" s="119"/>
      <c r="GB172" s="119"/>
      <c r="GC172" s="119"/>
      <c r="GD172" s="119"/>
      <c r="GE172" s="119"/>
      <c r="GF172" s="119"/>
      <c r="GG172" s="119"/>
      <c r="GH172" s="119"/>
      <c r="GI172" s="119"/>
      <c r="GJ172" s="119"/>
      <c r="GK172" s="251"/>
      <c r="GL172" s="103">
        <f t="shared" si="175"/>
        <v>0</v>
      </c>
      <c r="GM172" s="12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64"/>
      <c r="HR172" s="64"/>
      <c r="HS172" s="64"/>
      <c r="HT172" s="64"/>
      <c r="HU172" s="64"/>
      <c r="HV172" s="64"/>
      <c r="HW172" s="105"/>
      <c r="HX172" s="64"/>
      <c r="HY172" s="280">
        <f t="shared" ref="HY172:HY175" si="208">IF(ISTEXT(EM172), VALUE(EM172), EM172)</f>
        <v>0</v>
      </c>
      <c r="HZ172" s="280">
        <f t="shared" ref="HZ172:HZ175" si="209">IF(ISTEXT(EN172), VALUE(EN172), EN172)</f>
        <v>0</v>
      </c>
      <c r="IA172" s="280">
        <f t="shared" ref="IA172:IA175" si="210">IF(ISTEXT(EO172), VALUE(EO172), EO172)</f>
        <v>0</v>
      </c>
      <c r="IB172" s="64"/>
      <c r="IC172" s="64"/>
    </row>
    <row r="173" spans="1:237" s="106" customFormat="1" ht="22.5" customHeight="1" x14ac:dyDescent="0.25">
      <c r="A173" s="368" t="s">
        <v>3326</v>
      </c>
      <c r="B173" s="369" t="s">
        <v>3327</v>
      </c>
      <c r="C173" s="375" t="s">
        <v>3186</v>
      </c>
      <c r="D173" s="371" t="s">
        <v>3328</v>
      </c>
      <c r="E173" s="371" t="s">
        <v>3329</v>
      </c>
      <c r="F173" s="376" t="s">
        <v>3182</v>
      </c>
      <c r="G173" s="376" t="s">
        <v>3183</v>
      </c>
      <c r="H173" s="373" t="s">
        <v>2090</v>
      </c>
      <c r="I173" s="374" t="s">
        <v>2090</v>
      </c>
      <c r="J173" s="421" t="s">
        <v>3184</v>
      </c>
      <c r="K173" s="422" t="s">
        <v>3188</v>
      </c>
      <c r="L173" s="329">
        <f>CONTINUA!BV173</f>
        <v>0</v>
      </c>
      <c r="M173" s="329">
        <f>CONTINUA!BW173</f>
        <v>0</v>
      </c>
      <c r="N173" s="895"/>
      <c r="O173" s="896" t="s">
        <v>3517</v>
      </c>
      <c r="P173" s="897">
        <v>0</v>
      </c>
      <c r="Q173" s="400"/>
      <c r="R173" s="401"/>
      <c r="S173" s="400"/>
      <c r="T173" s="401"/>
      <c r="U173" s="400"/>
      <c r="V173" s="401"/>
      <c r="W173" s="400"/>
      <c r="X173" s="401"/>
      <c r="Y173" s="400"/>
      <c r="Z173" s="401"/>
      <c r="AA173" s="400"/>
      <c r="AB173" s="401"/>
      <c r="AC173" s="400"/>
      <c r="AD173" s="401"/>
      <c r="AE173" s="400"/>
      <c r="AF173" s="401"/>
      <c r="AG173" s="400"/>
      <c r="AH173" s="401"/>
      <c r="AI173" s="400"/>
      <c r="AJ173" s="401"/>
      <c r="AK173" s="400"/>
      <c r="AL173" s="401"/>
      <c r="AM173" s="400"/>
      <c r="AN173" s="401"/>
      <c r="AO173" s="400"/>
      <c r="AP173" s="401"/>
      <c r="AQ173" s="400"/>
      <c r="AR173" s="401"/>
      <c r="AS173" s="400"/>
      <c r="AT173" s="401"/>
      <c r="AU173" s="400"/>
      <c r="AV173" s="401"/>
      <c r="AW173" s="400"/>
      <c r="AX173" s="401"/>
      <c r="AY173" s="400"/>
      <c r="AZ173" s="401"/>
      <c r="BA173" s="400"/>
      <c r="BB173" s="401"/>
      <c r="BC173" s="400"/>
      <c r="BD173" s="401"/>
      <c r="BE173" s="400"/>
      <c r="BF173" s="401"/>
      <c r="BG173" s="400"/>
      <c r="BH173" s="401"/>
      <c r="BI173" s="400"/>
      <c r="BJ173" s="401"/>
      <c r="BK173" s="400"/>
      <c r="BL173" s="401"/>
      <c r="BM173" s="400"/>
      <c r="BN173" s="401"/>
      <c r="BO173" s="400"/>
      <c r="BP173" s="401"/>
      <c r="BQ173" s="400"/>
      <c r="BR173" s="401"/>
      <c r="BS173" s="400"/>
      <c r="BT173" s="401"/>
      <c r="BU173" s="400"/>
      <c r="BV173" s="401"/>
      <c r="BW173" s="400"/>
      <c r="BX173" s="401"/>
      <c r="BY173" s="400"/>
      <c r="BZ173" s="401"/>
      <c r="CA173" s="400"/>
      <c r="CB173" s="401"/>
      <c r="CC173" s="400"/>
      <c r="CD173" s="401"/>
      <c r="CE173" s="400"/>
      <c r="CF173" s="401"/>
      <c r="CG173" s="400"/>
      <c r="CH173" s="401"/>
      <c r="CI173" s="400"/>
      <c r="CJ173" s="401"/>
      <c r="CK173" s="400"/>
      <c r="CL173" s="401"/>
      <c r="CM173" s="400"/>
      <c r="CN173" s="401"/>
      <c r="CO173" s="400"/>
      <c r="CP173" s="401"/>
      <c r="CQ173" s="400"/>
      <c r="CR173" s="401"/>
      <c r="CS173" s="400"/>
      <c r="CT173" s="401"/>
      <c r="CU173" s="400"/>
      <c r="CV173" s="401"/>
      <c r="CW173" s="400"/>
      <c r="CX173" s="401"/>
      <c r="CY173" s="400"/>
      <c r="CZ173" s="401"/>
      <c r="DA173" s="400"/>
      <c r="DB173" s="401"/>
      <c r="DC173" s="400"/>
      <c r="DD173" s="401"/>
      <c r="DE173" s="400"/>
      <c r="DF173" s="401"/>
      <c r="DG173" s="400"/>
      <c r="DH173" s="401"/>
      <c r="DI173" s="400"/>
      <c r="DJ173" s="401"/>
      <c r="DK173" s="400"/>
      <c r="DL173" s="401"/>
      <c r="DM173" s="400"/>
      <c r="DN173" s="401"/>
      <c r="DO173" s="400"/>
      <c r="DP173" s="401"/>
      <c r="DQ173" s="400"/>
      <c r="DR173" s="401"/>
      <c r="DS173" s="400"/>
      <c r="DT173" s="401"/>
      <c r="DU173" s="400"/>
      <c r="DV173" s="401"/>
      <c r="DW173" s="400"/>
      <c r="DX173" s="401"/>
      <c r="DY173" s="400"/>
      <c r="DZ173" s="401"/>
      <c r="EA173" s="400"/>
      <c r="EB173" s="401"/>
      <c r="EC173" s="400"/>
      <c r="ED173" s="401"/>
      <c r="EE173" s="400"/>
      <c r="EF173" s="401"/>
      <c r="EG173" s="400"/>
      <c r="EH173" s="401"/>
      <c r="EI173" s="400"/>
      <c r="EJ173" s="447"/>
      <c r="EK173" s="511"/>
      <c r="EL173" s="514"/>
      <c r="EM173" s="448"/>
      <c r="EN173" s="344"/>
      <c r="EO173" s="345"/>
      <c r="EP173" s="171">
        <f t="shared" si="168"/>
        <v>0</v>
      </c>
      <c r="EQ173" s="171">
        <f t="shared" si="169"/>
        <v>0</v>
      </c>
      <c r="ER173" s="171">
        <f t="shared" si="170"/>
        <v>0</v>
      </c>
      <c r="ES173" s="171">
        <f t="shared" si="171"/>
        <v>0</v>
      </c>
      <c r="ET173" s="171">
        <f t="shared" si="172"/>
        <v>0</v>
      </c>
      <c r="EU173" s="171">
        <f t="shared" si="173"/>
        <v>0</v>
      </c>
      <c r="EV173" s="172">
        <f t="shared" si="174"/>
        <v>0</v>
      </c>
      <c r="EW173" s="125"/>
      <c r="EX173" s="248">
        <f t="shared" si="206"/>
        <v>0</v>
      </c>
      <c r="EY173" s="174">
        <f>(L173*regular)+(M173*Cadeirantee)</f>
        <v>0</v>
      </c>
      <c r="EZ173" s="249">
        <f>SUMIF(FG173:GJ173,"&gt;0")</f>
        <v>0</v>
      </c>
      <c r="FA173" s="249">
        <f>SUMIF(FG173:GJ173,"&lt;0")+SUMIF(GN173:HP173,"&lt;0")</f>
        <v>0</v>
      </c>
      <c r="FB173" s="174">
        <v>0</v>
      </c>
      <c r="FC173" s="126">
        <f>N173*km*'VALORES TABELA'!$B$13</f>
        <v>0</v>
      </c>
      <c r="FD173" s="250">
        <f t="shared" si="207"/>
        <v>0</v>
      </c>
      <c r="FE173" s="105"/>
      <c r="FF173" s="108"/>
      <c r="FG173" s="108"/>
      <c r="FH173" s="108"/>
      <c r="FI173" s="108"/>
      <c r="FJ173" s="108"/>
      <c r="FK173" s="108"/>
      <c r="FL173" s="108"/>
      <c r="FM173" s="108"/>
      <c r="FN173" s="108"/>
      <c r="FO173" s="108"/>
      <c r="FP173" s="108"/>
      <c r="FQ173" s="108"/>
      <c r="FR173" s="108"/>
      <c r="FS173" s="108"/>
      <c r="FT173" s="108"/>
      <c r="FU173" s="108"/>
      <c r="FV173" s="108"/>
      <c r="FW173" s="108"/>
      <c r="FX173" s="108"/>
      <c r="FY173" s="108"/>
      <c r="FZ173" s="108"/>
      <c r="GA173" s="108"/>
      <c r="GB173" s="108"/>
      <c r="GC173" s="108"/>
      <c r="GD173" s="108"/>
      <c r="GE173" s="108"/>
      <c r="GF173" s="108"/>
      <c r="GG173" s="108"/>
      <c r="GH173" s="108"/>
      <c r="GI173" s="108"/>
      <c r="GJ173" s="108"/>
      <c r="GK173" s="251"/>
      <c r="GL173" s="103">
        <f t="shared" si="175"/>
        <v>0</v>
      </c>
      <c r="GM173" s="12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64"/>
      <c r="HR173" s="64"/>
      <c r="HS173" s="64"/>
      <c r="HT173" s="64"/>
      <c r="HU173" s="64"/>
      <c r="HV173" s="64"/>
      <c r="HW173" s="105"/>
      <c r="HX173" s="64"/>
      <c r="HY173" s="280">
        <f t="shared" si="208"/>
        <v>0</v>
      </c>
      <c r="HZ173" s="280">
        <f t="shared" si="209"/>
        <v>0</v>
      </c>
      <c r="IA173" s="280">
        <f t="shared" si="210"/>
        <v>0</v>
      </c>
      <c r="IB173" s="64"/>
      <c r="IC173" s="64"/>
    </row>
    <row r="174" spans="1:237" s="106" customFormat="1" ht="22.5" customHeight="1" x14ac:dyDescent="0.25">
      <c r="A174" s="368" t="s">
        <v>3326</v>
      </c>
      <c r="B174" s="369" t="s">
        <v>3327</v>
      </c>
      <c r="C174" s="375" t="s">
        <v>3186</v>
      </c>
      <c r="D174" s="371" t="s">
        <v>3328</v>
      </c>
      <c r="E174" s="371" t="s">
        <v>3329</v>
      </c>
      <c r="F174" s="376" t="s">
        <v>3182</v>
      </c>
      <c r="G174" s="376" t="s">
        <v>3183</v>
      </c>
      <c r="H174" s="373" t="s">
        <v>2090</v>
      </c>
      <c r="I174" s="374" t="s">
        <v>2090</v>
      </c>
      <c r="J174" s="421" t="s">
        <v>3184</v>
      </c>
      <c r="K174" s="423" t="s">
        <v>3189</v>
      </c>
      <c r="L174" s="329">
        <f>CONTINUA!BV174</f>
        <v>0</v>
      </c>
      <c r="M174" s="329">
        <f>CONTINUA!BW174</f>
        <v>0</v>
      </c>
      <c r="N174" s="895"/>
      <c r="O174" s="896" t="s">
        <v>3517</v>
      </c>
      <c r="P174" s="897">
        <v>0</v>
      </c>
      <c r="Q174" s="400"/>
      <c r="R174" s="401"/>
      <c r="S174" s="400"/>
      <c r="T174" s="401"/>
      <c r="U174" s="400"/>
      <c r="V174" s="401"/>
      <c r="W174" s="400"/>
      <c r="X174" s="401"/>
      <c r="Y174" s="400"/>
      <c r="Z174" s="401"/>
      <c r="AA174" s="400"/>
      <c r="AB174" s="401"/>
      <c r="AC174" s="400"/>
      <c r="AD174" s="401"/>
      <c r="AE174" s="400"/>
      <c r="AF174" s="401"/>
      <c r="AG174" s="400"/>
      <c r="AH174" s="401"/>
      <c r="AI174" s="400"/>
      <c r="AJ174" s="401"/>
      <c r="AK174" s="400"/>
      <c r="AL174" s="401"/>
      <c r="AM174" s="400"/>
      <c r="AN174" s="401"/>
      <c r="AO174" s="400"/>
      <c r="AP174" s="401"/>
      <c r="AQ174" s="400"/>
      <c r="AR174" s="401"/>
      <c r="AS174" s="400"/>
      <c r="AT174" s="401"/>
      <c r="AU174" s="400"/>
      <c r="AV174" s="401"/>
      <c r="AW174" s="400"/>
      <c r="AX174" s="401"/>
      <c r="AY174" s="400"/>
      <c r="AZ174" s="401"/>
      <c r="BA174" s="400"/>
      <c r="BB174" s="401"/>
      <c r="BC174" s="400"/>
      <c r="BD174" s="401"/>
      <c r="BE174" s="400"/>
      <c r="BF174" s="401"/>
      <c r="BG174" s="400"/>
      <c r="BH174" s="401"/>
      <c r="BI174" s="400"/>
      <c r="BJ174" s="401"/>
      <c r="BK174" s="400"/>
      <c r="BL174" s="401"/>
      <c r="BM174" s="400"/>
      <c r="BN174" s="401"/>
      <c r="BO174" s="400"/>
      <c r="BP174" s="401"/>
      <c r="BQ174" s="400"/>
      <c r="BR174" s="401"/>
      <c r="BS174" s="400"/>
      <c r="BT174" s="401"/>
      <c r="BU174" s="400"/>
      <c r="BV174" s="401"/>
      <c r="BW174" s="400"/>
      <c r="BX174" s="401"/>
      <c r="BY174" s="400"/>
      <c r="BZ174" s="401"/>
      <c r="CA174" s="400"/>
      <c r="CB174" s="401"/>
      <c r="CC174" s="400"/>
      <c r="CD174" s="401"/>
      <c r="CE174" s="400"/>
      <c r="CF174" s="401"/>
      <c r="CG174" s="400"/>
      <c r="CH174" s="401"/>
      <c r="CI174" s="400"/>
      <c r="CJ174" s="401"/>
      <c r="CK174" s="400"/>
      <c r="CL174" s="401"/>
      <c r="CM174" s="400"/>
      <c r="CN174" s="401"/>
      <c r="CO174" s="400"/>
      <c r="CP174" s="401"/>
      <c r="CQ174" s="400"/>
      <c r="CR174" s="401"/>
      <c r="CS174" s="400"/>
      <c r="CT174" s="401"/>
      <c r="CU174" s="400"/>
      <c r="CV174" s="401"/>
      <c r="CW174" s="400"/>
      <c r="CX174" s="401"/>
      <c r="CY174" s="400"/>
      <c r="CZ174" s="401"/>
      <c r="DA174" s="400"/>
      <c r="DB174" s="401"/>
      <c r="DC174" s="400"/>
      <c r="DD174" s="401"/>
      <c r="DE174" s="400"/>
      <c r="DF174" s="401"/>
      <c r="DG174" s="400"/>
      <c r="DH174" s="401"/>
      <c r="DI174" s="400"/>
      <c r="DJ174" s="401"/>
      <c r="DK174" s="400"/>
      <c r="DL174" s="401"/>
      <c r="DM174" s="400"/>
      <c r="DN174" s="401"/>
      <c r="DO174" s="400"/>
      <c r="DP174" s="401"/>
      <c r="DQ174" s="400"/>
      <c r="DR174" s="401"/>
      <c r="DS174" s="400"/>
      <c r="DT174" s="401"/>
      <c r="DU174" s="400"/>
      <c r="DV174" s="401"/>
      <c r="DW174" s="400"/>
      <c r="DX174" s="401"/>
      <c r="DY174" s="400"/>
      <c r="DZ174" s="401"/>
      <c r="EA174" s="400"/>
      <c r="EB174" s="401"/>
      <c r="EC174" s="400"/>
      <c r="ED174" s="401"/>
      <c r="EE174" s="400"/>
      <c r="EF174" s="401"/>
      <c r="EG174" s="400"/>
      <c r="EH174" s="401"/>
      <c r="EI174" s="400"/>
      <c r="EJ174" s="447"/>
      <c r="EK174" s="511"/>
      <c r="EL174" s="514"/>
      <c r="EM174" s="448"/>
      <c r="EN174" s="344"/>
      <c r="EO174" s="345"/>
      <c r="EP174" s="171">
        <f t="shared" si="168"/>
        <v>0</v>
      </c>
      <c r="EQ174" s="171">
        <f t="shared" si="169"/>
        <v>0</v>
      </c>
      <c r="ER174" s="171">
        <f t="shared" si="170"/>
        <v>0</v>
      </c>
      <c r="ES174" s="171">
        <f t="shared" si="171"/>
        <v>0</v>
      </c>
      <c r="ET174" s="171">
        <f t="shared" si="172"/>
        <v>0</v>
      </c>
      <c r="EU174" s="171">
        <f t="shared" si="173"/>
        <v>0</v>
      </c>
      <c r="EV174" s="172">
        <f t="shared" si="174"/>
        <v>0</v>
      </c>
      <c r="EW174" s="127"/>
      <c r="EX174" s="248">
        <f t="shared" si="206"/>
        <v>0</v>
      </c>
      <c r="EY174" s="174">
        <f>(L174*regular)+(M174*Cadeirantee)</f>
        <v>0</v>
      </c>
      <c r="EZ174" s="249">
        <f>SUMIF(FG174:GJ174,"&gt;0")</f>
        <v>0</v>
      </c>
      <c r="FA174" s="249">
        <f>SUMIF(FG174:GJ174,"&lt;0")+SUMIF(GN174:HP174,"&lt;0")</f>
        <v>0</v>
      </c>
      <c r="FB174" s="174">
        <v>0</v>
      </c>
      <c r="FC174" s="126">
        <f>N174*km*'VALORES TABELA'!$B$13</f>
        <v>0</v>
      </c>
      <c r="FD174" s="250">
        <f t="shared" si="207"/>
        <v>0</v>
      </c>
      <c r="FE174" s="105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252"/>
      <c r="GL174" s="103">
        <f t="shared" si="175"/>
        <v>0</v>
      </c>
      <c r="GM174" s="12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64"/>
      <c r="HR174" s="65"/>
      <c r="HS174" s="65"/>
      <c r="HT174" s="65"/>
      <c r="HU174" s="65"/>
      <c r="HV174" s="65"/>
      <c r="HW174" s="105"/>
      <c r="HX174" s="65"/>
      <c r="HY174" s="280">
        <f t="shared" si="208"/>
        <v>0</v>
      </c>
      <c r="HZ174" s="280">
        <f t="shared" si="209"/>
        <v>0</v>
      </c>
      <c r="IA174" s="280">
        <f t="shared" si="210"/>
        <v>0</v>
      </c>
      <c r="IB174" s="65"/>
      <c r="IC174" s="65"/>
    </row>
    <row r="175" spans="1:237" s="106" customFormat="1" ht="22.5" customHeight="1" thickBot="1" x14ac:dyDescent="0.3">
      <c r="A175" s="377" t="s">
        <v>3326</v>
      </c>
      <c r="B175" s="378" t="s">
        <v>3327</v>
      </c>
      <c r="C175" s="379" t="s">
        <v>3186</v>
      </c>
      <c r="D175" s="380" t="s">
        <v>3328</v>
      </c>
      <c r="E175" s="380" t="s">
        <v>3329</v>
      </c>
      <c r="F175" s="381" t="s">
        <v>3182</v>
      </c>
      <c r="G175" s="381" t="s">
        <v>3183</v>
      </c>
      <c r="H175" s="382" t="s">
        <v>2090</v>
      </c>
      <c r="I175" s="383" t="s">
        <v>2090</v>
      </c>
      <c r="J175" s="421" t="s">
        <v>3184</v>
      </c>
      <c r="K175" s="424" t="s">
        <v>60</v>
      </c>
      <c r="L175" s="329">
        <f>CONTINUA!BV175</f>
        <v>0</v>
      </c>
      <c r="M175" s="329">
        <f>CONTINUA!BW175</f>
        <v>0</v>
      </c>
      <c r="N175" s="895"/>
      <c r="O175" s="896" t="s">
        <v>3517</v>
      </c>
      <c r="P175" s="897">
        <v>0</v>
      </c>
      <c r="Q175" s="400"/>
      <c r="R175" s="401"/>
      <c r="S175" s="400"/>
      <c r="T175" s="401"/>
      <c r="U175" s="400"/>
      <c r="V175" s="401"/>
      <c r="W175" s="400"/>
      <c r="X175" s="401"/>
      <c r="Y175" s="400"/>
      <c r="Z175" s="401"/>
      <c r="AA175" s="400"/>
      <c r="AB175" s="401"/>
      <c r="AC175" s="400"/>
      <c r="AD175" s="401"/>
      <c r="AE175" s="400"/>
      <c r="AF175" s="401"/>
      <c r="AG175" s="400"/>
      <c r="AH175" s="401"/>
      <c r="AI175" s="400"/>
      <c r="AJ175" s="401"/>
      <c r="AK175" s="400"/>
      <c r="AL175" s="401"/>
      <c r="AM175" s="400"/>
      <c r="AN175" s="401"/>
      <c r="AO175" s="400"/>
      <c r="AP175" s="401"/>
      <c r="AQ175" s="400"/>
      <c r="AR175" s="401"/>
      <c r="AS175" s="400"/>
      <c r="AT175" s="401"/>
      <c r="AU175" s="400"/>
      <c r="AV175" s="401"/>
      <c r="AW175" s="400"/>
      <c r="AX175" s="401"/>
      <c r="AY175" s="400"/>
      <c r="AZ175" s="401"/>
      <c r="BA175" s="400"/>
      <c r="BB175" s="401"/>
      <c r="BC175" s="400"/>
      <c r="BD175" s="401"/>
      <c r="BE175" s="400"/>
      <c r="BF175" s="401"/>
      <c r="BG175" s="400"/>
      <c r="BH175" s="401"/>
      <c r="BI175" s="400"/>
      <c r="BJ175" s="401"/>
      <c r="BK175" s="400"/>
      <c r="BL175" s="401"/>
      <c r="BM175" s="400"/>
      <c r="BN175" s="401"/>
      <c r="BO175" s="400"/>
      <c r="BP175" s="401"/>
      <c r="BQ175" s="400"/>
      <c r="BR175" s="401"/>
      <c r="BS175" s="400"/>
      <c r="BT175" s="401"/>
      <c r="BU175" s="400"/>
      <c r="BV175" s="401"/>
      <c r="BW175" s="400"/>
      <c r="BX175" s="401"/>
      <c r="BY175" s="400"/>
      <c r="BZ175" s="401"/>
      <c r="CA175" s="400"/>
      <c r="CB175" s="401"/>
      <c r="CC175" s="400"/>
      <c r="CD175" s="401"/>
      <c r="CE175" s="400"/>
      <c r="CF175" s="401"/>
      <c r="CG175" s="400"/>
      <c r="CH175" s="401"/>
      <c r="CI175" s="400"/>
      <c r="CJ175" s="401"/>
      <c r="CK175" s="400"/>
      <c r="CL175" s="401"/>
      <c r="CM175" s="400"/>
      <c r="CN175" s="401"/>
      <c r="CO175" s="400"/>
      <c r="CP175" s="401"/>
      <c r="CQ175" s="400"/>
      <c r="CR175" s="401"/>
      <c r="CS175" s="400"/>
      <c r="CT175" s="401"/>
      <c r="CU175" s="400"/>
      <c r="CV175" s="401"/>
      <c r="CW175" s="400"/>
      <c r="CX175" s="401"/>
      <c r="CY175" s="400"/>
      <c r="CZ175" s="401"/>
      <c r="DA175" s="400"/>
      <c r="DB175" s="401"/>
      <c r="DC175" s="400"/>
      <c r="DD175" s="401"/>
      <c r="DE175" s="400"/>
      <c r="DF175" s="401"/>
      <c r="DG175" s="400"/>
      <c r="DH175" s="401"/>
      <c r="DI175" s="400"/>
      <c r="DJ175" s="401"/>
      <c r="DK175" s="400"/>
      <c r="DL175" s="401"/>
      <c r="DM175" s="400"/>
      <c r="DN175" s="401"/>
      <c r="DO175" s="400"/>
      <c r="DP175" s="401"/>
      <c r="DQ175" s="400"/>
      <c r="DR175" s="401"/>
      <c r="DS175" s="400"/>
      <c r="DT175" s="401"/>
      <c r="DU175" s="400"/>
      <c r="DV175" s="401"/>
      <c r="DW175" s="400"/>
      <c r="DX175" s="401"/>
      <c r="DY175" s="400"/>
      <c r="DZ175" s="401"/>
      <c r="EA175" s="400"/>
      <c r="EB175" s="401"/>
      <c r="EC175" s="400"/>
      <c r="ED175" s="401"/>
      <c r="EE175" s="400"/>
      <c r="EF175" s="401"/>
      <c r="EG175" s="400"/>
      <c r="EH175" s="401"/>
      <c r="EI175" s="400"/>
      <c r="EJ175" s="447"/>
      <c r="EK175" s="512"/>
      <c r="EL175" s="515"/>
      <c r="EM175" s="450"/>
      <c r="EN175" s="348"/>
      <c r="EO175" s="348"/>
      <c r="EP175" s="179">
        <f t="shared" si="168"/>
        <v>0</v>
      </c>
      <c r="EQ175" s="179">
        <f t="shared" si="169"/>
        <v>0</v>
      </c>
      <c r="ER175" s="179">
        <f t="shared" si="170"/>
        <v>0</v>
      </c>
      <c r="ES175" s="179">
        <f t="shared" si="171"/>
        <v>0</v>
      </c>
      <c r="ET175" s="179">
        <f t="shared" si="172"/>
        <v>0</v>
      </c>
      <c r="EU175" s="179">
        <f t="shared" si="173"/>
        <v>0</v>
      </c>
      <c r="EV175" s="172">
        <f t="shared" si="174"/>
        <v>0</v>
      </c>
      <c r="EW175" s="253"/>
      <c r="EX175" s="254">
        <v>0</v>
      </c>
      <c r="EY175" s="180">
        <v>0</v>
      </c>
      <c r="EZ175" s="255">
        <v>0</v>
      </c>
      <c r="FA175" s="255">
        <v>0</v>
      </c>
      <c r="FB175" s="180">
        <f>SUM(FF175:GI175)/2</f>
        <v>0</v>
      </c>
      <c r="FC175" s="256">
        <f>N175*km*'VALORES TABELA'!$B$13</f>
        <v>0</v>
      </c>
      <c r="FD175" s="250">
        <f t="shared" si="207"/>
        <v>0</v>
      </c>
      <c r="FE175" s="257"/>
      <c r="FF175" s="181">
        <f>((Q175+S175)*Percapita)+((R175+T175)*Cadeirante)</f>
        <v>0</v>
      </c>
      <c r="FG175" s="181">
        <f>((U175+W175)*Percapita/30*FG$4)+((V175+X175)*Cadeirante/30*FG$4)</f>
        <v>0</v>
      </c>
      <c r="FH175" s="181">
        <f>((Y175+AA175)*Percapita/30*FH$4)+((Z175+AB175)*Cadeirante/30*FH$4)</f>
        <v>0</v>
      </c>
      <c r="FI175" s="181">
        <f>((AC175+AE175)*Percapita/30*FI$4)+((AD175+AF175)*Cadeirante/30*FI$4)</f>
        <v>0</v>
      </c>
      <c r="FJ175" s="181">
        <f>((AG175+AI175)*Percapita/30*FJ$4)+((AH175+AJ175)*Cadeirante/30*FJ$4)</f>
        <v>0</v>
      </c>
      <c r="FK175" s="181">
        <f>((AK175+AM175)*Percapita/30*FK$4)+((AL175+AN175)*Cadeirante/30*FK$4)</f>
        <v>0</v>
      </c>
      <c r="FL175" s="181">
        <f>((AO175+AQ175)*Percapita/30*FL$4)+((AP175+AR175)*Cadeirante/30*FL$4)</f>
        <v>0</v>
      </c>
      <c r="FM175" s="181">
        <f>((AS175+AU175)*Percapita/30*FM$4)+((AT175+AV175)*Cadeirante/30*FM$4)</f>
        <v>0</v>
      </c>
      <c r="FN175" s="181">
        <f>((AW175+AY175)*Percapita/30*FN$4)+((AX175+AZ175)*Cadeirante/30*FN$4)</f>
        <v>0</v>
      </c>
      <c r="FO175" s="181">
        <f>((BA175+BC175)*Percapita/30*FO$4)+((BB175+BD175)*Cadeirante/30*FO$4)</f>
        <v>0</v>
      </c>
      <c r="FP175" s="181">
        <f>((BE175+BG175)*Percapita/30*FP$4)+((BF175+BH175)*Cadeirante/30*FP$4)</f>
        <v>0</v>
      </c>
      <c r="FQ175" s="181">
        <f>((BI175+BK175)*Percapita/30*FQ$4)+((BJ175+BL175)*Cadeirante/30*FQ$4)</f>
        <v>0</v>
      </c>
      <c r="FR175" s="181">
        <f>((BM175+BO175)*Percapita/30*FR$4)+((BN175+BP175)*Cadeirante/30*FR$4)</f>
        <v>0</v>
      </c>
      <c r="FS175" s="181">
        <f>((BQ175+BS175)*Percapita/30*FS$4)+((BR175+BT175)*Cadeirante/30*FS$4)</f>
        <v>0</v>
      </c>
      <c r="FT175" s="181">
        <f>((BU175+BW175)*Percapita/30*FT$4)+((BV175+BX175)*Cadeirante/30*FT$4)</f>
        <v>0</v>
      </c>
      <c r="FU175" s="181">
        <f>((BY175+CA175)*Percapita/30*FU$4)+((BZ175+CB175)*Cadeirante/30*FU$4)</f>
        <v>0</v>
      </c>
      <c r="FV175" s="181">
        <f>((CC175+CE175)*Percapita/30*FV$4)+((CD175+CF175)*Cadeirante/30*FV$4)</f>
        <v>0</v>
      </c>
      <c r="FW175" s="181">
        <f>((CG175+CI175)*Percapita/30*FW$4)+((CI175+CK175)*Cadeirante/30*FW$4)</f>
        <v>0</v>
      </c>
      <c r="FX175" s="181">
        <f>((CK175+CM175)*Percapita/30*FX$4)+((CL175+CN175)*Cadeirante/30*FX$4)</f>
        <v>0</v>
      </c>
      <c r="FY175" s="181">
        <f>((CO175+CQ175)*Percapita/30*FY$4)+((CP175+CR175)*Cadeirante/30*FY$4)</f>
        <v>0</v>
      </c>
      <c r="FZ175" s="181">
        <f>((CS175+CU175)*Percapita/30*FZ$4)+((CT175+CV175)*Cadeirante/30*FZ$4)</f>
        <v>0</v>
      </c>
      <c r="GA175" s="181">
        <f>((CW175+CY175)*Percapita/30*GA$4)+((CX175+CZ175)*Cadeirante/30*GA$4)</f>
        <v>0</v>
      </c>
      <c r="GB175" s="181">
        <f>((DA175+DC175)*Percapita/30*GB$4)+((DB175+DD175)*Cadeirante/30*GB$4)</f>
        <v>0</v>
      </c>
      <c r="GC175" s="181">
        <f>((DE175+DG175)*Percapita/30*GC$4)+((DF175+DH175)*Cadeirante/30*GC$4)</f>
        <v>0</v>
      </c>
      <c r="GD175" s="181">
        <f>((DI175+DK175)*Percapita/30*GD$4)+((DJ175+DL175)*Cadeirante/30*GD$4)</f>
        <v>0</v>
      </c>
      <c r="GE175" s="181">
        <f>((DM175+DO175)*Percapita/30*GE$4)+((DN175+DP175)*Cadeirante/30*GE$4)</f>
        <v>0</v>
      </c>
      <c r="GF175" s="181">
        <f>((DQ175+DS175)*Percapita/30*GF$4)+((DR175+DT175)*Cadeirante/30*GF$4)</f>
        <v>0</v>
      </c>
      <c r="GG175" s="181">
        <f>((DU175+DW175)*Percapita/30*GG$4)+((DV175+DX175)*Cadeirante/30*GG$4)</f>
        <v>0</v>
      </c>
      <c r="GH175" s="181">
        <f>((DY175+EA175)*Percapita/30*GH$4)+((DZ175+EB175)*Cadeirante/30*GH$4)</f>
        <v>0</v>
      </c>
      <c r="GI175" s="181">
        <f>((EC175+EE175)*Percapita/30*GI$4)+((ED175+EF175)*Cadeirante/30*GI$4)</f>
        <v>0</v>
      </c>
      <c r="GJ175" s="181">
        <f>((EG175+EI175)*Percapita)+((EH175+EJ175)*Cadeirante)</f>
        <v>0</v>
      </c>
      <c r="GK175" s="258"/>
      <c r="GL175" s="103">
        <f t="shared" si="175"/>
        <v>0</v>
      </c>
      <c r="GM175" s="124"/>
      <c r="GN175" s="182"/>
      <c r="GO175" s="182"/>
      <c r="GP175" s="182"/>
      <c r="GQ175" s="182"/>
      <c r="GR175" s="182"/>
      <c r="GS175" s="182"/>
      <c r="GT175" s="182"/>
      <c r="GU175" s="182"/>
      <c r="GV175" s="182"/>
      <c r="GW175" s="182"/>
      <c r="GX175" s="182"/>
      <c r="GY175" s="182"/>
      <c r="GZ175" s="182"/>
      <c r="HA175" s="182"/>
      <c r="HB175" s="182"/>
      <c r="HC175" s="182"/>
      <c r="HD175" s="182"/>
      <c r="HE175" s="182"/>
      <c r="HF175" s="182"/>
      <c r="HG175" s="182"/>
      <c r="HH175" s="182"/>
      <c r="HI175" s="182"/>
      <c r="HJ175" s="182"/>
      <c r="HK175" s="182"/>
      <c r="HL175" s="182"/>
      <c r="HM175" s="182"/>
      <c r="HN175" s="182"/>
      <c r="HO175" s="182"/>
      <c r="HP175" s="259"/>
      <c r="HQ175" s="64"/>
      <c r="HW175" s="257"/>
      <c r="HY175" s="280">
        <f t="shared" si="208"/>
        <v>0</v>
      </c>
      <c r="HZ175" s="280">
        <f t="shared" si="209"/>
        <v>0</v>
      </c>
      <c r="IA175" s="280">
        <f t="shared" si="210"/>
        <v>0</v>
      </c>
    </row>
    <row r="176" spans="1:237" s="106" customFormat="1" ht="22.5" customHeight="1" x14ac:dyDescent="0.25">
      <c r="A176" t="s">
        <v>3330</v>
      </c>
      <c r="B176" s="522" t="s">
        <v>3331</v>
      </c>
      <c r="C176" s="523">
        <v>1</v>
      </c>
      <c r="D176" s="524" t="s">
        <v>3332</v>
      </c>
      <c r="E176" s="524" t="s">
        <v>3333</v>
      </c>
      <c r="F176" s="525" t="s">
        <v>3182</v>
      </c>
      <c r="G176" s="525" t="s">
        <v>3183</v>
      </c>
      <c r="H176" s="350" t="s">
        <v>2092</v>
      </c>
      <c r="I176" s="351" t="s">
        <v>2092</v>
      </c>
      <c r="J176" s="409" t="s">
        <v>3184</v>
      </c>
      <c r="K176" s="410" t="s">
        <v>3185</v>
      </c>
      <c r="L176" s="329">
        <f>CONTINUA!BV176</f>
        <v>0</v>
      </c>
      <c r="M176" s="329">
        <f>CONTINUA!BW176</f>
        <v>0</v>
      </c>
      <c r="N176" s="895"/>
      <c r="O176" s="896" t="s">
        <v>3518</v>
      </c>
      <c r="P176" s="897">
        <v>0</v>
      </c>
      <c r="Q176" s="400">
        <v>5</v>
      </c>
      <c r="R176" s="401"/>
      <c r="S176" s="400"/>
      <c r="T176" s="401"/>
      <c r="U176" s="400"/>
      <c r="V176" s="401"/>
      <c r="W176" s="400"/>
      <c r="X176" s="401"/>
      <c r="Y176" s="400"/>
      <c r="Z176" s="401"/>
      <c r="AA176" s="400"/>
      <c r="AB176" s="401"/>
      <c r="AC176" s="400"/>
      <c r="AD176" s="401"/>
      <c r="AE176" s="400"/>
      <c r="AF176" s="401"/>
      <c r="AG176" s="400"/>
      <c r="AH176" s="401"/>
      <c r="AI176" s="400"/>
      <c r="AJ176" s="401"/>
      <c r="AK176" s="400"/>
      <c r="AL176" s="401"/>
      <c r="AM176" s="400"/>
      <c r="AN176" s="401"/>
      <c r="AO176" s="400"/>
      <c r="AP176" s="401"/>
      <c r="AQ176" s="400"/>
      <c r="AR176" s="401"/>
      <c r="AS176" s="400"/>
      <c r="AT176" s="401"/>
      <c r="AU176" s="400"/>
      <c r="AV176" s="401"/>
      <c r="AW176" s="400"/>
      <c r="AX176" s="401"/>
      <c r="AY176" s="400"/>
      <c r="AZ176" s="401"/>
      <c r="BA176" s="400"/>
      <c r="BB176" s="401"/>
      <c r="BC176" s="400"/>
      <c r="BD176" s="401"/>
      <c r="BE176" s="400"/>
      <c r="BF176" s="401"/>
      <c r="BG176" s="400"/>
      <c r="BH176" s="401"/>
      <c r="BI176" s="400"/>
      <c r="BJ176" s="401"/>
      <c r="BK176" s="400"/>
      <c r="BL176" s="401"/>
      <c r="BM176" s="400"/>
      <c r="BN176" s="401"/>
      <c r="BO176" s="400"/>
      <c r="BP176" s="401"/>
      <c r="BQ176" s="400"/>
      <c r="BR176" s="401"/>
      <c r="BS176" s="400"/>
      <c r="BT176" s="401"/>
      <c r="BU176" s="400"/>
      <c r="BV176" s="401"/>
      <c r="BW176" s="400"/>
      <c r="BX176" s="401"/>
      <c r="BY176" s="400"/>
      <c r="BZ176" s="401"/>
      <c r="CA176" s="400"/>
      <c r="CB176" s="401"/>
      <c r="CC176" s="400"/>
      <c r="CD176" s="401"/>
      <c r="CE176" s="400"/>
      <c r="CF176" s="401"/>
      <c r="CG176" s="400"/>
      <c r="CH176" s="401"/>
      <c r="CI176" s="400"/>
      <c r="CJ176" s="401"/>
      <c r="CK176" s="400"/>
      <c r="CL176" s="401"/>
      <c r="CM176" s="400"/>
      <c r="CN176" s="401"/>
      <c r="CO176" s="400"/>
      <c r="CP176" s="401"/>
      <c r="CQ176" s="400"/>
      <c r="CR176" s="401"/>
      <c r="CS176" s="400"/>
      <c r="CT176" s="401"/>
      <c r="CU176" s="400"/>
      <c r="CV176" s="401"/>
      <c r="CW176" s="400"/>
      <c r="CX176" s="401"/>
      <c r="CY176" s="400"/>
      <c r="CZ176" s="401"/>
      <c r="DA176" s="400"/>
      <c r="DB176" s="401"/>
      <c r="DC176" s="400"/>
      <c r="DD176" s="401"/>
      <c r="DE176" s="400"/>
      <c r="DF176" s="401"/>
      <c r="DG176" s="400"/>
      <c r="DH176" s="401"/>
      <c r="DI176" s="400"/>
      <c r="DJ176" s="401"/>
      <c r="DK176" s="400"/>
      <c r="DL176" s="401"/>
      <c r="DM176" s="400"/>
      <c r="DN176" s="401"/>
      <c r="DO176" s="400"/>
      <c r="DP176" s="401"/>
      <c r="DQ176" s="400"/>
      <c r="DR176" s="401"/>
      <c r="DS176" s="400"/>
      <c r="DT176" s="401"/>
      <c r="DU176" s="400"/>
      <c r="DV176" s="401"/>
      <c r="DW176" s="400"/>
      <c r="DX176" s="401"/>
      <c r="DY176" s="400"/>
      <c r="DZ176" s="401"/>
      <c r="EA176" s="400"/>
      <c r="EB176" s="401"/>
      <c r="EC176" s="400"/>
      <c r="ED176" s="401"/>
      <c r="EE176" s="400"/>
      <c r="EF176" s="401"/>
      <c r="EG176" s="400"/>
      <c r="EH176" s="401"/>
      <c r="EI176" s="400"/>
      <c r="EJ176" s="447"/>
      <c r="EK176" s="510"/>
      <c r="EL176" s="513"/>
      <c r="EM176" s="520"/>
      <c r="EN176" s="520"/>
      <c r="EO176" s="520"/>
      <c r="EP176" s="171">
        <f t="shared" si="168"/>
        <v>5</v>
      </c>
      <c r="EQ176" s="171">
        <f t="shared" si="169"/>
        <v>0</v>
      </c>
      <c r="ER176" s="171">
        <f t="shared" si="170"/>
        <v>0</v>
      </c>
      <c r="ES176" s="171">
        <f t="shared" si="171"/>
        <v>0</v>
      </c>
      <c r="ET176" s="171">
        <f t="shared" si="172"/>
        <v>0</v>
      </c>
      <c r="EU176" s="171">
        <f t="shared" si="173"/>
        <v>0</v>
      </c>
      <c r="EV176" s="172">
        <f t="shared" si="174"/>
        <v>5</v>
      </c>
      <c r="EW176" s="367">
        <f>IF(C176=4,IF(MAX(Q176:EJ178)&gt;0,(Especiall/30*(IF(($G176-$F176)=($G$5-$F$5),30,IF(DAY($G176)=31,($G176-$F176),($G176-$F176)+1)))),0),0)</f>
        <v>0</v>
      </c>
      <c r="EX176" s="248">
        <f t="shared" ref="EX176:EX179" si="211">FF176</f>
        <v>21746.03</v>
      </c>
      <c r="EY176" s="174">
        <f>(L176*regular)+(M176*Cadeirantee)</f>
        <v>0</v>
      </c>
      <c r="EZ176" s="249">
        <f>SUMIF(FG176:GJ176,"&gt;0")</f>
        <v>654.89100000000008</v>
      </c>
      <c r="FA176" s="249">
        <f>SUMIF(FG176:GJ176,"&lt;0")+SUMIF(GN176:HP176,"&lt;0")</f>
        <v>-89.887</v>
      </c>
      <c r="FB176" s="174">
        <v>0</v>
      </c>
      <c r="FC176" s="175">
        <f>N176*km*'VALORES TABELA'!$B$13</f>
        <v>0</v>
      </c>
      <c r="FD176" s="250">
        <f>GL176</f>
        <v>0</v>
      </c>
      <c r="FE176" s="176">
        <f>(EW176+EW177+EW178+EW179+EX176+EX177+EX178+EX179+EY176+EY177+EY178+EY179+EY180+EZ176+EZ177+EZ178+EZ179+FA176+FA177+FA178+FA179+FC176+FC177+FC178+FC179+HY176-HZ176-IA176+FD176+FD177+FD178+FD179+FB180)</f>
        <v>22311.034</v>
      </c>
      <c r="FF176" s="177">
        <f>IF(C176=4,SUM(Q176+Q177+Q178+S176+S177+S178)*Percapita/30*FF$4+(R176+R177+R178+T176+T177+T178)*Cadeirante/30*FF$4,IF(C176=3,IF(Q179+S179=10,Fixo/30*FF$4+(Q176+Q177+Q178+S176+S177+S178)*Percapita/30*FF$4+(R179+T179)*Cadeirante/30*FF$4,IF(Q179+S179&lt;=9,(Q179+S179)*Crechee/30*FF$4)+(R179+T179)*Cadeirante/30*FF$4+(Q176+Q177+Q178+S176+S177+S178)*Percapita/30*FF$4)+IF(Q179+S179&gt;=11,Fixo/30*FF$4+(Q179+S179-10)*Crechee/30*FF$4,0),IF(C176=2,IF(R176+R177+R178+R179+T176+T177+T178+T179=1,Cadeirante/30*FF$4,IF(R176+R177+R178+R179+T176+T177+T178+T179=2,Fixo/30*FF$4,IF(R176+R177+R178+R179+T176+T177+T178+T179&gt;2,Fixo/30*FF$4+(R176+R177+R178+R179+T176+T177+T178+T179-2)*Cadeirante/30*FF$4)))+(Q176+Q177+Q178+S176+S177+S178)*Percapita/30*FF$4+(Q179+S179)*Crechee/30*FF$4,IF(C176=1,IF(Q176+Q177+Q178+R176+R177+R178+S176+S177+S178+T176+T177+T178&lt;=15,(Q176+Q177+Q178+S176+S177+S178)*Percapita/30*FF$4,IF(Q176+Q177+Q178+R176+R177+R178+S176+S177+S178+T176+T177+T178&gt;=16,Fixo/30*FF$4+(Q176+Q177+Q178+R176+R177+R178+S176+S177+S178+T176+T177-16)*Percapita/30*FF$4))))))</f>
        <v>21746.03</v>
      </c>
      <c r="FG176" s="177">
        <f>IF(C176=4,SUM(U176+U177+U178+W176+W177+W178)*Percapita/30*FG$4+(V176+V177+V178+X176+X177+X178)*Cadeirante/30*FG$4,IF(C176=3,IF(U179+W179=10,Fixo/30*FG$4+(U176+U177+U178+W176+W177+W178)*Percapita/30*FG$4+(V179+X179)*Cadeirante/30*FG$4,IF(U179+W179&lt;=9,(U179+W179)*Crechee/30*FG$4)+(V179+X179)*Cadeirante/30*FG$4+(U176+U177+U178+W176+W177+W178)*Percapita/30*FG$4)+IF(U179+W179&gt;=11,Fixo/30*FG$4+(U179+W179-10)*Crechee/30*FG$4,0),IF(C176=2,IF(V176+V177+V178+V179+X176+X177+X178+X179=1,Cadeirante/30*FG$4,IF(V176+V177+V178+V179+X176+X177+X178+X179=2,Fixo/30*FG$4,IF(V176+V177+V178+V179+X176+X177+X178+X179&gt;2,Fixo/30*FG$4+(V176+V177+V178+V179+X176+X177+X178+X179-2)*Cadeirante/30*FG$4)))+(U176+U177+U178+W176+W177+W178)*Percapita/30*FG$4+(U179+W179)*Crechee/30*FG$4,IF(C176=1,IF(U176+U177+U178+V176+V177+V178+W176+W177+W178+X176+X177+X178&lt;=15,(U176+U177+U178+W176+W177+W178)*Percapita/30*FG$4,IF(U176+U177+U178+V176+V177+V178+W176+W177+W178+X176+X177+X178&gt;=16,Fixo/30*FG$4+(U176+U177+U178+V176+V177+V178+W176+W177+W178+X176+X177-16)*Percapita/30*FG$4))))))</f>
        <v>0</v>
      </c>
      <c r="FH176" s="177">
        <f>IF(C176=4,SUM(Y176+Y177+Y178+AA176+AA177+AA178)*Percapita/30*FH$4+(Z176+Z177+Z178+AB176+AB177+AB178)*Cadeirante/30*FH$4,IF(C176=3,IF(Y179+AA179=10,Fixo/30*FH$4+(Y176+Y177+Y178+AA176+AA177+AA178)*Percapita/30*FH$4+(Z179+AB179)*Cadeirante/30*FH$4,IF(Y179+AA179&lt;=9,(Y179+AA179)*Crechee/30*FH$4)+(Z179+AB179)*Cadeirante/30*FH$4+(Y176+Y177+Y178+AA176+AA177+AA178)*Percapita/30*FH$4)+IF(Y179+AA179&gt;=11,Fixo/30*FH$4+(Y179+AA179-10)*Crechee/30*FH$4,0),IF(C176=2,IF(Z176+Z177+Z178+Z179+AB176+AB177+AB178+AB179=1,Cadeirante/30*FH$4,IF(Z176+Z177+Z178+Z179+AB176+AB177+AB178+AB179=2,Fixo/30*FH$4,IF(Z176+Z177+Z178+Z179+AB176+AB177+AB178+AB179&gt;2,Fixo/30*FH$4+(Z176+Z177+Z178+Z179+AB176+AB177+AB178+AB179-2)*Cadeirante/30*FH$4)))+(Y176+Y177+Y178+AA176+AA177+AA178)*Percapita/30*FH$4+(Y179+AA179)*Crechee/30*FH$4,IF(C176=1,IF(Y176+Y177+Y178+Z176+Z177+Z178+AA176+AA177+AA178+AB176+AB177+AB178&lt;=15,(Y176+Y177+Y178+AA176+AA177+AA178)*Percapita/30*FH$4,IF(Y176+Y177+Y178+Z176+Z177+Z178+AA176+AA177+AA178+AB176+AB177+AB178&gt;=16,Fixo/30*FH$4+(Y176+Y177+Y178+Z176+Z177+Z178+AA176+AA177+AA178+AB176+AB177-16)*Percapita/30*FH$4))))))</f>
        <v>0</v>
      </c>
      <c r="FI176" s="177">
        <f>IF(C176=4,SUM(AC176+AC177+AC178+AE176+AE177+AE178)*Percapita/30*FI$4+(AD176+AD177+AD178+AF176+AF177+AF178)*Cadeirante/30*FI$4,IF(C176=3,IF(AC179+AE179=10,Fixo/30*FI$4+(AC176+AC177+AC178+AE176+AE177+AE178)*Percapita/30*FI$4+(AD179+AF179)*Cadeirante/30*FI$4,IF(AC179+AE179&lt;=9,(AC179+AE179)*Crechee/30*FI$4)+(AD179+AF179)*Cadeirante/30*FI$4+(AC176+AC177+AC178+AE176+AE177+AE178)*Percapita/30*FI$4)+IF(AC179+AE179&gt;=11,Fixo/30*FI$4+(AC179+AE179-10)*Crechee/30*FI$4,0),IF(C176=2,IF(AD176+AD177+AD178+AD179+AF176+AF177+AF178+AF179=1,Cadeirante/30*FI$4,IF(AD176+AD177+AD178+AD179+AF176+AF177+AF178+AF179=2,Fixo/30*FI$4,IF(AD176+AD177+AD178+AD179+AF176+AF177+AF178+AF179&gt;2,Fixo/30*FI$4+(AD176+AD177+AD178+AD179+AF176+AF177+AF178+AF179-2)*Cadeirante/30*FI$4)))+(AC176+AC177+AC178+AE176+AE177+AE178)*Percapita/30*FI$4+(AC179+AE179)*Crechee/30*FI$4,IF(C176=1,IF(AC176+AC177+AC178+AD176+AD177+AD178+AE176+AE177+AE178+AF176+AF177+AF178&lt;=15,(AC176+AC177+AC178+AE176+AE177+AE178)*Percapita/30*FI$4,IF(AC176+AC177+AC178+AD176+AD177+AD178+AE176+AE177+AE178+AF176+AF177+AF178&gt;=16,Fixo/30*FI$4+(AC176+AC177+AC178+AD176+AD177+AD178+AE176+AE177+AE178+AF176+AF177-16)*Percapita/30*FI$4))))))</f>
        <v>0</v>
      </c>
      <c r="FJ176" s="177">
        <f>IF(C176=4,SUM(AG176+AG177+AG178+AI176+AI177+AI178)*Percapita/30*FJ$4+(AH176+AH177+AH178+AJ176+AJ177+AJ178)*Cadeirante/30*FJ$4,IF(C176=3,IF(AG179+AI179=10,Fixo/30*FJ$4+(AG176+AG177+AG178+AI176+AI177+AI178)*Percapita/30*FJ$4+(AH179+AJ179)*Cadeirante/30*FJ$4,IF(AG179+AI179&lt;=9,(AG179+AI179)*Crechee/30*FJ$4)+(AH179+AJ179)*Cadeirante/30*FJ$4+(AG176+AG177+AG178+AI176+AI177+AI178)*Percapita/30*FJ$4)+IF(AG179+AI179&gt;=11,Fixo/30*FJ$4+(AG179+AI179-10)*Crechee/30*FJ$4,0),IF(C176=2,IF(AH176+AH177+AH178+AH179+AJ176+AJ177+AJ178+AJ179=1,Cadeirante/30*FJ$4,IF(AH176+AH177+AH178+AH179+AJ176+AJ177+AJ178+AJ179=2,Fixo/30*FJ$4,IF(AH176+AH177+AH178+AH179+AJ176+AJ177+AJ178+AJ179&gt;2,Fixo/30*FJ$4+(AH176+AH177+AH178+AH179+AJ176+AJ177+AJ178+AJ179-2)*Cadeirante/30*FJ$4)))+(AG176+AG177+AG178+AI176+AI177+AI178)*Percapita/30*FJ$4+(AG179+AI179)*Crechee/30*FJ$4,IF(C176=1,IF(AG176+AG177+AG178+AH176+AH177+AH178+AI176+AI177+AI178+AJ176+AJ177+AJ178&lt;=15,(AG176+AG177+AG178+AI176+AI177+AI178)*Percapita/30*FJ$4,IF(AG176+AG177+AG178+AH176+AH177+AH178+AI176+AI177+AI178+AJ176+AJ177+AJ178&gt;=16,Fixo/30*FJ$4+(AG176+AG177+AG178+AH176+AH177+AH178+AI176+AI177+AI178+AJ176+AJ177-16)*Percapita/30*FJ$4))))))</f>
        <v>0</v>
      </c>
      <c r="FK176" s="177">
        <f>IF(C176=4,SUM(AK176+AK177+AK178+AM176+AM177+AM178)*Percapita/30*FK$4+(AL176+AL177+AL178+AN176+AN177+AN178)*Cadeirante/30*FK$4,IF(C176=3,IF(AK179+AM179=10,Fixo/30*FK$4+(AK176+AK177+AK178+AM176+AM177+AM178)*Percapita/30*FK$4+(AL179+AN179)*Cadeirante/30*FK$4,IF(AK179+AM179&lt;=9,(AK179+AM179)*Crechee/30*FK$4)+(AL179+AN179)*Cadeirante/30*FK$4+(AK176+AK177+AK178+AM176+AM177+AM178)*Percapita/30*FK$4)+IF(AK179+AM179&gt;=11,Fixo/30*FK$4+(AK179+AM179-10)*Crechee/30*FK$4,0),IF(C176=2,IF(AL176+AL177+AL178+AL179+AN176+AN177+AN178+AN179=1,Cadeirante/30*FK$4,IF(AL176+AL177+AL178+AL179+AN176+AN177+AN178+AN179=2,Fixo/30*FK$4,IF(AL176+AL177+AL178+AL179+AN176+AN177+AN178+AN179&gt;2,Fixo/30*FK$4+(AL176+AL177+AL178+AL179+AN176+AN177+AN178+AN179-2)*Cadeirante/30*FK$4)))+(AK176+AK177+AK178+AM176+AM177+AM178)*Percapita/30*FK$4+(AK179+AM179)*Crechee/30*FK$4,IF(C176=1,IF(AK176+AK177+AK178+AL176+AL177+AL178+AM176+AM177+AM178+AN176+AN177+AN178&lt;=15,(AK176+AK177+AK178+AM176+AM177+AM178)*Percapita/30*FK$4,IF(AK176+AK177+AK178+AL176+AL177+AL178+AM176+AM177+AM178+AN176+AN177+AN178&gt;=16,Fixo/30*FK$4+(AK176+AK177+AK178+AL176+AL177+AL178+AM176+AM177+AM178+AN176+AN177-16)*Percapita/30*FK$4))))))</f>
        <v>0</v>
      </c>
      <c r="FL176" s="177">
        <f>IF(C176=4,SUM(AO176+AO177+AO178+AQ176+AQ177+AQ178)*Percapita/30*FL$4+(AP176+AP177+AP178+AR176+AR177+AR178)*Cadeirante/30*FL$4,IF(C176=3,IF(AO179+AQ179=10,Fixo/30*FL$4+(AO176+AO177+AO178+AQ176+AQ177+AQ178)*Percapita/30*FL$4+(AP179+AR179)*Cadeirante/30*FL$4,IF(AO179+AQ179&lt;=9,(AO179+AQ179)*Crechee/30*FL$4)+(AP179+AR179)*Cadeirante/30*FL$4+(AO176+AO177+AO178+AQ176+AQ177+AQ178)*Percapita/30*FL$4)+IF(AO179+AQ179&gt;=11,Fixo/30*FL$4+(AO179+AQ179-10)*Crechee/30*FL$4,0),IF(C176=2,IF(AP176+AP177+AP178+AP179+AR176+AR177+AR178+AR179=1,Cadeirante/30*FL$4,IF(AP176+AP177+AP178+AP179+AR176+AR177+AR178+AR179=2,Fixo/30*FL$4,IF(AP176+AP177+AP178+AP179+AR176+AR177+AR178+AR179&gt;2,Fixo/30*FL$4+(AP176+AP177+AP178+AP179+AR176+AR177+AR178+AR179-2)*Cadeirante/30*FL$4)))+(AO176+AO177+AO178+AQ176+AQ177+AQ178)*Percapita/30*FL$4+(AO179+AQ179)*Crechee/30*FL$4,IF(C176=1,IF(AO176+AO177+AO178+AP176+AP177+AP178+AQ176+AQ177+AQ178+AR176+AR177+AR178&lt;=15,(AO176+AO177+AO178+AQ176+AQ177+AQ178)*Percapita/30*FL$4,IF(AO176+AO177+AO178+AP176+AP177+AP178+AQ176+AQ177+AQ178+AR176+AR177+AR178&gt;=16,Fixo/30*FL$4+(AO176+AO177+AO178+AP176+AP177+AP178+AQ176+AQ177+AQ178+AR176+AR177-16)*Percapita/30*FL$4))))))</f>
        <v>0</v>
      </c>
      <c r="FM176" s="177">
        <f>IF(C176=4,SUM(AS176+AS177+AS178+AU176+AU177+AU178)*Percapita/30*FM$4+(AT176+AT177+AT178+AV176+AV177+AV178)*Cadeirante/30*FM$4,IF(C176=3,IF(AS179+AU179=10,Fixo/30*FM$4+(AS176+AS177+AS178+AU176+AU177+AU178)*Percapita/30*FM$4+(AT179+AV179)*Cadeirante/30*FM$4,IF(AS179+AU179&lt;=9,(AS179+AU179)*Crechee/30*FM$4)+(AT179+AV179)*Cadeirante/30*FM$4+(AS176+AS177+AS178+AU176+AU177+AU178)*Percapita/30*FM$4)+IF(AS179+AU179&gt;=11,Fixo/30*FM$4+(AS179+AU179-10)*Crechee/30*FM$4,0),IF(C176=2,IF(AT176+AT177+AT178+AT179+AV176+AV177+AV178+AV179=1,Cadeirante/30*FM$4,IF(AT176+AT177+AT178+AT179+AV176+AV177+AV178+AV179=2,Fixo/30*FM$4,IF(AT176+AT177+AT178+AT179+AV176+AV177+AV178+AV179&gt;2,Fixo/30*FM$4+(AT176+AT177+AT178+AT179+AV176+AV177+AV178+AV179-2)*Cadeirante/30*FM$4)))+(AS176+AS177+AS178+AU176+AU177+AU178)*Percapita/30*FM$4+(AS179+AU179)*Crechee/30*FM$4,IF(C176=1,IF(AS176+AS177+AS178+AT176+AT177+AT178+AU176+AU177+AU178+AV176+AV177+AV178&lt;=15,(AS176+AS177+AS178+AU176+AU177+AU178)*Percapita/30*FM$4,IF(AS176+AS177+AS178+AT176+AT177+AT178+AU176+AU177+AU178+AV176+AV177+AV178&gt;=16,Fixo/30*FM$4+(AS176+AS177+AS178+AT176+AT177+AT178+AU176+AU177+AU178+AV176+AV177-16)*Percapita/30*FM$4))))))</f>
        <v>0</v>
      </c>
      <c r="FN176" s="177">
        <f>IF(C176=4,SUM(AW176+AW177+AW178+AY176+AY177+AY178)*Percapita/30*FN$4+(AX176+AX177+AX178+AZ176+AZ177+AZ178)*Cadeirante/30*FN$4,IF(C176=3,IF(AW179+AY179=10,Fixo/30*FN$4+(AW176+AW177+AW178+AY176+AY177+AY178)*Percapita/30*FN$4+(AX179+AZ179)*Cadeirante/30*FN$4,IF(AW179+AY179&lt;=9,(AW179+AY179)*Crechee/30*FN$4)+(AX179+AZ179)*Cadeirante/30*FN$4+(AW176+AW177+AW178+AY176+AY177+AY178)*Percapita/30*FN$4)+IF(AW179+AY179&gt;=11,Fixo/30*FN$4+(AW179+AY179-10)*Crechee/30*FN$4,0),IF(C176=2,IF(AX176+AX177+AX178+AX179+AZ176+AZ177+AZ178+AZ179=1,Cadeirante/30*FN$4,IF(AX176+AX177+AX178+AX179+AZ176+AZ177+AZ178+AZ179=2,Fixo/30*FN$4,IF(AX176+AX177+AX178+AX179+AZ176+AZ177+AZ178+AZ179&gt;2,Fixo/30*FN$4+(AX176+AX177+AX178+AX179+AZ176+AZ177+AZ178+AZ179-2)*Cadeirante/30*FN$4)))+(AW176+AW177+AW178+AY176+AY177+AY178)*Percapita/30*FN$4+(AW179+AY179)*Crechee/30*FN$4,IF(C176=1,IF(AW176+AW177+AW178+AX176+AX177+AX178+AY176+AY177+AY178+AZ176+AZ177+AZ178&lt;=15,(AW176+AW177+AW178+AY176+AY177+AY178)*Percapita/30*FN$4,IF(AW176+AW177+AW178+AX176+AX177+AX178+AY176+AY177+AY178+AZ176+AZ177+AZ178&gt;=16,Fixo/30*FN$4+(AW176+AW177+AW178+AX176+AX177+AX178+AY176+AY177+AY178+AZ176+AZ177-16)*Percapita/30*FN$4))))))</f>
        <v>0</v>
      </c>
      <c r="FO176" s="177">
        <f>IF(C176=4,SUM(BA176+BA177+BA178+BC176+BC177+BC178)*Percapita/30*FO$4+(BB176+BB177+BB178+BD176+BD177+BD178)*Cadeirante/30*FO$4,IF(C176=3,IF(BA179+BC179=10,Fixo/30*FO$4+(BA176+BA177+BA178+BC176+BC177+BC178)*Percapita/30*FO$4+(BB179+BD179)*Cadeirante/30*FO$4,IF(BA179+BC179&lt;=9,(BA179+BC179)*Crechee/30*FO$4)+(BB179+BD179)*Cadeirante/30*FO$4+(BA176+BA177+BA178+BC176+BC177+BC178)*Percapita/30*FO$4)+IF(BA179+BC179&gt;=11,Fixo/30*FO$4+(BA179+BC179-10)*Crechee/30*FO$4,0),IF(C176=2,IF(BB176+BB177+BB178+BB179+BD176+BD177+BD178+BD179=1,Cadeirante/30*FO$4,IF(BB176+BB177+BB178+BB179+BD176+BD177+BD178+BD179=2,Fixo/30*FO$4,IF(BB176+BB177+BB178+BB179+BD176+BD177+BD178+BD179&gt;2,Fixo/30*FO$4+(BB176+BB177+BB178+BB179+BD176+BD177+BD178+BD179-2)*Cadeirante/30*FO$4)))+(BA176+BA177+BA178+BC176+BC177+BC178)*Percapita/30*FO$4+(BA179+BC179)*Crechee/30*FO$4,IF(C176=1,IF(BA176+BA177+BA178+BB176+BB177+BB178+BC176+BC177+BC178+BD176+BD177+BD178&lt;=15,(BA176+BA177+BA178+BC176+BC177+BC178)*Percapita/30*FO$4,IF(BA176+BA177+BA178+BB176+BB177+BB178+BC176+BC177+BC178+BD176+BD177+BD178&gt;=16,Fixo/30*FO$4+(BA176+BA177+BA178+BB176+BB177+BB178+BC176+BC177+BC178+BD176+BD177-16)*Percapita/30*FO$4))))))</f>
        <v>539.322</v>
      </c>
      <c r="FP176" s="177">
        <f>IF(C176=4,SUM(BE176+BE177+BE178+BG176+BG177+BG178)*Percapita/30*FP$4+(BF176+BF177+BF178+BH176+BH177+BH178)*Cadeirante/30*FP$4,IF(C176=3,IF(BE179+BG179=10,Fixo/30*FP$4+(BE176+BE177+BE178+BG176+BG177+BG178)*Percapita/30*FP$4+(BF179+BH179)*Cadeirante/30*FP$4,IF(BE179+BG179&lt;=9,(BE179+BG179)*Crechee/30*FP$4)+(BF179+BH179)*Cadeirante/30*FP$4+(BE176+BE177+BE178+BG176+BG177+BG178)*Percapita/30*FP$4)+IF(BE179+BG179&gt;=11,Fixo/30*FP$4+(BE179+BG179-10)*Crechee/30*FP$4,0),IF(C176=2,IF(BF176+BF177+BF178+BF179+BH176+BH177+BH178+BH179=1,Cadeirante/30*FP$4,IF(BF176+BF177+BF178+BF179+BH176+BH177+BH178+BH179=2,Fixo/30*FP$4,IF(BF176+BF177+BF178+BF179+BH176+BH177+BH178+BH179&gt;2,Fixo/30*FP$4+(BF176+BF177+BF178+BF179+BH176+BH177+BH178+BH179-2)*Cadeirante/30*FP$4)))+(BE176+BE177+BE178+BG176+BG177+BG178)*Percapita/30*FP$4+(BE179+BG179)*Crechee/30*FP$4,IF(C176=1,IF(BE176+BE177+BE178+BF176+BF177+BF178+BG176+BG177+BG178+BH176+BH177+BH178&lt;=15,(BE176+BE177+BE178+BG176+BG177+BG178)*Percapita/30*FP$4,IF(BE176+BE177+BE178+BF176+BF177+BF178+BG176+BG177+BG178+BH176+BH177+BH178&gt;=16,Fixo/30*FP$4+(BE176+BE177+BE178+BF176+BF177+BF178+BG176+BG177+BG178+BH176+BH177-16)*Percapita/30*FP$4))))))</f>
        <v>0</v>
      </c>
      <c r="FQ176" s="177">
        <f>IF(C176=4,SUM(BI176+BI177+BI178+BK176+BK177+BK178)*Percapita/30*FQ$4+(BJ176+BJ177+BJ178+BL176+BL177+BL178)*Cadeirante/30*FQ$4,IF(C176=3,IF(BI179+BK179=10,Fixo/30*FQ$4+(BI176+BI177+BI178+BK176+BK177+BK178)*Percapita/30*FQ$4+(BJ179+BL179)*Cadeirante/30*FQ$4,IF(BI179+BK179&lt;=9,(BI179+BK179)*Crechee/30*FQ$4)+(BJ179+BL179)*Cadeirante/30*FQ$4+(BI176+BI177+BI178+BK176+BK177+BK178)*Percapita/30*FQ$4)+IF(BI179+BK179&gt;=11,Fixo/30*FQ$4+(BI179+BK179-10)*Crechee/30*FQ$4,0),IF(C176=2,IF(BJ176+BJ177+BJ178+BJ179+BL176+BL177+BL178+BL179=1,Cadeirante/30*FQ$4,IF(BJ176+BJ177+BJ178+BJ179+BL176+BL177+BL178+BL179=2,Fixo/30*FQ$4,IF(BJ176+BJ177+BJ178+BJ179+BL176+BL177+BL178+BL179&gt;2,Fixo/30*FQ$4+(BJ176+BJ177+BJ178+BJ179+BL176+BL177+BL178+BL179-2)*Cadeirante/30*FQ$4)))+(BI176+BI177+BI178+BK176+BK177+BK178)*Percapita/30*FQ$4+(BI179+BK179)*Crechee/30*FQ$4,IF(C176=1,IF(BI176+BI177+BI178+BJ176+BJ177+BJ178+BK176+BK177+BK178+BL176+BL177+BL178&lt;=15,(BI176+BI177+BI178+BK176+BK177+BK178)*Percapita/30*FQ$4,IF(BI176+BI177+BI178+BJ176+BJ177+BJ178+BK176+BK177+BK178+BL176+BL177+BL178&gt;=16,Fixo/30*FQ$4+(BI176+BI177+BI178+BJ176+BJ177+BJ178+BK176+BK177+BK178+BL176+BL177-16)*Percapita/30*FQ$4))))))</f>
        <v>0</v>
      </c>
      <c r="FR176" s="177">
        <f>IF(C176=4,SUM(BM176+BM177+BM178+BO176+BO177+BO178)*Percapita/30*FR$4+(BN176+BN177+BN178+BP176+BP177+BP178)*Cadeirante/30*FR$4,IF(C176=3,IF(BM179+BO179=10,Fixo/30*FR$4+(BM176+BM177+BM178+BO176+BO177+BO178)*Percapita/30*FR$4+(BN179+BP179)*Cadeirante/30*FR$4,IF(BM179+BO179&lt;=9,(BM179+BO179)*Crechee/30*FR$4)+(BN179+BP179)*Cadeirante/30*FR$4+(BM176+BM177+BM178+BO176+BO177+BO178)*Percapita/30*FR$4)+IF(BM179+BO179&gt;=11,Fixo/30*FR$4+(BM179+BO179-10)*Crechee/30*FR$4,0),IF(C176=2,IF(BN176+BN177+BN178+BN179+BP176+BP177+BP178+BP179=1,Cadeirante/30*FR$4,IF(BN176+BN177+BN178+BN179+BP176+BP177+BP178+BP179=2,Fixo/30*FR$4,IF(BN176+BN177+BN178+BN179+BP176+BP177+BP178+BP179&gt;2,Fixo/30*FR$4+(BN176+BN177+BN178+BN179+BP176+BP177+BP178+BP179-2)*Cadeirante/30*FR$4)))+(BM176+BM177+BM178+BO176+BO177+BO178)*Percapita/30*FR$4+(BM179+BO179)*Crechee/30*FR$4,IF(C176=1,IF(BM176+BM177+BM178+BN176+BN177+BN178+BO176+BO177+BO178+BP176+BP177+BP178&lt;=15,(BM176+BM177+BM178+BO176+BO177+BO178)*Percapita/30*FR$4,IF(BM176+BM177+BM178+BN176+BN177+BN178+BO176+BO177+BO178+BP176+BP177+BP178&gt;=16,Fixo/30*FR$4+(BM176+BM177+BM178+BN176+BN177+BN178+BO176+BO177+BO178+BP176+BP177-16)*Percapita/30*FR$4))))))</f>
        <v>0</v>
      </c>
      <c r="FS176" s="177">
        <f>IF(C176=4,SUM(BQ176+BQ177+BQ178+BS176+BS177+BS178)*Percapita/30*FS$4+(BR176+BR177+BR178+BT176+BT177+BT178)*Cadeirante/30*FS$4,IF(C176=3,IF(BQ179+BS179=10,Fixo/30*FS$4+(BQ176+BQ177+BQ178+BS176+BS177+BS178)*Percapita/30*FS$4+(BR179+BT179)*Cadeirante/30*FS$4,IF(BQ179+BS179&lt;=9,(BQ179+BS179)*Crechee/30*FS$4)+(BR179+BT179)*Cadeirante/30*FS$4+(BQ176+BQ177+BQ178+BS176+BS177+BS178)*Percapita/30*FS$4)+IF(BQ179+BS179&gt;=11,Fixo/30*FS$4+(BQ179+BS179-10)*Crechee/30*FS$4,0),IF(C176=2,IF(BR176+BR177+BR178+BR179+BT176+BT177+BT178+BT179=1,Cadeirante/30*FS$4,IF(BR176+BR177+BR178+BR179+BT176+BT177+BT178+BT179=2,Fixo/30*FS$4,IF(BR176+BR177+BR178+BR179+BT176+BT177+BT178+BT179&gt;2,Fixo/30*FS$4+(BR176+BR177+BR178+BR179+BT176+BT177+BT178+BT179-2)*Cadeirante/30*FS$4)))+(BQ176+BQ177+BQ178+BS176+BS177+BS178)*Percapita/30*FS$4+(BQ179+BS179)*Crechee/30*FS$4,IF(C176=1,IF(BQ176+BQ177+BQ178+BR176+BR177+BR178+BS176+BS177+BS178+BT176+BT177+BT178&lt;=15,(BQ176+BQ177+BQ178+BS176+BS177+BS178)*Percapita/30*FS$4,IF(BQ176+BQ177+BQ178+BR176+BR177+BR178+BS176+BS177+BS178+BT176+BT177+BT178&gt;=16,Fixo/30*FS$4+(BQ176+BQ177+BQ178+BR176+BR177+BR178+BS176+BS177+BS178+BT176+BT177-16)*Percapita/30*FS$4))))))</f>
        <v>0</v>
      </c>
      <c r="FT176" s="177">
        <f>IF(C176=4,SUM(BU176+BU177+BU178+BW176+BW177+BW178)*Percapita/30*FT$4+(BV176+BV177+BV178+BX176+BX177+BX178)*Cadeirante/30*FT$4,IF(C176=3,IF(BU179+BW179=10,Fixo/30*FT$4+(BU176+BU177+BU178+BW176+BW177+BW178)*Percapita/30*FT$4+(BV179+BX179)*Cadeirante/30*FT$4,IF(BU179+BW179&lt;=9,(BU179+BW179)*Crechee/30*FT$4)+(BV179+BX179)*Cadeirante/30*FT$4+(BU176+BU177+BU178+BW176+BW177+BW178)*Percapita/30*FT$4)+IF(BU179+BW179&gt;=11,Fixo/30*FT$4+(BU179+BW179-10)*Crechee/30*FT$4,0),IF(C176=2,IF(BV176+BV177+BV178+BV179+BX176+BX177+BX178+BX179=1,Cadeirante/30*FT$4,IF(BV176+BV177+BV178+BV179+BX176+BX177+BX178+BX179=2,Fixo/30*FT$4,IF(BV176+BV177+BV178+BV179+BX176+BX177+BX178+BX179&gt;2,Fixo/30*FT$4+(BV176+BV177+BV178+BV179+BX176+BX177+BX178+BX179-2)*Cadeirante/30*FT$4)))+(BU176+BU177+BU178+BW176+BW177+BW178)*Percapita/30*FT$4+(BU179+BW179)*Crechee/30*FT$4,IF(C176=1,IF(BU176+BU177+BU178+BV176+BV177+BV178+BW176+BW177+BW178+BX176+BX177+BX178&lt;=15,(BU176+BU177+BU178+BW176+BW177+BW178)*Percapita/30*FT$4,IF(BU176+BU177+BU178+BV176+BV177+BV178+BW176+BW177+BW178+BX176+BX177+BX178&gt;=16,Fixo/30*FT$4+(BU176+BU177+BU178+BV176+BV177+BV178+BW176+BW177+BW178+BX176+BX177-16)*Percapita/30*FT$4))))))</f>
        <v>0</v>
      </c>
      <c r="FU176" s="177">
        <f>IF(C176=4,SUM(BY176+BY177+BY178+CA176+CA177+CA178)*Percapita/30*FU$4+(BZ176+BZ177+BZ178+CB176+CB177+CB178)*Cadeirante/30*FU$4,IF(C176=3,IF(BY179+CA179=10,Fixo/30*FU$4+(BY176+BY177+BY178+CA176+CA177+CA178)*Percapita/30*FU$4+(BZ179+CB179)*Cadeirante/30*FU$4,IF(BY179+CA179&lt;=9,(BY179+CA179)*Crechee/30*FU$4)+(BZ179+CB179)*Cadeirante/30*FU$4+(BY176+BY177+BY178+CA176+CA177+CA178)*Percapita/30*FU$4)+IF(BY179+CA179&gt;=11,Fixo/30*FU$4+(BY179+CA179-10)*Crechee/30*FU$4,0),IF(C176=2,IF(BZ176+BZ177+BZ178+BZ179+CB176+CB177+CB178+CB179=1,Cadeirante/30*FU$4,IF(BZ176+BZ177+BZ178+BZ179+CB176+CB177+CB178+CB179=2,Fixo/30*FU$4,IF(BZ176+BZ177+BZ178+BZ179+CB176+CB177+CB178+CB179&gt;2,Fixo/30*FU$4+(BZ176+BZ177+BZ178+BZ179+CB176+CB177+CB178+CB179-2)*Cadeirante/30*FU$4)))+(BY176+BY177+BY178+CA176+CA177+CA178)*Percapita/30*FU$4+(BY179+CA179)*Crechee/30*FU$4,IF(C176=1,IF(BY176+BY177+BY178+BZ176+BZ177+BZ178+CA176+CA177+CA178+CB176+CB177+CB178&lt;=15,(BY176+BY177+BY178+CA176+CA177+CA178)*Percapita/30*FU$4,IF(BY176+BY177+BY178+BZ176+BZ177+BZ178+CA176+CA177+CA178+CB176+CB177+CB178&gt;=16,Fixo/30*FU$4+(BY176+BY177+BY178+BZ176+BZ177+BZ178+CA176+CA177+CA178+CB176+CB177-16)*Percapita/30*FU$4))))))</f>
        <v>0</v>
      </c>
      <c r="FV176" s="177">
        <f>IF(C176=4,SUM(CC176+CC177+CC178+CE176+CE177+CE178)*Percapita/30*FV$4+(CD176+CD177+CD178+CF176+CF177+CF178)*Cadeirante/30*FV$4,IF(C176=3,IF(CC179+CE179=10,Fixo/30*FV$4+(CC176+CC177+CC178+CE176+CE177+CE178)*Percapita/30*FV$4+(CD179+CF179)*Cadeirante/30*FV$4,IF(CC179+CE179&lt;=9,(CC179+CE179)*Crechee/30*FV$4)+(CD179+CF179)*Cadeirante/30*FV$4+(CC176+CC177+CC178+CE176+CE177+CE178)*Percapita/30*FV$4)+IF(CC179+CE179&gt;=11,Fixo/30*FV$4+(CC179+CE179-10)*Crechee/30*FV$4,0),IF(C176=2,IF(CD176+CD177+CD178+CD179+CF176+CF177+CF178+CF179=1,Cadeirante/30*FV$4,IF(CD176+CD177+CD178+CD179+CF176+CF177+CF178+CF179=2,Fixo/30*FV$4,IF(CD176+CD177+CD178+CD179+CF176+CF177+CF178+CF179&gt;2,Fixo/30*FV$4+(CD176+CD177+CD178+CD179+CF176+CF177+CF178+CF179-2)*Cadeirante/30*FV$4)))+(CC176+CC177+CC178+CE176+CE177+CE178)*Percapita/30*FV$4+(CC179+CE179)*Crechee/30*FV$4,IF(C176=1,IF(CC176+CC177+CC178+CD176+CD177+CD178+CE176+CE177+CE178+CF176+CF177+CF178&lt;=15,(CC176+CC177+CC178+CE176+CE177+CE178)*Percapita/30*FV$4,IF(CC176+CC177+CC178+CD176+CD177+CD178+CE176+CE177+CE178+CF176+CF177+CF178&gt;=16,Fixo/30*FV$4+(CC176+CC177+CC178+CD176+CD177+CD178+CE176+CE177+CE178+CF176+CF177-16)*Percapita/30*FV$4))))))</f>
        <v>0</v>
      </c>
      <c r="FW176" s="177">
        <f>IF(C176=4,SUM(CG176+CG177+CG178+CI176+CI177+CI178)*Percapita/30*FW$4+(CH176+CH177+CH178+CJ176+CJ177+CJ178)*Cadeirante/30*FW$4,IF(C176=3,IF(CG179+CI179=10,Fixo/30*FW$4+(CG176+CG177+CG178+CI176+CI177+CI178)*Percapita/30*FW$4+(CH179+CJ179)*Cadeirante/30*FW$4,IF(CG179+CI179&lt;=9,(CG179+CI179)*Crechee/30*FW$4)+(CH179+CJ179)*Cadeirante/30*FW$4+(CG176+CG177+CG178+CI176+CI177+CI178)*Percapita/30*FW$4)+IF(CG179+CI179&gt;=11,Fixo/30*FW$4+(CG179+CI179-10)*Crechee/30*FW$4,0),IF(C176=2,IF(CH176+CH177+CH178+CH179+CJ176+CJ177+CJ178+CJ179=1,Cadeirante/30*FW$4,IF(CH176+CH177+CH178+CH179+CJ176+CJ177+CJ178+CJ179=2,Fixo/30*FW$4,IF(CH176+CH177+CH178+CH179+CJ176+CJ177+CJ178+CJ179&gt;2,Fixo/30*FW$4+(CH176+CH177+CH178+CH179+CJ176+CJ177+CJ178+CJ179-2)*Cadeirante/30*FW$4)))+(CG176+CG177+CG178+CI176+CI177+CI178)*Percapita/30*FW$4+(CG179+CI179)*Crechee/30*FW$4,IF(C176=1,IF(CG176+CG177+CG178+CH176+CH177+CH178+CI176+CI177+CI178+CJ176+CJ177+CJ178&lt;=15,(CG176+CG177+CG178+CI176+CI177+CI178)*Percapita/30*FW$4,IF(CG176+CG177+CG178+CH176+CH177+CH178+CI176+CI177+CI178+CJ176+CJ177+CJ178&gt;=16,Fixo/30*FW$4+(CG176+CG177+CG178+CH176+CH177+CH178+CI176+CI177+CI178+CJ176+CJ177-16)*Percapita/30*FW$4))))))</f>
        <v>0</v>
      </c>
      <c r="FX176" s="177">
        <f>IF(C176=4,SUM(CK176+CK177+CK178+CM176+CM177+CM178)*Percapita/30*FX$4+(CL176+CL177+CL178+CN176+CN177+CN178)*Cadeirante/30*FX$4,IF(C176=3,IF(CK179+CM179=10,Fixo/30*FX$4+(CK176+CK177+CK178+CM176+CM177+CM178)*Percapita/30*FX$4+(CL179+CN179)*Cadeirante/30*FX$4,IF(CK179+CM179&lt;=9,(CK179+CM179)*Crechee/30*FX$4)+(CL179+CN179)*Cadeirante/30*FX$4+(CK176+CK177+CK178+CM176+CM177+CM178)*Percapita/30*FX$4)+IF(CK179+CM179&gt;=11,Fixo/30*FX$4+(CK179+CM179-10)*Crechee/30*FX$4,0),IF(C176=2,IF(CL176+CL177+CL178+CL179+CN176+CN177+CN178+CN179=1,Cadeirante/30*FX$4,IF(CL176+CL177+CL178+CL179+CN176+CN177+CN178+CN179=2,Fixo/30*FX$4,IF(CL176+CL177+CL178+CL179+CN176+CN177+CN178+CN179&gt;2,Fixo/30*FX$4+(CL176+CL177+CL178+CL179+CN176+CN177+CN178+CN179-2)*Cadeirante/30*FX$4)))+(CK176+CK177+CK178+CM176+CM177+CM178)*Percapita/30*FX$4+(CK179+CM179)*Crechee/30*FX$4,IF(C176=1,IF(CK176+CK177+CK178+CL176+CL177+CL178+CM176+CM177+CM178+CN176+CN177+CN178&lt;=15,(CK176+CK177+CK178+CM176+CM177+CM178)*Percapita/30*FX$4,IF(CK176+CK177+CK178+CL176+CL177+CL178+CM176+CM177+CM178+CN176+CN177+CN178&gt;=16,Fixo/30*FX$4+(CK176+CK177+CK178+CL176+CL177+CL178+CM176+CM177+CM178+CN176+CN177-16)*Percapita/30*FX$4))))))</f>
        <v>0</v>
      </c>
      <c r="FY176" s="177">
        <f>IF(C176=4,SUM(CO176+CO177+CO178+CQ176+CQ177+CQ178)*Percapita/30*FY$4+(CP176+CP177+CP178+CR176+CR177+CR178)*Cadeirante/30*FY$4,IF(C176=3,IF(CO179+CQ179=10,Fixo/30*FY$4+(CO176+CO177+CO178+CQ176+CQ177+CQ178)*Percapita/30*FY$4+(CP179+CR179)*Cadeirante/30*FY$4,IF(CO179+CQ179&lt;=9,(CO179+CQ179)*Crechee/30*FY$4)+(CP179+CR179)*Cadeirante/30*FY$4+(CO176+CO177+CO178+CQ176+CQ177+CQ178)*Percapita/30*FY$4)+IF(CO179+CQ179&gt;=11,Fixo/30*FY$4+(CO179+CQ179-10)*Crechee/30*FY$4,0),IF(C176=2,IF(CP176+CP177+CP178+CP179+CR176+CR177+CR178+CR179=1,Cadeirante/30*FY$4,IF(CP176+CP177+CP178+CP179+CR176+CR177+CR178+CR179=2,Fixo/30*FY$4,IF(CP176+CP177+CP178+CP179+CR176+CR177+CR178+CR179&gt;2,Fixo/30*FY$4+(CP176+CP177+CP178+CP179+CR176+CR177+CR178+CR179-2)*Cadeirante/30*FY$4)))+(CO176+CO177+CO178+CQ176+CQ177+CQ178)*Percapita/30*FY$4+(CO179+CQ179)*Crechee/30*FY$4,IF(C176=1,IF(CO176+CO177+CO178+CP176+CP177+CP178+CQ176+CQ177+CQ178+CR176+CR177+CR178&lt;=15,(CO176+CO177+CO178+CQ176+CQ177+CQ178)*Percapita/30*FY$4,IF(CO176+CO177+CO178+CP176+CP177+CP178+CQ176+CQ177+CQ178+CR176+CR177+CR178&gt;=16,Fixo/30*FY$4+(CO176+CO177+CO178+CP176+CP177+CP178+CQ176+CQ177+CQ178+CR176+CR177-16)*Percapita/30*FY$4))))))</f>
        <v>0</v>
      </c>
      <c r="FZ176" s="177">
        <f>IF(C176=4,SUM(CS176+CS177+CS178+CU176+CU177+CU178)*Percapita/30*FZ$4+(CT176+CT177+CT178+CV176+CV177+CV178)*Cadeirante/30*FZ$4,IF(C176=3,IF(CS179+CU179=10,Fixo/30*FZ$4+(CS176+CS177+CS178+CU176+CU177+CU178)*Percapita/30*FZ$4+(CT179+CV179)*Cadeirante/30*FZ$4,IF(CS179+CU179&lt;=9,(CS179+CU179)*Crechee/30*FZ$4)+(CT179+CV179)*Cadeirante/30*FZ$4+(CS176+CS177+CS178+CU176+CU177+CU178)*Percapita/30*FZ$4)+IF(CS179+CU179&gt;=11,Fixo/30*FZ$4+(CS179+CU179-10)*Crechee/30*FZ$4,0),IF(C176=2,IF(CT176+CT177+CT178+CT179+CV176+CV177+CV178+CV179=1,Cadeirante/30*FZ$4,IF(CT176+CT177+CT178+CT179+CV176+CV177+CV178+CV179=2,Fixo/30*FZ$4,IF(CT176+CT177+CT178+CT179+CV176+CV177+CV178+CV179&gt;2,Fixo/30*FZ$4+(CT176+CT177+CT178+CT179+CV176+CV177+CV178+CV179-2)*Cadeirante/30*FZ$4)))+(CS176+CS177+CS178+CU176+CU177+CU178)*Percapita/30*FZ$4+(CS179+CU179)*Crechee/30*FZ$4,IF(C176=1,IF(CS176+CS177+CS178+CT176+CT177+CT178+CU176+CU177+CU178+CV176+CV177+CV178&lt;=15,(CS176+CS177+CS178+CU176+CU177+CU178)*Percapita/30*FZ$4,IF(CS176+CS177+CS178+CT176+CT177+CT178+CU176+CU177+CU178+CV176+CV177+CV178&gt;=16,Fixo/30*FZ$4+(CS176+CS177+CS178+CT176+CT177+CT178+CU176+CU177+CU178+CV176+CV177-16)*Percapita/30*FZ$4))))))</f>
        <v>0</v>
      </c>
      <c r="GA176" s="177">
        <f>IF(C176=4,SUM(CW176+CW177+CW178+CY176+CY177+CY178)*Percapita/30*GA$4+(CX176+CX177+CX178+CZ176+CZ177+CZ178)*Cadeirante/30*GA$4,IF(C176=3,IF(CW179+CY179=10,Fixo/30*GA$4+(CW176+CW177+CW178+CY176+CY177+CY178)*Percapita/30*GA$4+(CX179+CZ179)*Cadeirante/30*GA$4,IF(CW179+CY179&lt;=9,(CW179+CY179)*Crechee/30*GA$4)+(CX179+CZ179)*Cadeirante/30*GA$4+(CW176+CW177+CW178+CY176+CY177+CY178)*Percapita/30*GA$4)+IF(CW179+CY179&gt;=11,Fixo/30*GA$4+(CW179+CY179-10)*Crechee/30*GA$4,0),IF(C176=2,IF(CX176+CX177+CX178+CX179+CZ176+CZ177+CZ178+CZ179=1,Cadeirante/30*GA$4,IF(CX176+CX177+CX178+CX179+CZ176+CZ177+CZ178+CZ179=2,Fixo/30*GA$4,IF(CX176+CX177+CX178+CX179+CZ176+CZ177+CZ178+CZ179&gt;2,Fixo/30*GA$4+(CX176+CX177+CX178+CX179+CZ176+CZ177+CZ178+CZ179-2)*Cadeirante/30*GA$4)))+(CW176+CW177+CW178+CY176+CY177+CY178)*Percapita/30*GA$4+(CW179+CY179)*Crechee/30*GA$4,IF(C176=1,IF(CW176+CW177+CW178+CX176+CX177+CX178+CY176+CY177+CY178+CZ176+CZ177+CZ178&lt;=15,(CW176+CW177+CW178+CY176+CY177+CY178)*Percapita/30*GA$4,IF(CW176+CW177+CW178+CX176+CX177+CX178+CY176+CY177+CY178+CZ176+CZ177+CZ178&gt;=16,Fixo/30*GA$4+(CW176+CW177+CW178+CX176+CX177+CX178+CY176+CY177+CY178+CZ176+CZ177-16)*Percapita/30*GA$4))))))</f>
        <v>115.56900000000002</v>
      </c>
      <c r="GB176" s="177">
        <f>IF(C176=4,SUM(DA176+DA177+DA178+DC176+DC177+DC178)*Percapita/30*GB$4+(DB176+DB177+DB178+DD176+DD177+DD178)*Cadeirante/30*GB$4,IF(C176=3,IF(DA179+DC179=10,Fixo/30*GB$4+(DA176+DA177+DA178+DC176+DC177+DC178)*Percapita/30*GB$4+(DB179+DD179)*Cadeirante/30*GB$4,IF(DA179+DC179&lt;=9,(DA179+DC179)*Crechee/30*GB$4)+(DB179+DD179)*Cadeirante/30*GB$4+(DA176+DA177+DA178+DC176+DC177+DC178)*Percapita/30*GB$4)+IF(DA179+DC179&gt;=11,Fixo/30*GB$4+(DA179+DC179-10)*Crechee/30*GB$4,0),IF(C176=2,IF(DB176+DB177+DB178+DB179+DD176+DD177+DD178+DD179=1,Cadeirante/30*GB$4,IF(DB176+DB177+DB178+DB179+DD176+DD177+DD178+DD179=2,Fixo/30*GB$4,IF(DB176+DB177+DB178+DB179+DD176+DD177+DD178+DD179&gt;2,Fixo/30*GB$4+(DB176+DB177+DB178+DB179+DD176+DD177+DD178+DD179-2)*Cadeirante/30*GB$4)))+(DA176+DA177+DA178+DC176+DC177+DC178)*Percapita/30*GB$4+(DA179+DC179)*Crechee/30*GB$4,IF(C176=1,IF(DA176+DA177+DA178+DB176+DB177+DB178+DC176+DC177+DC178+DD176+DD177+DD178&lt;=15,(DA176+DA177+DA178+DC176+DC177+DC178)*Percapita/30*GB$4,IF(DA176+DA177+DA178+DB176+DB177+DB178+DC176+DC177+DC178+DD176+DD177+DD178&gt;=16,Fixo/30*GB$4+(DA176+DA177+DA178+DB176+DB177+DB178+DC176+DC177+DC178+DD176+DD177-16)*Percapita/30*GB$4))))))</f>
        <v>0</v>
      </c>
      <c r="GC176" s="177">
        <f>IF(C176=4,SUM(DE176+DE177+DE178+DG176+DG177+DG178)*Percapita/30*GC$4+(DF176+DF177+DF178+DH176+DH177+DH178)*Cadeirante/30*GC$4,IF(C176=3,IF(DE179+DG179=10,Fixo/30*GC$4+(DE176+DE177+DE178+DG176+DG177+DG178)*Percapita/30*GC$4+(DF179+DH179)*Cadeirante/30*GC$4,IF(DE179+DG179&lt;=9,(DE179+DG179)*Crechee/30*GC$4)+(DF179+DH179)*Cadeirante/30*GC$4+(DE176+DE177+DE178+DG176+DG177+DG178)*Percapita/30*GC$4)+IF(DE179+DG179&gt;=11,Fixo/30*GC$4+(DE179+DG179-10)*Crechee/30*GC$4,0),IF(C176=2,IF(DF176+DF177+DF178+DF179+DH176+DH177+DH178+DH179=1,Cadeirante/30*GC$4,IF(DF176+DF177+DF178+DF179+DH176+DH177+DH178+DH179=2,Fixo/30*GC$4,IF(DF176+DF177+DF178+DF179+DH176+DH177+DH178+DH179&gt;2,Fixo/30*GC$4+(DF176+DF177+DF178+DF179+DH176+DH177+DH178+DH179-2)*Cadeirante/30*GC$4)))+(DE176+DE177+DE178+DG176+DG177+DG178)*Percapita/30*GC$4+(DE179+DG179)*Crechee/30*GC$4,IF(C176=1,IF(DE176+DE177+DE178+DF176+DF177+DF178+DG176+DG177+DG178+DH176+DH177+DH178&lt;=15,(DE176+DE177+DE178+DG176+DG177+DG178)*Percapita/30*GC$4,IF(DE176+DE177+DE178+DF176+DF177+DF178+DG176+DG177+DG178+DH176+DH177+DH178&gt;=16,Fixo/30*GC$4+(DE176+DE177+DE178+DF176+DF177+DF178+DG176+DG177+DG178+DH176+DH177-16)*Percapita/30*GC$4))))))</f>
        <v>-89.887</v>
      </c>
      <c r="GD176" s="177">
        <f>IF(C176=4,SUM(DI176+DI177+DI178+DK176+DK177+DK178)*Percapita/30*GD$4+(DJ176+DJ177+DJ178+DL176+DL177+DL178)*Cadeirante/30*GD$4,IF(C176=3,IF(DI179+DK179=10,Fixo/30*GD$4+(DI176+DI177+DI178+DK176+DK177+DK178)*Percapita/30*GD$4+(DJ179+DL179)*Cadeirante/30*GD$4,IF(DI179+DK179&lt;=9,(DI179+DK179)*Crechee/30*GD$4)+(DJ179+DL179)*Cadeirante/30*GD$4+(DI176+DI177+DI178+DK176+DK177+DK178)*Percapita/30*GD$4)+IF(DI179+DK179&gt;=11,Fixo/30*GD$4+(DI179+DK179-10)*Crechee/30*GD$4,0),IF(C176=2,IF(DJ176+DJ177+DJ178+DJ179+DL176+DL177+DL178+DL179=1,Cadeirante/30*GD$4,IF(DJ176+DJ177+DJ178+DJ179+DL176+DL177+DL178+DL179=2,Fixo/30*GD$4,IF(DJ176+DJ177+DJ178+DJ179+DL176+DL177+DL178+DL179&gt;2,Fixo/30*GD$4+(DJ176+DJ177+DJ178+DJ179+DL176+DL177+DL178+DL179-2)*Cadeirante/30*GD$4)))+(DI176+DI177+DI178+DK176+DK177+DK178)*Percapita/30*GD$4+(DI179+DK179)*Crechee/30*GD$4,IF(C176=1,IF(DI176+DI177+DI178+DJ176+DJ177+DJ178+DK176+DK177+DK178+DL176+DL177+DL178&lt;=15,(DI176+DI177+DI178+DK176+DK177+DK178)*Percapita/30*GD$4,IF(DI176+DI177+DI178+DJ176+DJ177+DJ178+DK176+DK177+DK178+DL176+DL177+DL178&gt;=16,Fixo/30*GD$4+(DI176+DI177+DI178+DJ176+DJ177+DJ178+DK176+DK177+DK178+DL176+DL177-16)*Percapita/30*GD$4))))))</f>
        <v>0</v>
      </c>
      <c r="GE176" s="177">
        <f>IF(C176=4,SUM(DM176+DM177+DM178+DO176+DO177+DO178)*Percapita/30*GE$4+(DN176+DN177+DN178+DP176+DP177+DP178)*Cadeirante/30*GE$4,IF(C176=3,IF(DM179+DO179=10,Fixo/30*GE$4+(DM176+DM177+DM178+DO176+DO177+DO178)*Percapita/30*GE$4+(DN179+DP179)*Cadeirante/30*GE$4,IF(DM179+DO179&lt;=9,(DM179+DO179)*Crechee/30*GE$4)+(DN179+DP179)*Cadeirante/30*GE$4+(DM176+DM177+DM178+DO176+DO177+DO178)*Percapita/30*GE$4)+IF(DM179+DO179&gt;=11,Fixo/30*GE$4+(DM179+DO179-10)*Crechee/30*GE$4,0),IF(C176=2,IF(DN176+DN177+DN178+DN179+DP176+DP177+DP178+DP179=1,Cadeirante/30*GE$4,IF(DN176+DN177+DN178+DN179+DP176+DP177+DP178+DP179=2,Fixo/30*GE$4,IF(DN176+DN177+DN178+DN179+DP176+DP177+DP178+DP179&gt;2,Fixo/30*GE$4+(DN176+DN177+DN178+DN179+DP176+DP177+DP178+DP179-2)*Cadeirante/30*GE$4)))+(DM176+DM177+DM178+DO176+DO177+DO178)*Percapita/30*GE$4+(DM179+DO179)*Crechee/30*GE$4,IF(C176=1,IF(DM176+DM177+DM178+DN176+DN177+DN178+DO176+DO177+DO178+DP176+DP177+DP178&lt;=15,(DM176+DM177+DM178+DO176+DO177+DO178)*Percapita/30*GE$4,IF(DM176+DM177+DM178+DN176+DN177+DN178+DO176+DO177+DO178+DP176+DP177+DP178&gt;=16,Fixo/30*GE$4+(DM176+DM177+DM178+DN176+DN177+DN178+DO176+DO177+DO178+DP176+DP177-16)*Percapita/30*GE$4))))))</f>
        <v>0</v>
      </c>
      <c r="GF176" s="177">
        <f>IF(C176=4,SUM(DQ176+DQ177+DQ178+DS176+DS177+DS178)*Percapita/30*GF$4+(DR176+DR177+DR178+DT176+DT177+DT178)*Cadeirante/30*GF$4,IF(C176=3,IF(DQ179+DS179=10,Fixo/30*GF$4+(DQ176+DQ177+DQ178+DS176+DS177+DS178)*Percapita/30*GF$4+(DR179+DT179)*Cadeirante/30*GF$4,IF(DQ179+DS179&lt;=9,(DQ179+DS179)*Crechee/30*GF$4)+(DR179+DT179)*Cadeirante/30*GF$4+(DQ176+DQ177+DQ178+DS176+DS177+DS178)*Percapita/30*GF$4)+IF(DQ179+DS179&gt;=11,Fixo/30*GF$4+(DQ179+DS179-10)*Crechee/30*GF$4,0),IF(C176=2,IF(DR176+DR177+DR178+DR179+DT176+DT177+DT178+DT179=1,Cadeirante/30*GF$4,IF(DR176+DR177+DR178+DR179+DT176+DT177+DT178+DT179=2,Fixo/30*GF$4,IF(DR176+DR177+DR178+DR179+DT176+DT177+DT178+DT179&gt;2,Fixo/30*GF$4+(DR176+DR177+DR178+DR179+DT176+DT177+DT178+DT179-2)*Cadeirante/30*GF$4)))+(DQ176+DQ177+DQ178+DS176+DS177+DS178)*Percapita/30*GF$4+(DQ179+DS179)*Crechee/30*GF$4,IF(C176=1,IF(DQ176+DQ177+DQ178+DR176+DR177+DR178+DS176+DS177+DS178+DT176+DT177+DT178&lt;=15,(DQ176+DQ177+DQ178+DS176+DS177+DS178)*Percapita/30*GF$4,IF(DQ176+DQ177+DQ178+DR176+DR177+DR178+DS176+DS177+DS178+DT176+DT177+DT178&gt;=16,Fixo/30*GF$4+(DQ176+DQ177+DQ178+DR176+DR177+DR178+DS176+DS177+DS178+DT176+DT177-16)*Percapita/30*GF$4))))))</f>
        <v>0</v>
      </c>
      <c r="GG176" s="177">
        <f>IF(C176=4,SUM(DU176+DU177+DU178+DW176+DW177+DW178)*Percapita/30*GG$4+(DV176+DV177+DV178+DX176+DX177+DX178)*Cadeirante/30*GG$4,IF(C176=3,IF(DU179+DW179=10,Fixo/30*GG$4+(DU176+DU177+DU178+DW176+DW177+DW178)*Percapita/30*GG$4+(DV179+DX179)*Cadeirante/30*GG$4,IF(DU179+DW179&lt;=9,(DU179+DW179)*Crechee/30*GG$4)+(DV179+DX179)*Cadeirante/30*GG$4+(DU176+DU177+DU178+DW176+DW177+DW178)*Percapita/30*GG$4)+IF(DU179+DW179&gt;=11,Fixo/30*GG$4+(DU179+DW179-10)*Crechee/30*GG$4,0),IF(C176=2,IF(DV176+DV177+DV178+DV179+DX176+DX177+DX178+DX179=1,Cadeirante/30*GG$4,IF(DV176+DV177+DV178+DV179+DX176+DX177+DX178+DX179=2,Fixo/30*GG$4,IF(DV176+DV177+DV178+DV179+DX176+DX177+DX178+DX179&gt;2,Fixo/30*GG$4+(DV176+DV177+DV178+DV179+DX176+DX177+DX178+DX179-2)*Cadeirante/30*GG$4)))+(DU176+DU177+DU178+DW176+DW177+DW178)*Percapita/30*GG$4+(DU179+DW179)*Crechee/30*GG$4,IF(C176=1,IF(DU176+DU177+DU178+DV176+DV177+DV178+DW176+DW177+DW178+DX176+DX177+DX178&lt;=15,(DU176+DU177+DU178+DW176+DW177+DW178)*Percapita/30*GG$4,IF(DU176+DU177+DU178+DV176+DV177+DV178+DW176+DW177+DW178+DX176+DX177+DX178&gt;=16,Fixo/30*GG$4+(DU176+DU177+DU178+DV176+DV177+DV178+DW176+DW177+DW178+DX176+DX177-16)*Percapita/30*GG$4))))))</f>
        <v>0</v>
      </c>
      <c r="GH176" s="177">
        <f>IF(C176=4,SUM(DY176+DY177+DY178+EA176+EA177+EA178)*Percapita/30*GH$4+(DZ176+DZ177+DZ178+EB176+EB177+EB178)*Cadeirante/30*GH$4,IF(C176=3,IF(DY179+EA179=10,Fixo/30*GH$4+(DY176+DY177+DY178+EA176+EA177+EA178)*Percapita/30*GH$4+(DZ179+EB179)*Cadeirante/30*GH$4,IF(DY179+EA179&lt;=9,(DY179+EA179)*Crechee/30*GH$4)+(DZ179+EB179)*Cadeirante/30*GH$4+(DY176+DY177+DY178+EA176+EA177+EA178)*Percapita/30*GH$4)+IF(DY179+EA179&gt;=11,Fixo/30*GH$4+(DY179+EA179-10)*Crechee/30*GH$4,0),IF(C176=2,IF(DZ176+DZ177+DZ178+DZ179+EB176+EB177+EB178+EB179=1,Cadeirante/30*GH$4,IF(DZ176+DZ177+DZ178+DZ179+EB176+EB177+EB178+EB179=2,Fixo/30*GH$4,IF(DZ176+DZ177+DZ178+DZ179+EB176+EB177+EB178+EB179&gt;2,Fixo/30*GH$4+(DZ176+DZ177+DZ178+DZ179+EB176+EB177+EB178+EB179-2)*Cadeirante/30*GH$4)))+(DY176+DY177+DY178+EA176+EA177+EA178)*Percapita/30*GH$4+(DY179+EA179)*Crechee/30*GH$4,IF(C176=1,IF(DY176+DY177+DY178+DZ176+DZ177+DZ178+EA176+EA177+EA178+EB176+EB177+EB178&lt;=15,(DY176+DY177+DY178+EA176+EA177+EA178)*Percapita/30*GH$4,IF(DY176+DY177+DY178+DZ176+DZ177+DZ178+EA176+EA177+EA178+EB176+EB177+EB178&gt;=16,Fixo/30*GH$4+(DY176+DY177+DY178+DZ176+DZ177+DZ178+EA176+EA177+EA178+EB176+EB177-16)*Percapita/30*GH$4))))))</f>
        <v>0</v>
      </c>
      <c r="GI176" s="177">
        <f>IF(C176=4,SUM(EC176+EC177+EC178+EE176+EE177+EE178)*Percapita/30*GI$4+(ED176+ED177+ED178+EF176+EF177+EF178)*Cadeirante/30*GI$4,IF(C176=3,IF(EC179+EE179=10,Fixo/30*GI$4+(EC176+EC177+EC178+EE176+EE177+EE178)*Percapita/30*GI$4+(ED179+EF179)*Cadeirante/30*GI$4,IF(EC179+EE179&lt;=9,(EC179+EE179)*Crechee/30*GI$4)+(ED179+EF179)*Cadeirante/30*GI$4+(EC176+EC177+EC178+EE176+EE177+EE178)*Percapita/30*GI$4)+IF(EC179+EE179&gt;=11,Fixo/30*GI$4+(EC179+EE179-10)*Crechee/30*GI$4,0),IF(C176=2,IF(ED176+ED177+ED178+ED179+EF176+EF177+EF178+EF179=1,Cadeirante/30*GI$4,IF(ED176+ED177+ED178+ED179+EF176+EF177+EF178+EF179=2,Fixo/30*GI$4,IF(ED176+ED177+ED178+ED179+EF176+EF177+EF178+EF179&gt;2,Fixo/30*GI$4+(ED176+ED177+ED178+ED179+EF176+EF177+EF178+EF179-2)*Cadeirante/30*GI$4)))+(EC176+EC177+EC178+EE176+EE177+EE178)*Percapita/30*GI$4+(EC179+EE179)*Crechee/30*GI$4,IF(C176=1,IF(EC176+EC177+EC178+ED176+ED177+ED178+EE176+EE177+EE178+EF176+EF177+EF178&lt;=15,(EC176+EC177+EC178+EE176+EE177+EE178)*Percapita/30*GI$4,IF(EC176+EC177+EC178+ED176+ED177+ED178+EE176+EE177+EE178+EF176+EF177+EF178&gt;=16,Fixo/30*GI$4+(EC176+EC177+EC178+ED176+ED177+ED178+EE176+EE177+EE178+EF176+EF177-16)*Percapita/30*GI$4))))))</f>
        <v>0</v>
      </c>
      <c r="GJ176" s="177">
        <f>IF(C176=4,SUM(EG176+EG177+EG178+EI176+EI177+EI178)*Percapita/30*GJ$4+(EH176+EH177+EH178+EJ176+EJ177+EJ178)*Cadeirante/30*GJ$4,IF(C176=3,IF(EG179+EI179=10,Fixo/30*GJ$4+(EG176+EG177+EG178+EI176+EI177+EI178)*Percapita/30*GJ$4+(EH179+EJ179)*Cadeirante/30*GJ$4,IF(EG179+EI179&lt;=9,(EG179+EI179)*Crechee/30*GJ$4)+(EH179+EJ179)*Cadeirante/30*GJ$4+(EG176+EG177+EG178+EI176+EI177+EI178)*Percapita/30*GJ$4)+IF(EG179+EI179&gt;=11,Fixo/30*GJ$4+(EG179+EI179-10)*Crechee/30*GJ$4,0),IF(C176=2,IF(EH176+EH177+EH178+EH179+EJ176+EJ177+EJ178+EJ179=1,Cadeirante/30*GJ$4,IF(EH176+EH177+EH178+EH179+EJ176+EJ177+EJ178+EJ179=2,Fixo/30*GJ$4,IF(EH176+EH177+EH178+EH179+EJ176+EJ177+EJ178+EJ179&gt;2,Fixo/30*GJ$4+(EH176+EH177+EH178+EH179+EJ176+EJ177+EJ178+EJ179-2)*Cadeirante/30*GJ$4)))+(EG176+EG177+EG178+EI176+EI177+EI178)*Percapita/30*GJ$4+(EG179+EI179)*Crechee/30*GJ$4,IF(C176=1,IF(EG176+EG177+EG178+EH176+EH177+EH178+EI176+EI177+EI178+EJ176+EJ177+EJ178&lt;=15,(EG176+EG177+EG178+EI176+EI177+EI178)*Percapita/30*GJ$4,IF(EG176+EG177+EG178+EH176+EH177+EH178+EI176+EI177+EI178+EJ176+EJ177+EJ178&gt;=16,Fixo/30*GJ$4+(EG176+EG177+EG178+EH176+EH177+EH178+EI176+EI177+EI178+EJ176+EJ177-16)*Percapita/30*GJ$4))))))</f>
        <v>0</v>
      </c>
      <c r="GK176" s="178"/>
      <c r="GL176" s="103">
        <f t="shared" si="175"/>
        <v>0</v>
      </c>
      <c r="GM176" s="124"/>
      <c r="GN176" s="104">
        <f>SUMIF(V176:V179,"&lt;0")*Cadeirante/30*GN$4+SUMIF(X176:X179,"&lt;0")*Cadeirante/30*GN$4</f>
        <v>0</v>
      </c>
      <c r="GO176" s="104">
        <f>SUMIF(Z176:Z179,"&lt;0")*Cadeirante/30*GO$4+SUMIF(AB176:AB179,"&lt;0")*Cadeirante/30*GO$4</f>
        <v>0</v>
      </c>
      <c r="GP176" s="104">
        <f>SUMIF(AD176:AD179,"&lt;0")*Cadeirante/30*GP$4+SUMIF(AF176:AF179,"&lt;0")*Cadeirante/30*GP$4</f>
        <v>0</v>
      </c>
      <c r="GQ176" s="104">
        <f>SUMIF(AH176:AH179,"&lt;0")*Cadeirante/30*GQ$4+SUMIF(AJ176:AJ179,"&lt;0")*Cadeirante/30*GQ$4</f>
        <v>0</v>
      </c>
      <c r="GR176" s="104">
        <f>SUMIF(AL176:AL179,"&lt;0")*Cadeirante/30*GR$4+SUMIF(AN176:AN179,"&lt;0")*Cadeirante/30*GR$4</f>
        <v>0</v>
      </c>
      <c r="GS176" s="104">
        <f>SUMIF(AP176:AP179,"&lt;0")*Cadeirante/30*GS$4+SUMIF(AR176:AR179,"&lt;0")*Cadeirante/30*GS$4</f>
        <v>0</v>
      </c>
      <c r="GT176" s="104">
        <f>SUMIF(AT176:AT179,"&lt;0")*Cadeirante/30*GT$4+SUMIF(AV176:AV179,"&lt;0")*Cadeirante/30*GT$4</f>
        <v>0</v>
      </c>
      <c r="GU176" s="104">
        <f>SUMIF(AX176:AX179,"&lt;0")*Cadeirante/30*GU$4+SUMIF(AZ176:AZ179,"&lt;0")*Cadeirante/30*GU$4</f>
        <v>0</v>
      </c>
      <c r="GV176" s="104">
        <f>SUMIF(BB176:BB179,"&lt;0")*Cadeirante/30*GV$4+SUMIF(BD176:BD179,"&lt;0")*Cadeirante/30*GV$4</f>
        <v>0</v>
      </c>
      <c r="GW176" s="104">
        <f>SUMIF(BF176:BF179,"&lt;0")*Cadeirante/30*GW$4+SUMIF(BH176:BH179,"&lt;0")*Cadeirante/30*GW$4</f>
        <v>0</v>
      </c>
      <c r="GX176" s="104">
        <f>SUMIF(BJ176:BJ179,"&lt;0")*Cadeirante/30*GX$4+SUMIF(BL176:BL179,"&lt;0")*Cadeirante/30*GX$4</f>
        <v>0</v>
      </c>
      <c r="GY176" s="104">
        <f>SUMIF(BN176:BN179,"&lt;0")*Cadeirante/30*GY$4+SUMIF(BP176:BP179,"&lt;0")*Cadeirante/30*GY$4</f>
        <v>0</v>
      </c>
      <c r="GZ176" s="104">
        <f>SUMIF(BR176:BR179,"&lt;0")*Cadeirante/30*GZ$4+SUMIF(BT176:BT179,"&lt;0")*Cadeirante/30*GZ$4</f>
        <v>0</v>
      </c>
      <c r="HA176" s="104">
        <f>SUMIF(BV176:BV179,"&lt;0")*Cadeirante/30*HA$4+SUMIF(BX176:BX179,"&lt;0")*Cadeirante/30*HA$4</f>
        <v>0</v>
      </c>
      <c r="HB176" s="104">
        <f>SUMIF(BZ176:BZ179,"&lt;0")*Cadeirante/30*HB$4+SUMIF(CB176:CB179,"&lt;0")*Cadeirante/30*HB$4</f>
        <v>0</v>
      </c>
      <c r="HC176" s="104">
        <f>SUMIF(CD176:CD179,"&lt;0")*Cadeirante/30*HC$4+SUMIF(CF176:CF179,"&lt;0")*Cadeirante/30*HC$4</f>
        <v>0</v>
      </c>
      <c r="HD176" s="104">
        <f>SUMIF(CH176:CH179,"&lt;0")*Cadeirante/30*HD$4+SUMIF(CJ176:CJ179,"&lt;0")*Cadeirante/30*HD$4</f>
        <v>0</v>
      </c>
      <c r="HE176" s="104">
        <f>SUMIF(CL176:CL179,"&lt;0")*Cadeirante/30*HE$4+SUMIF(CN176:CN179,"&lt;0")*Cadeirante/30*HE$4</f>
        <v>0</v>
      </c>
      <c r="HF176" s="104">
        <f>SUMIF(CP176:CP179,"&lt;0")*Cadeirante/30*HF$4+SUMIF(CR176:CR179,"&lt;0")*Cadeirante/30*HF$4</f>
        <v>0</v>
      </c>
      <c r="HG176" s="104">
        <f>SUMIF(CT176:CT179,"&lt;0")*Cadeirante/30*HG$4+SUMIF(CV176:CV179,"&lt;0")*Cadeirante/30*HG$4</f>
        <v>0</v>
      </c>
      <c r="HH176" s="104">
        <f>SUMIF(CX176:CX179,"&lt;0")*Cadeirante/30*HH$4+SUMIF(CZ176:CZ179,"&lt;0")*Cadeirante/30*HH$4</f>
        <v>0</v>
      </c>
      <c r="HI176" s="104">
        <f>SUMIF(DB176:DB179,"&lt;0")*Cadeirante/30*HI$4+SUMIF(DD176:DD179,"&lt;0")*Cadeirante/30*HI$4</f>
        <v>0</v>
      </c>
      <c r="HJ176" s="104">
        <f>SUMIF(DF176:DF179,"&lt;0")*Cadeirante/30*HJ$4+SUMIF(DH176:DH179,"&lt;0")*Cadeirante/30*HJ$4</f>
        <v>0</v>
      </c>
      <c r="HK176" s="104">
        <f>SUMIF(DJ176:DJ179,"&lt;0")*Cadeirante/30*HK$4+SUMIF(DL176:DL179,"&lt;0")*Cadeirante/30*HK$4</f>
        <v>0</v>
      </c>
      <c r="HL176" s="104">
        <f>SUMIF(DN176:DN179,"&lt;0")*Cadeirante/30*HL$4+SUMIF(DP176:DP179,"&lt;0")*Cadeirante/30*HL$4</f>
        <v>0</v>
      </c>
      <c r="HM176" s="104">
        <f>SUMIF(DR176:DR179,"&lt;0")*Cadeirante/30*HM$4+SUMIF(DT176:DT179,"&lt;0")*Cadeirante/30*HM$4</f>
        <v>0</v>
      </c>
      <c r="HN176" s="104">
        <f>SUMIF(DV176:DV179,"&lt;0")*Cadeirante/30*HN$4+SUMIF(DX176:DX179,"&lt;0")*Cadeirante/30*HN$4</f>
        <v>0</v>
      </c>
      <c r="HO176" s="104">
        <f>SUMIF(DZ176:DZ179,"&lt;0")*Cadeirante/30*HO$4+SUMIF(EB176:EB179,"&lt;0")*Cadeirante/30*HO$4</f>
        <v>0</v>
      </c>
      <c r="HP176" s="104">
        <f>SUMIF(ED176:ED179,"&lt;0")*Cadeirante/30*HP$4+SUMIF(EF176:EF179,"&lt;0")*Cadeirante/30*HP$4</f>
        <v>0</v>
      </c>
      <c r="HQ176" s="64"/>
      <c r="HR176" s="64"/>
      <c r="HS176" s="64"/>
      <c r="HT176" s="64"/>
      <c r="HU176" s="64"/>
      <c r="HV176" s="64"/>
      <c r="HW176" s="176">
        <v>17629.309999999998</v>
      </c>
      <c r="HX176" s="64"/>
      <c r="HY176" s="280">
        <f>IF(ISTEXT(EM176), VALUE(EM176), EM176)</f>
        <v>0</v>
      </c>
      <c r="HZ176" s="280">
        <f>IF(ISTEXT(EN176), VALUE(EN176), EN176)</f>
        <v>0</v>
      </c>
      <c r="IA176" s="280">
        <f>IF(ISTEXT(EO176), VALUE(EO176), EO176)</f>
        <v>0</v>
      </c>
      <c r="IB176" s="64" t="b">
        <f>HW176=FE176</f>
        <v>0</v>
      </c>
      <c r="IC176" s="64"/>
    </row>
    <row r="177" spans="1:237" s="106" customFormat="1" ht="22.5" customHeight="1" x14ac:dyDescent="0.25">
      <c r="A177" s="368" t="s">
        <v>3330</v>
      </c>
      <c r="B177" s="369" t="s">
        <v>3331</v>
      </c>
      <c r="C177" s="370" t="s">
        <v>3186</v>
      </c>
      <c r="D177" s="371" t="s">
        <v>3332</v>
      </c>
      <c r="E177" s="371" t="s">
        <v>3333</v>
      </c>
      <c r="F177" s="372" t="s">
        <v>3182</v>
      </c>
      <c r="G177" s="372" t="s">
        <v>3183</v>
      </c>
      <c r="H177" s="373" t="s">
        <v>2092</v>
      </c>
      <c r="I177" s="374" t="s">
        <v>2092</v>
      </c>
      <c r="J177" s="421" t="s">
        <v>3184</v>
      </c>
      <c r="K177" s="421" t="s">
        <v>3187</v>
      </c>
      <c r="L177" s="329">
        <f>CONTINUA!BV177</f>
        <v>0</v>
      </c>
      <c r="M177" s="329">
        <f>CONTINUA!BW177</f>
        <v>0</v>
      </c>
      <c r="N177" s="895"/>
      <c r="O177" s="896" t="s">
        <v>3518</v>
      </c>
      <c r="P177" s="897">
        <v>0</v>
      </c>
      <c r="Q177" s="400">
        <v>48</v>
      </c>
      <c r="R177" s="401"/>
      <c r="S177" s="400"/>
      <c r="T177" s="401"/>
      <c r="U177" s="400"/>
      <c r="V177" s="401"/>
      <c r="W177" s="400"/>
      <c r="X177" s="401"/>
      <c r="Y177" s="400"/>
      <c r="Z177" s="401"/>
      <c r="AA177" s="400"/>
      <c r="AB177" s="401"/>
      <c r="AC177" s="400"/>
      <c r="AD177" s="401"/>
      <c r="AE177" s="400"/>
      <c r="AF177" s="401"/>
      <c r="AG177" s="400"/>
      <c r="AH177" s="401"/>
      <c r="AI177" s="400"/>
      <c r="AJ177" s="401"/>
      <c r="AK177" s="400"/>
      <c r="AL177" s="401"/>
      <c r="AM177" s="400"/>
      <c r="AN177" s="401"/>
      <c r="AO177" s="400"/>
      <c r="AP177" s="401"/>
      <c r="AQ177" s="400"/>
      <c r="AR177" s="401"/>
      <c r="AS177" s="400"/>
      <c r="AT177" s="401"/>
      <c r="AU177" s="400"/>
      <c r="AV177" s="401"/>
      <c r="AW177" s="400"/>
      <c r="AX177" s="401"/>
      <c r="AY177" s="400"/>
      <c r="AZ177" s="401"/>
      <c r="BA177" s="400">
        <v>2</v>
      </c>
      <c r="BB177" s="401"/>
      <c r="BC177" s="400"/>
      <c r="BD177" s="401"/>
      <c r="BE177" s="400"/>
      <c r="BF177" s="401"/>
      <c r="BG177" s="400"/>
      <c r="BH177" s="401"/>
      <c r="BI177" s="400"/>
      <c r="BJ177" s="401"/>
      <c r="BK177" s="400"/>
      <c r="BL177" s="401"/>
      <c r="BM177" s="400"/>
      <c r="BN177" s="401"/>
      <c r="BO177" s="400"/>
      <c r="BP177" s="401"/>
      <c r="BQ177" s="400"/>
      <c r="BR177" s="401"/>
      <c r="BS177" s="400"/>
      <c r="BT177" s="401"/>
      <c r="BU177" s="400"/>
      <c r="BV177" s="401"/>
      <c r="BW177" s="400"/>
      <c r="BX177" s="401"/>
      <c r="BY177" s="400"/>
      <c r="BZ177" s="401"/>
      <c r="CA177" s="400"/>
      <c r="CB177" s="401"/>
      <c r="CC177" s="400"/>
      <c r="CD177" s="401"/>
      <c r="CE177" s="400"/>
      <c r="CF177" s="401"/>
      <c r="CG177" s="400"/>
      <c r="CH177" s="401"/>
      <c r="CI177" s="400"/>
      <c r="CJ177" s="401"/>
      <c r="CK177" s="400"/>
      <c r="CL177" s="401"/>
      <c r="CM177" s="400"/>
      <c r="CN177" s="401"/>
      <c r="CO177" s="400"/>
      <c r="CP177" s="401"/>
      <c r="CQ177" s="400"/>
      <c r="CR177" s="401"/>
      <c r="CS177" s="400"/>
      <c r="CT177" s="401"/>
      <c r="CU177" s="400"/>
      <c r="CV177" s="401"/>
      <c r="CW177" s="400">
        <v>1</v>
      </c>
      <c r="CX177" s="401"/>
      <c r="CY177" s="400"/>
      <c r="CZ177" s="401"/>
      <c r="DA177" s="400"/>
      <c r="DB177" s="401"/>
      <c r="DC177" s="400"/>
      <c r="DD177" s="401"/>
      <c r="DE177" s="400">
        <v>-1</v>
      </c>
      <c r="DF177" s="401"/>
      <c r="DG177" s="400"/>
      <c r="DH177" s="401"/>
      <c r="DI177" s="400"/>
      <c r="DJ177" s="401"/>
      <c r="DK177" s="400"/>
      <c r="DL177" s="401"/>
      <c r="DM177" s="400"/>
      <c r="DN177" s="401"/>
      <c r="DO177" s="400"/>
      <c r="DP177" s="401"/>
      <c r="DQ177" s="400"/>
      <c r="DR177" s="401"/>
      <c r="DS177" s="400"/>
      <c r="DT177" s="401"/>
      <c r="DU177" s="400"/>
      <c r="DV177" s="401"/>
      <c r="DW177" s="400"/>
      <c r="DX177" s="401"/>
      <c r="DY177" s="400"/>
      <c r="DZ177" s="401"/>
      <c r="EA177" s="400"/>
      <c r="EB177" s="401"/>
      <c r="EC177" s="400"/>
      <c r="ED177" s="401"/>
      <c r="EE177" s="400"/>
      <c r="EF177" s="401"/>
      <c r="EG177" s="400"/>
      <c r="EH177" s="401"/>
      <c r="EI177" s="400"/>
      <c r="EJ177" s="447"/>
      <c r="EK177" s="511"/>
      <c r="EL177" s="514"/>
      <c r="EM177" s="448"/>
      <c r="EN177" s="344"/>
      <c r="EO177" s="345"/>
      <c r="EP177" s="171">
        <f t="shared" si="168"/>
        <v>48</v>
      </c>
      <c r="EQ177" s="171">
        <f t="shared" si="169"/>
        <v>2</v>
      </c>
      <c r="ER177" s="171">
        <f t="shared" si="170"/>
        <v>0</v>
      </c>
      <c r="ES177" s="171">
        <f t="shared" si="171"/>
        <v>0</v>
      </c>
      <c r="ET177" s="171">
        <f t="shared" si="172"/>
        <v>0</v>
      </c>
      <c r="EU177" s="171">
        <f t="shared" si="173"/>
        <v>0</v>
      </c>
      <c r="EV177" s="172">
        <f t="shared" si="174"/>
        <v>50</v>
      </c>
      <c r="EW177" s="173"/>
      <c r="EX177" s="248">
        <f t="shared" si="211"/>
        <v>0</v>
      </c>
      <c r="EY177" s="174">
        <f>(L177*regular)+(M177*Cadeirantee)</f>
        <v>0</v>
      </c>
      <c r="EZ177" s="249">
        <f>SUMIF(FG177:GJ177,"&gt;0")</f>
        <v>0</v>
      </c>
      <c r="FA177" s="249">
        <f>SUMIF(FG177:GJ177,"&lt;0")+SUMIF(GN177:HP177,"&lt;0")</f>
        <v>0</v>
      </c>
      <c r="FB177" s="174">
        <v>0</v>
      </c>
      <c r="FC177" s="126">
        <f>N177*km*'VALORES TABELA'!$B$13</f>
        <v>0</v>
      </c>
      <c r="FD177" s="250">
        <f t="shared" ref="FD177:FD180" si="212">GL177</f>
        <v>0</v>
      </c>
      <c r="FE177" s="105"/>
      <c r="FF177" s="119"/>
      <c r="FG177" s="119"/>
      <c r="FH177" s="119"/>
      <c r="FI177" s="119"/>
      <c r="FJ177" s="119"/>
      <c r="FK177" s="119"/>
      <c r="FL177" s="119"/>
      <c r="FM177" s="119"/>
      <c r="FN177" s="119"/>
      <c r="FO177" s="119"/>
      <c r="FP177" s="119"/>
      <c r="FQ177" s="119"/>
      <c r="FR177" s="119"/>
      <c r="FS177" s="119"/>
      <c r="FT177" s="119"/>
      <c r="FU177" s="119"/>
      <c r="FV177" s="119"/>
      <c r="FW177" s="119"/>
      <c r="FX177" s="119"/>
      <c r="FY177" s="119"/>
      <c r="FZ177" s="119"/>
      <c r="GA177" s="119"/>
      <c r="GB177" s="119"/>
      <c r="GC177" s="119"/>
      <c r="GD177" s="119"/>
      <c r="GE177" s="119"/>
      <c r="GF177" s="119"/>
      <c r="GG177" s="119"/>
      <c r="GH177" s="119"/>
      <c r="GI177" s="119"/>
      <c r="GJ177" s="119"/>
      <c r="GK177" s="251"/>
      <c r="GL177" s="103">
        <f t="shared" si="175"/>
        <v>0</v>
      </c>
      <c r="GM177" s="12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64"/>
      <c r="HR177" s="64"/>
      <c r="HS177" s="64"/>
      <c r="HT177" s="64"/>
      <c r="HU177" s="64"/>
      <c r="HV177" s="64"/>
      <c r="HW177" s="105"/>
      <c r="HX177" s="64"/>
      <c r="HY177" s="280">
        <f t="shared" ref="HY177:HY180" si="213">IF(ISTEXT(EM177), VALUE(EM177), EM177)</f>
        <v>0</v>
      </c>
      <c r="HZ177" s="280">
        <f t="shared" ref="HZ177:HZ180" si="214">IF(ISTEXT(EN177), VALUE(EN177), EN177)</f>
        <v>0</v>
      </c>
      <c r="IA177" s="280">
        <f t="shared" ref="IA177:IA180" si="215">IF(ISTEXT(EO177), VALUE(EO177), EO177)</f>
        <v>0</v>
      </c>
      <c r="IB177" s="64"/>
      <c r="IC177" s="64"/>
    </row>
    <row r="178" spans="1:237" s="106" customFormat="1" ht="22.5" customHeight="1" x14ac:dyDescent="0.25">
      <c r="A178" s="368" t="s">
        <v>3330</v>
      </c>
      <c r="B178" s="369" t="s">
        <v>3331</v>
      </c>
      <c r="C178" s="375" t="s">
        <v>3186</v>
      </c>
      <c r="D178" s="371" t="s">
        <v>3332</v>
      </c>
      <c r="E178" s="371" t="s">
        <v>3333</v>
      </c>
      <c r="F178" s="376" t="s">
        <v>3182</v>
      </c>
      <c r="G178" s="376" t="s">
        <v>3183</v>
      </c>
      <c r="H178" s="373" t="s">
        <v>2092</v>
      </c>
      <c r="I178" s="374" t="s">
        <v>2092</v>
      </c>
      <c r="J178" s="421" t="s">
        <v>3184</v>
      </c>
      <c r="K178" s="422" t="s">
        <v>3188</v>
      </c>
      <c r="L178" s="329">
        <f>CONTINUA!BV178</f>
        <v>0</v>
      </c>
      <c r="M178" s="329">
        <f>CONTINUA!BW178</f>
        <v>0</v>
      </c>
      <c r="N178" s="895"/>
      <c r="O178" s="896" t="s">
        <v>3518</v>
      </c>
      <c r="P178" s="897">
        <v>0</v>
      </c>
      <c r="Q178" s="400"/>
      <c r="R178" s="401"/>
      <c r="S178" s="400"/>
      <c r="T178" s="401"/>
      <c r="U178" s="400"/>
      <c r="V178" s="401"/>
      <c r="W178" s="400"/>
      <c r="X178" s="401"/>
      <c r="Y178" s="400"/>
      <c r="Z178" s="401"/>
      <c r="AA178" s="400"/>
      <c r="AB178" s="401"/>
      <c r="AC178" s="400"/>
      <c r="AD178" s="401"/>
      <c r="AE178" s="400"/>
      <c r="AF178" s="401"/>
      <c r="AG178" s="400"/>
      <c r="AH178" s="401"/>
      <c r="AI178" s="400"/>
      <c r="AJ178" s="401"/>
      <c r="AK178" s="400"/>
      <c r="AL178" s="401"/>
      <c r="AM178" s="400"/>
      <c r="AN178" s="401"/>
      <c r="AO178" s="400"/>
      <c r="AP178" s="401"/>
      <c r="AQ178" s="400"/>
      <c r="AR178" s="401"/>
      <c r="AS178" s="400"/>
      <c r="AT178" s="401"/>
      <c r="AU178" s="400"/>
      <c r="AV178" s="401"/>
      <c r="AW178" s="400"/>
      <c r="AX178" s="401"/>
      <c r="AY178" s="400"/>
      <c r="AZ178" s="401"/>
      <c r="BA178" s="400"/>
      <c r="BB178" s="401"/>
      <c r="BC178" s="400"/>
      <c r="BD178" s="401"/>
      <c r="BE178" s="400"/>
      <c r="BF178" s="401"/>
      <c r="BG178" s="400"/>
      <c r="BH178" s="401"/>
      <c r="BI178" s="400"/>
      <c r="BJ178" s="401"/>
      <c r="BK178" s="400"/>
      <c r="BL178" s="401"/>
      <c r="BM178" s="400"/>
      <c r="BN178" s="401"/>
      <c r="BO178" s="400"/>
      <c r="BP178" s="401"/>
      <c r="BQ178" s="400"/>
      <c r="BR178" s="401"/>
      <c r="BS178" s="400"/>
      <c r="BT178" s="401"/>
      <c r="BU178" s="400"/>
      <c r="BV178" s="401"/>
      <c r="BW178" s="400"/>
      <c r="BX178" s="401"/>
      <c r="BY178" s="400"/>
      <c r="BZ178" s="401"/>
      <c r="CA178" s="400"/>
      <c r="CB178" s="401"/>
      <c r="CC178" s="400"/>
      <c r="CD178" s="401"/>
      <c r="CE178" s="400"/>
      <c r="CF178" s="401"/>
      <c r="CG178" s="400"/>
      <c r="CH178" s="401"/>
      <c r="CI178" s="400"/>
      <c r="CJ178" s="401"/>
      <c r="CK178" s="400"/>
      <c r="CL178" s="401"/>
      <c r="CM178" s="400"/>
      <c r="CN178" s="401"/>
      <c r="CO178" s="400"/>
      <c r="CP178" s="401"/>
      <c r="CQ178" s="400"/>
      <c r="CR178" s="401"/>
      <c r="CS178" s="400"/>
      <c r="CT178" s="401"/>
      <c r="CU178" s="400"/>
      <c r="CV178" s="401"/>
      <c r="CW178" s="400"/>
      <c r="CX178" s="401"/>
      <c r="CY178" s="400"/>
      <c r="CZ178" s="401"/>
      <c r="DA178" s="400"/>
      <c r="DB178" s="401"/>
      <c r="DC178" s="400"/>
      <c r="DD178" s="401"/>
      <c r="DE178" s="400"/>
      <c r="DF178" s="401"/>
      <c r="DG178" s="400"/>
      <c r="DH178" s="401"/>
      <c r="DI178" s="400"/>
      <c r="DJ178" s="401"/>
      <c r="DK178" s="400"/>
      <c r="DL178" s="401"/>
      <c r="DM178" s="400"/>
      <c r="DN178" s="401"/>
      <c r="DO178" s="400"/>
      <c r="DP178" s="401"/>
      <c r="DQ178" s="400"/>
      <c r="DR178" s="401"/>
      <c r="DS178" s="400"/>
      <c r="DT178" s="401"/>
      <c r="DU178" s="400"/>
      <c r="DV178" s="401"/>
      <c r="DW178" s="400"/>
      <c r="DX178" s="401"/>
      <c r="DY178" s="400"/>
      <c r="DZ178" s="401"/>
      <c r="EA178" s="400"/>
      <c r="EB178" s="401"/>
      <c r="EC178" s="400"/>
      <c r="ED178" s="401"/>
      <c r="EE178" s="400"/>
      <c r="EF178" s="401"/>
      <c r="EG178" s="400"/>
      <c r="EH178" s="401"/>
      <c r="EI178" s="400"/>
      <c r="EJ178" s="447"/>
      <c r="EK178" s="511"/>
      <c r="EL178" s="514"/>
      <c r="EM178" s="448"/>
      <c r="EN178" s="344"/>
      <c r="EO178" s="345"/>
      <c r="EP178" s="171">
        <f t="shared" si="168"/>
        <v>0</v>
      </c>
      <c r="EQ178" s="171">
        <f t="shared" si="169"/>
        <v>0</v>
      </c>
      <c r="ER178" s="171">
        <f t="shared" si="170"/>
        <v>0</v>
      </c>
      <c r="ES178" s="171">
        <f t="shared" si="171"/>
        <v>0</v>
      </c>
      <c r="ET178" s="171">
        <f t="shared" si="172"/>
        <v>0</v>
      </c>
      <c r="EU178" s="171">
        <f t="shared" si="173"/>
        <v>0</v>
      </c>
      <c r="EV178" s="172">
        <f t="shared" si="174"/>
        <v>0</v>
      </c>
      <c r="EW178" s="125"/>
      <c r="EX178" s="248">
        <f t="shared" si="211"/>
        <v>0</v>
      </c>
      <c r="EY178" s="174">
        <f>(L178*regular)+(M178*Cadeirantee)</f>
        <v>0</v>
      </c>
      <c r="EZ178" s="249">
        <f>SUMIF(FG178:GJ178,"&gt;0")</f>
        <v>0</v>
      </c>
      <c r="FA178" s="249">
        <f>SUMIF(FG178:GJ178,"&lt;0")+SUMIF(GN178:HP178,"&lt;0")</f>
        <v>0</v>
      </c>
      <c r="FB178" s="174">
        <v>0</v>
      </c>
      <c r="FC178" s="126">
        <f>N178*km*'VALORES TABELA'!$B$13</f>
        <v>0</v>
      </c>
      <c r="FD178" s="250">
        <f t="shared" si="212"/>
        <v>0</v>
      </c>
      <c r="FE178" s="105"/>
      <c r="FF178" s="108"/>
      <c r="FG178" s="108"/>
      <c r="FH178" s="108"/>
      <c r="FI178" s="108"/>
      <c r="FJ178" s="108"/>
      <c r="FK178" s="108"/>
      <c r="FL178" s="108"/>
      <c r="FM178" s="108"/>
      <c r="FN178" s="108"/>
      <c r="FO178" s="108"/>
      <c r="FP178" s="108"/>
      <c r="FQ178" s="108"/>
      <c r="FR178" s="108"/>
      <c r="FS178" s="108"/>
      <c r="FT178" s="108"/>
      <c r="FU178" s="108"/>
      <c r="FV178" s="108"/>
      <c r="FW178" s="108"/>
      <c r="FX178" s="108"/>
      <c r="FY178" s="108"/>
      <c r="FZ178" s="108"/>
      <c r="GA178" s="108"/>
      <c r="GB178" s="108"/>
      <c r="GC178" s="108"/>
      <c r="GD178" s="108"/>
      <c r="GE178" s="108"/>
      <c r="GF178" s="108"/>
      <c r="GG178" s="108"/>
      <c r="GH178" s="108"/>
      <c r="GI178" s="108"/>
      <c r="GJ178" s="108"/>
      <c r="GK178" s="251"/>
      <c r="GL178" s="103">
        <f t="shared" si="175"/>
        <v>0</v>
      </c>
      <c r="GM178" s="12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64"/>
      <c r="HR178" s="64"/>
      <c r="HS178" s="64"/>
      <c r="HT178" s="64"/>
      <c r="HU178" s="64"/>
      <c r="HV178" s="64"/>
      <c r="HW178" s="105"/>
      <c r="HX178" s="64"/>
      <c r="HY178" s="280">
        <f t="shared" si="213"/>
        <v>0</v>
      </c>
      <c r="HZ178" s="280">
        <f t="shared" si="214"/>
        <v>0</v>
      </c>
      <c r="IA178" s="280">
        <f t="shared" si="215"/>
        <v>0</v>
      </c>
      <c r="IB178" s="64"/>
      <c r="IC178" s="64"/>
    </row>
    <row r="179" spans="1:237" s="106" customFormat="1" ht="22.5" customHeight="1" x14ac:dyDescent="0.25">
      <c r="A179" s="368" t="s">
        <v>3330</v>
      </c>
      <c r="B179" s="369" t="s">
        <v>3331</v>
      </c>
      <c r="C179" s="375" t="s">
        <v>3186</v>
      </c>
      <c r="D179" s="371" t="s">
        <v>3332</v>
      </c>
      <c r="E179" s="371" t="s">
        <v>3333</v>
      </c>
      <c r="F179" s="376" t="s">
        <v>3182</v>
      </c>
      <c r="G179" s="376" t="s">
        <v>3183</v>
      </c>
      <c r="H179" s="373" t="s">
        <v>2092</v>
      </c>
      <c r="I179" s="374" t="s">
        <v>2092</v>
      </c>
      <c r="J179" s="421" t="s">
        <v>3184</v>
      </c>
      <c r="K179" s="423" t="s">
        <v>3189</v>
      </c>
      <c r="L179" s="329">
        <f>CONTINUA!BV179</f>
        <v>0</v>
      </c>
      <c r="M179" s="329">
        <f>CONTINUA!BW179</f>
        <v>0</v>
      </c>
      <c r="N179" s="895"/>
      <c r="O179" s="896" t="s">
        <v>3518</v>
      </c>
      <c r="P179" s="897">
        <v>0</v>
      </c>
      <c r="Q179" s="400"/>
      <c r="R179" s="401"/>
      <c r="S179" s="400"/>
      <c r="T179" s="401"/>
      <c r="U179" s="400"/>
      <c r="V179" s="401"/>
      <c r="W179" s="400"/>
      <c r="X179" s="401"/>
      <c r="Y179" s="400"/>
      <c r="Z179" s="401"/>
      <c r="AA179" s="400"/>
      <c r="AB179" s="401"/>
      <c r="AC179" s="400"/>
      <c r="AD179" s="401"/>
      <c r="AE179" s="400"/>
      <c r="AF179" s="401"/>
      <c r="AG179" s="400"/>
      <c r="AH179" s="401"/>
      <c r="AI179" s="400"/>
      <c r="AJ179" s="401"/>
      <c r="AK179" s="400"/>
      <c r="AL179" s="401"/>
      <c r="AM179" s="400"/>
      <c r="AN179" s="401"/>
      <c r="AO179" s="400"/>
      <c r="AP179" s="401"/>
      <c r="AQ179" s="400"/>
      <c r="AR179" s="401"/>
      <c r="AS179" s="400"/>
      <c r="AT179" s="401"/>
      <c r="AU179" s="400"/>
      <c r="AV179" s="401"/>
      <c r="AW179" s="400"/>
      <c r="AX179" s="401"/>
      <c r="AY179" s="400"/>
      <c r="AZ179" s="401"/>
      <c r="BA179" s="400"/>
      <c r="BB179" s="401"/>
      <c r="BC179" s="400"/>
      <c r="BD179" s="401"/>
      <c r="BE179" s="400"/>
      <c r="BF179" s="401"/>
      <c r="BG179" s="400"/>
      <c r="BH179" s="401"/>
      <c r="BI179" s="400"/>
      <c r="BJ179" s="401"/>
      <c r="BK179" s="400"/>
      <c r="BL179" s="401"/>
      <c r="BM179" s="400"/>
      <c r="BN179" s="401"/>
      <c r="BO179" s="400"/>
      <c r="BP179" s="401"/>
      <c r="BQ179" s="400"/>
      <c r="BR179" s="401"/>
      <c r="BS179" s="400"/>
      <c r="BT179" s="401"/>
      <c r="BU179" s="400"/>
      <c r="BV179" s="401"/>
      <c r="BW179" s="400"/>
      <c r="BX179" s="401"/>
      <c r="BY179" s="400"/>
      <c r="BZ179" s="401"/>
      <c r="CA179" s="400"/>
      <c r="CB179" s="401"/>
      <c r="CC179" s="400"/>
      <c r="CD179" s="401"/>
      <c r="CE179" s="400"/>
      <c r="CF179" s="401"/>
      <c r="CG179" s="400"/>
      <c r="CH179" s="401"/>
      <c r="CI179" s="400"/>
      <c r="CJ179" s="401"/>
      <c r="CK179" s="400"/>
      <c r="CL179" s="401"/>
      <c r="CM179" s="400"/>
      <c r="CN179" s="401"/>
      <c r="CO179" s="400"/>
      <c r="CP179" s="401"/>
      <c r="CQ179" s="400"/>
      <c r="CR179" s="401"/>
      <c r="CS179" s="400"/>
      <c r="CT179" s="401"/>
      <c r="CU179" s="400"/>
      <c r="CV179" s="401"/>
      <c r="CW179" s="400"/>
      <c r="CX179" s="401"/>
      <c r="CY179" s="400"/>
      <c r="CZ179" s="401"/>
      <c r="DA179" s="400"/>
      <c r="DB179" s="401"/>
      <c r="DC179" s="400"/>
      <c r="DD179" s="401"/>
      <c r="DE179" s="400"/>
      <c r="DF179" s="401"/>
      <c r="DG179" s="400"/>
      <c r="DH179" s="401"/>
      <c r="DI179" s="400"/>
      <c r="DJ179" s="401"/>
      <c r="DK179" s="400"/>
      <c r="DL179" s="401"/>
      <c r="DM179" s="400"/>
      <c r="DN179" s="401"/>
      <c r="DO179" s="400"/>
      <c r="DP179" s="401"/>
      <c r="DQ179" s="400"/>
      <c r="DR179" s="401"/>
      <c r="DS179" s="400"/>
      <c r="DT179" s="401"/>
      <c r="DU179" s="400"/>
      <c r="DV179" s="401"/>
      <c r="DW179" s="400"/>
      <c r="DX179" s="401"/>
      <c r="DY179" s="400"/>
      <c r="DZ179" s="401"/>
      <c r="EA179" s="400"/>
      <c r="EB179" s="401"/>
      <c r="EC179" s="400"/>
      <c r="ED179" s="401"/>
      <c r="EE179" s="400"/>
      <c r="EF179" s="401"/>
      <c r="EG179" s="400"/>
      <c r="EH179" s="401"/>
      <c r="EI179" s="400"/>
      <c r="EJ179" s="447"/>
      <c r="EK179" s="511"/>
      <c r="EL179" s="514"/>
      <c r="EM179" s="448"/>
      <c r="EN179" s="344"/>
      <c r="EO179" s="345"/>
      <c r="EP179" s="171">
        <f t="shared" si="168"/>
        <v>0</v>
      </c>
      <c r="EQ179" s="171">
        <f t="shared" si="169"/>
        <v>0</v>
      </c>
      <c r="ER179" s="171">
        <f t="shared" si="170"/>
        <v>0</v>
      </c>
      <c r="ES179" s="171">
        <f t="shared" si="171"/>
        <v>0</v>
      </c>
      <c r="ET179" s="171">
        <f t="shared" si="172"/>
        <v>0</v>
      </c>
      <c r="EU179" s="171">
        <f t="shared" si="173"/>
        <v>0</v>
      </c>
      <c r="EV179" s="172">
        <f t="shared" si="174"/>
        <v>0</v>
      </c>
      <c r="EW179" s="127"/>
      <c r="EX179" s="248">
        <f t="shared" si="211"/>
        <v>0</v>
      </c>
      <c r="EY179" s="174">
        <f>(L179*regular)+(M179*Cadeirantee)</f>
        <v>0</v>
      </c>
      <c r="EZ179" s="249">
        <f>SUMIF(FG179:GJ179,"&gt;0")</f>
        <v>0</v>
      </c>
      <c r="FA179" s="249">
        <f>SUMIF(FG179:GJ179,"&lt;0")+SUMIF(GN179:HP179,"&lt;0")</f>
        <v>0</v>
      </c>
      <c r="FB179" s="174">
        <v>0</v>
      </c>
      <c r="FC179" s="126">
        <f>N179*km*'VALORES TABELA'!$B$13</f>
        <v>0</v>
      </c>
      <c r="FD179" s="250">
        <f t="shared" si="212"/>
        <v>0</v>
      </c>
      <c r="FE179" s="105"/>
      <c r="FF179" s="118"/>
      <c r="FG179" s="118"/>
      <c r="FH179" s="118"/>
      <c r="FI179" s="118"/>
      <c r="FJ179" s="118"/>
      <c r="FK179" s="118"/>
      <c r="FL179" s="118"/>
      <c r="FM179" s="118"/>
      <c r="FN179" s="118"/>
      <c r="FO179" s="118"/>
      <c r="FP179" s="118"/>
      <c r="FQ179" s="118"/>
      <c r="FR179" s="118"/>
      <c r="FS179" s="118"/>
      <c r="FT179" s="118"/>
      <c r="FU179" s="118"/>
      <c r="FV179" s="118"/>
      <c r="FW179" s="118"/>
      <c r="FX179" s="118"/>
      <c r="FY179" s="118"/>
      <c r="FZ179" s="118"/>
      <c r="GA179" s="118"/>
      <c r="GB179" s="118"/>
      <c r="GC179" s="118"/>
      <c r="GD179" s="118"/>
      <c r="GE179" s="118"/>
      <c r="GF179" s="118"/>
      <c r="GG179" s="118"/>
      <c r="GH179" s="118"/>
      <c r="GI179" s="118"/>
      <c r="GJ179" s="118"/>
      <c r="GK179" s="252"/>
      <c r="GL179" s="103">
        <f t="shared" si="175"/>
        <v>0</v>
      </c>
      <c r="GM179" s="12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64"/>
      <c r="HR179" s="65"/>
      <c r="HS179" s="65"/>
      <c r="HT179" s="65"/>
      <c r="HU179" s="65"/>
      <c r="HV179" s="65"/>
      <c r="HW179" s="105"/>
      <c r="HX179" s="65"/>
      <c r="HY179" s="280">
        <f t="shared" si="213"/>
        <v>0</v>
      </c>
      <c r="HZ179" s="280">
        <f t="shared" si="214"/>
        <v>0</v>
      </c>
      <c r="IA179" s="280">
        <f t="shared" si="215"/>
        <v>0</v>
      </c>
      <c r="IB179" s="65"/>
      <c r="IC179" s="65"/>
    </row>
    <row r="180" spans="1:237" s="106" customFormat="1" ht="22.5" customHeight="1" thickBot="1" x14ac:dyDescent="0.3">
      <c r="A180" s="377" t="s">
        <v>3330</v>
      </c>
      <c r="B180" s="378" t="s">
        <v>3331</v>
      </c>
      <c r="C180" s="379" t="s">
        <v>3186</v>
      </c>
      <c r="D180" s="380" t="s">
        <v>3332</v>
      </c>
      <c r="E180" s="380" t="s">
        <v>3333</v>
      </c>
      <c r="F180" s="381" t="s">
        <v>3182</v>
      </c>
      <c r="G180" s="381" t="s">
        <v>3183</v>
      </c>
      <c r="H180" s="382" t="s">
        <v>2092</v>
      </c>
      <c r="I180" s="383" t="s">
        <v>2092</v>
      </c>
      <c r="J180" s="421" t="s">
        <v>3184</v>
      </c>
      <c r="K180" s="424" t="s">
        <v>60</v>
      </c>
      <c r="L180" s="329">
        <f>CONTINUA!BV180</f>
        <v>0</v>
      </c>
      <c r="M180" s="329">
        <f>CONTINUA!BW180</f>
        <v>0</v>
      </c>
      <c r="N180" s="895"/>
      <c r="O180" s="896" t="s">
        <v>3518</v>
      </c>
      <c r="P180" s="897">
        <v>0</v>
      </c>
      <c r="Q180" s="400"/>
      <c r="R180" s="401"/>
      <c r="S180" s="400"/>
      <c r="T180" s="401"/>
      <c r="U180" s="400"/>
      <c r="V180" s="401"/>
      <c r="W180" s="400"/>
      <c r="X180" s="401"/>
      <c r="Y180" s="400"/>
      <c r="Z180" s="401"/>
      <c r="AA180" s="400"/>
      <c r="AB180" s="401"/>
      <c r="AC180" s="400"/>
      <c r="AD180" s="401"/>
      <c r="AE180" s="400"/>
      <c r="AF180" s="401"/>
      <c r="AG180" s="400"/>
      <c r="AH180" s="401"/>
      <c r="AI180" s="400"/>
      <c r="AJ180" s="401"/>
      <c r="AK180" s="400"/>
      <c r="AL180" s="401"/>
      <c r="AM180" s="400"/>
      <c r="AN180" s="401"/>
      <c r="AO180" s="400"/>
      <c r="AP180" s="401"/>
      <c r="AQ180" s="400"/>
      <c r="AR180" s="401"/>
      <c r="AS180" s="400"/>
      <c r="AT180" s="401"/>
      <c r="AU180" s="400"/>
      <c r="AV180" s="401"/>
      <c r="AW180" s="400"/>
      <c r="AX180" s="401"/>
      <c r="AY180" s="400"/>
      <c r="AZ180" s="401"/>
      <c r="BA180" s="400"/>
      <c r="BB180" s="401"/>
      <c r="BC180" s="400"/>
      <c r="BD180" s="401"/>
      <c r="BE180" s="400"/>
      <c r="BF180" s="401"/>
      <c r="BG180" s="400"/>
      <c r="BH180" s="401"/>
      <c r="BI180" s="400"/>
      <c r="BJ180" s="401"/>
      <c r="BK180" s="400"/>
      <c r="BL180" s="401"/>
      <c r="BM180" s="400"/>
      <c r="BN180" s="401"/>
      <c r="BO180" s="400"/>
      <c r="BP180" s="401"/>
      <c r="BQ180" s="400"/>
      <c r="BR180" s="401"/>
      <c r="BS180" s="400"/>
      <c r="BT180" s="401"/>
      <c r="BU180" s="400"/>
      <c r="BV180" s="401"/>
      <c r="BW180" s="400"/>
      <c r="BX180" s="401"/>
      <c r="BY180" s="400"/>
      <c r="BZ180" s="401"/>
      <c r="CA180" s="400"/>
      <c r="CB180" s="401"/>
      <c r="CC180" s="400"/>
      <c r="CD180" s="401"/>
      <c r="CE180" s="400"/>
      <c r="CF180" s="401"/>
      <c r="CG180" s="400"/>
      <c r="CH180" s="401"/>
      <c r="CI180" s="400"/>
      <c r="CJ180" s="401"/>
      <c r="CK180" s="400"/>
      <c r="CL180" s="401"/>
      <c r="CM180" s="400"/>
      <c r="CN180" s="401"/>
      <c r="CO180" s="400"/>
      <c r="CP180" s="401"/>
      <c r="CQ180" s="400"/>
      <c r="CR180" s="401"/>
      <c r="CS180" s="400"/>
      <c r="CT180" s="401"/>
      <c r="CU180" s="400"/>
      <c r="CV180" s="401"/>
      <c r="CW180" s="400"/>
      <c r="CX180" s="401"/>
      <c r="CY180" s="400"/>
      <c r="CZ180" s="401"/>
      <c r="DA180" s="400"/>
      <c r="DB180" s="401"/>
      <c r="DC180" s="400"/>
      <c r="DD180" s="401"/>
      <c r="DE180" s="400"/>
      <c r="DF180" s="401"/>
      <c r="DG180" s="400"/>
      <c r="DH180" s="401"/>
      <c r="DI180" s="400"/>
      <c r="DJ180" s="401"/>
      <c r="DK180" s="400"/>
      <c r="DL180" s="401"/>
      <c r="DM180" s="400"/>
      <c r="DN180" s="401"/>
      <c r="DO180" s="400"/>
      <c r="DP180" s="401"/>
      <c r="DQ180" s="400"/>
      <c r="DR180" s="401"/>
      <c r="DS180" s="400"/>
      <c r="DT180" s="401"/>
      <c r="DU180" s="400"/>
      <c r="DV180" s="401"/>
      <c r="DW180" s="400"/>
      <c r="DX180" s="401"/>
      <c r="DY180" s="400"/>
      <c r="DZ180" s="401"/>
      <c r="EA180" s="400"/>
      <c r="EB180" s="401"/>
      <c r="EC180" s="400"/>
      <c r="ED180" s="401"/>
      <c r="EE180" s="400"/>
      <c r="EF180" s="401"/>
      <c r="EG180" s="400"/>
      <c r="EH180" s="401"/>
      <c r="EI180" s="400"/>
      <c r="EJ180" s="447"/>
      <c r="EK180" s="512"/>
      <c r="EL180" s="515"/>
      <c r="EM180" s="450"/>
      <c r="EN180" s="348"/>
      <c r="EO180" s="348"/>
      <c r="EP180" s="179">
        <f t="shared" si="168"/>
        <v>0</v>
      </c>
      <c r="EQ180" s="179">
        <f t="shared" si="169"/>
        <v>0</v>
      </c>
      <c r="ER180" s="179">
        <f t="shared" si="170"/>
        <v>0</v>
      </c>
      <c r="ES180" s="179">
        <f t="shared" si="171"/>
        <v>0</v>
      </c>
      <c r="ET180" s="179">
        <f t="shared" si="172"/>
        <v>0</v>
      </c>
      <c r="EU180" s="179">
        <f t="shared" si="173"/>
        <v>0</v>
      </c>
      <c r="EV180" s="172">
        <f t="shared" si="174"/>
        <v>0</v>
      </c>
      <c r="EW180" s="253"/>
      <c r="EX180" s="254">
        <v>0</v>
      </c>
      <c r="EY180" s="180">
        <v>0</v>
      </c>
      <c r="EZ180" s="255">
        <v>0</v>
      </c>
      <c r="FA180" s="255">
        <v>0</v>
      </c>
      <c r="FB180" s="180">
        <f>SUM(FF180:GI180)/2</f>
        <v>0</v>
      </c>
      <c r="FC180" s="256">
        <f>N180*km*'VALORES TABELA'!$B$13</f>
        <v>0</v>
      </c>
      <c r="FD180" s="250">
        <f t="shared" si="212"/>
        <v>0</v>
      </c>
      <c r="FE180" s="257"/>
      <c r="FF180" s="181">
        <f>((Q180+S180)*Percapita)+((R180+T180)*Cadeirante)</f>
        <v>0</v>
      </c>
      <c r="FG180" s="181">
        <f>((U180+W180)*Percapita/30*FG$4)+((V180+X180)*Cadeirante/30*FG$4)</f>
        <v>0</v>
      </c>
      <c r="FH180" s="181">
        <f>((Y180+AA180)*Percapita/30*FH$4)+((Z180+AB180)*Cadeirante/30*FH$4)</f>
        <v>0</v>
      </c>
      <c r="FI180" s="181">
        <f>((AC180+AE180)*Percapita/30*FI$4)+((AD180+AF180)*Cadeirante/30*FI$4)</f>
        <v>0</v>
      </c>
      <c r="FJ180" s="181">
        <f>((AG180+AI180)*Percapita/30*FJ$4)+((AH180+AJ180)*Cadeirante/30*FJ$4)</f>
        <v>0</v>
      </c>
      <c r="FK180" s="181">
        <f>((AK180+AM180)*Percapita/30*FK$4)+((AL180+AN180)*Cadeirante/30*FK$4)</f>
        <v>0</v>
      </c>
      <c r="FL180" s="181">
        <f>((AO180+AQ180)*Percapita/30*FL$4)+((AP180+AR180)*Cadeirante/30*FL$4)</f>
        <v>0</v>
      </c>
      <c r="FM180" s="181">
        <f>((AS180+AU180)*Percapita/30*FM$4)+((AT180+AV180)*Cadeirante/30*FM$4)</f>
        <v>0</v>
      </c>
      <c r="FN180" s="181">
        <f>((AW180+AY180)*Percapita/30*FN$4)+((AX180+AZ180)*Cadeirante/30*FN$4)</f>
        <v>0</v>
      </c>
      <c r="FO180" s="181">
        <f>((BA180+BC180)*Percapita/30*FO$4)+((BB180+BD180)*Cadeirante/30*FO$4)</f>
        <v>0</v>
      </c>
      <c r="FP180" s="181">
        <f>((BE180+BG180)*Percapita/30*FP$4)+((BF180+BH180)*Cadeirante/30*FP$4)</f>
        <v>0</v>
      </c>
      <c r="FQ180" s="181">
        <f>((BI180+BK180)*Percapita/30*FQ$4)+((BJ180+BL180)*Cadeirante/30*FQ$4)</f>
        <v>0</v>
      </c>
      <c r="FR180" s="181">
        <f>((BM180+BO180)*Percapita/30*FR$4)+((BN180+BP180)*Cadeirante/30*FR$4)</f>
        <v>0</v>
      </c>
      <c r="FS180" s="181">
        <f>((BQ180+BS180)*Percapita/30*FS$4)+((BR180+BT180)*Cadeirante/30*FS$4)</f>
        <v>0</v>
      </c>
      <c r="FT180" s="181">
        <f>((BU180+BW180)*Percapita/30*FT$4)+((BV180+BX180)*Cadeirante/30*FT$4)</f>
        <v>0</v>
      </c>
      <c r="FU180" s="181">
        <f>((BY180+CA180)*Percapita/30*FU$4)+((BZ180+CB180)*Cadeirante/30*FU$4)</f>
        <v>0</v>
      </c>
      <c r="FV180" s="181">
        <f>((CC180+CE180)*Percapita/30*FV$4)+((CD180+CF180)*Cadeirante/30*FV$4)</f>
        <v>0</v>
      </c>
      <c r="FW180" s="181">
        <f>((CG180+CI180)*Percapita/30*FW$4)+((CI180+CK180)*Cadeirante/30*FW$4)</f>
        <v>0</v>
      </c>
      <c r="FX180" s="181">
        <f>((CK180+CM180)*Percapita/30*FX$4)+((CL180+CN180)*Cadeirante/30*FX$4)</f>
        <v>0</v>
      </c>
      <c r="FY180" s="181">
        <f>((CO180+CQ180)*Percapita/30*FY$4)+((CP180+CR180)*Cadeirante/30*FY$4)</f>
        <v>0</v>
      </c>
      <c r="FZ180" s="181">
        <f>((CS180+CU180)*Percapita/30*FZ$4)+((CT180+CV180)*Cadeirante/30*FZ$4)</f>
        <v>0</v>
      </c>
      <c r="GA180" s="181">
        <f>((CW180+CY180)*Percapita/30*GA$4)+((CX180+CZ180)*Cadeirante/30*GA$4)</f>
        <v>0</v>
      </c>
      <c r="GB180" s="181">
        <f>((DA180+DC180)*Percapita/30*GB$4)+((DB180+DD180)*Cadeirante/30*GB$4)</f>
        <v>0</v>
      </c>
      <c r="GC180" s="181">
        <f>((DE180+DG180)*Percapita/30*GC$4)+((DF180+DH180)*Cadeirante/30*GC$4)</f>
        <v>0</v>
      </c>
      <c r="GD180" s="181">
        <f>((DI180+DK180)*Percapita/30*GD$4)+((DJ180+DL180)*Cadeirante/30*GD$4)</f>
        <v>0</v>
      </c>
      <c r="GE180" s="181">
        <f>((DM180+DO180)*Percapita/30*GE$4)+((DN180+DP180)*Cadeirante/30*GE$4)</f>
        <v>0</v>
      </c>
      <c r="GF180" s="181">
        <f>((DQ180+DS180)*Percapita/30*GF$4)+((DR180+DT180)*Cadeirante/30*GF$4)</f>
        <v>0</v>
      </c>
      <c r="GG180" s="181">
        <f>((DU180+DW180)*Percapita/30*GG$4)+((DV180+DX180)*Cadeirante/30*GG$4)</f>
        <v>0</v>
      </c>
      <c r="GH180" s="181">
        <f>((DY180+EA180)*Percapita/30*GH$4)+((DZ180+EB180)*Cadeirante/30*GH$4)</f>
        <v>0</v>
      </c>
      <c r="GI180" s="181">
        <f>((EC180+EE180)*Percapita/30*GI$4)+((ED180+EF180)*Cadeirante/30*GI$4)</f>
        <v>0</v>
      </c>
      <c r="GJ180" s="181">
        <f>((EG180+EI180)*Percapita)+((EH180+EJ180)*Cadeirante)</f>
        <v>0</v>
      </c>
      <c r="GK180" s="258"/>
      <c r="GL180" s="103">
        <f t="shared" si="175"/>
        <v>0</v>
      </c>
      <c r="GM180" s="124"/>
      <c r="GN180" s="182"/>
      <c r="GO180" s="182"/>
      <c r="GP180" s="182"/>
      <c r="GQ180" s="182"/>
      <c r="GR180" s="182"/>
      <c r="GS180" s="182"/>
      <c r="GT180" s="182"/>
      <c r="GU180" s="182"/>
      <c r="GV180" s="182"/>
      <c r="GW180" s="182"/>
      <c r="GX180" s="182"/>
      <c r="GY180" s="182"/>
      <c r="GZ180" s="182"/>
      <c r="HA180" s="182"/>
      <c r="HB180" s="182"/>
      <c r="HC180" s="182"/>
      <c r="HD180" s="182"/>
      <c r="HE180" s="182"/>
      <c r="HF180" s="182"/>
      <c r="HG180" s="182"/>
      <c r="HH180" s="182"/>
      <c r="HI180" s="182"/>
      <c r="HJ180" s="182"/>
      <c r="HK180" s="182"/>
      <c r="HL180" s="182"/>
      <c r="HM180" s="182"/>
      <c r="HN180" s="182"/>
      <c r="HO180" s="182"/>
      <c r="HP180" s="259"/>
      <c r="HQ180" s="64"/>
      <c r="HW180" s="257"/>
      <c r="HY180" s="280">
        <f t="shared" si="213"/>
        <v>0</v>
      </c>
      <c r="HZ180" s="280">
        <f t="shared" si="214"/>
        <v>0</v>
      </c>
      <c r="IA180" s="280">
        <f t="shared" si="215"/>
        <v>0</v>
      </c>
    </row>
    <row r="181" spans="1:237" s="106" customFormat="1" ht="22.5" customHeight="1" x14ac:dyDescent="0.25">
      <c r="A181" t="s">
        <v>3334</v>
      </c>
      <c r="B181" s="522" t="s">
        <v>3335</v>
      </c>
      <c r="C181" s="523">
        <v>1</v>
      </c>
      <c r="D181" s="524" t="s">
        <v>3336</v>
      </c>
      <c r="E181" s="524" t="s">
        <v>3337</v>
      </c>
      <c r="F181" s="525" t="s">
        <v>3182</v>
      </c>
      <c r="G181" s="525" t="s">
        <v>3183</v>
      </c>
      <c r="H181" s="350" t="s">
        <v>2094</v>
      </c>
      <c r="I181" s="351" t="s">
        <v>2094</v>
      </c>
      <c r="J181" s="409" t="s">
        <v>3184</v>
      </c>
      <c r="K181" s="410" t="s">
        <v>3185</v>
      </c>
      <c r="L181" s="329">
        <f>CONTINUA!BV181</f>
        <v>0</v>
      </c>
      <c r="M181" s="329">
        <f>CONTINUA!BW181</f>
        <v>0</v>
      </c>
      <c r="N181" s="895"/>
      <c r="O181" s="896" t="s">
        <v>3519</v>
      </c>
      <c r="P181" s="897">
        <v>0</v>
      </c>
      <c r="Q181" s="400">
        <v>6</v>
      </c>
      <c r="R181" s="401"/>
      <c r="S181" s="400"/>
      <c r="T181" s="401"/>
      <c r="U181" s="400"/>
      <c r="V181" s="401"/>
      <c r="W181" s="400"/>
      <c r="X181" s="401"/>
      <c r="Y181" s="400"/>
      <c r="Z181" s="401"/>
      <c r="AA181" s="400"/>
      <c r="AB181" s="401"/>
      <c r="AC181" s="400"/>
      <c r="AD181" s="401"/>
      <c r="AE181" s="400"/>
      <c r="AF181" s="401"/>
      <c r="AG181" s="400"/>
      <c r="AH181" s="401"/>
      <c r="AI181" s="400"/>
      <c r="AJ181" s="401"/>
      <c r="AK181" s="400"/>
      <c r="AL181" s="401"/>
      <c r="AM181" s="400"/>
      <c r="AN181" s="401"/>
      <c r="AO181" s="400"/>
      <c r="AP181" s="401"/>
      <c r="AQ181" s="400"/>
      <c r="AR181" s="401"/>
      <c r="AS181" s="400"/>
      <c r="AT181" s="401"/>
      <c r="AU181" s="400"/>
      <c r="AV181" s="401"/>
      <c r="AW181" s="400"/>
      <c r="AX181" s="401"/>
      <c r="AY181" s="400"/>
      <c r="AZ181" s="401"/>
      <c r="BA181" s="400"/>
      <c r="BB181" s="401"/>
      <c r="BC181" s="400"/>
      <c r="BD181" s="401"/>
      <c r="BE181" s="400"/>
      <c r="BF181" s="401"/>
      <c r="BG181" s="400"/>
      <c r="BH181" s="401"/>
      <c r="BI181" s="400"/>
      <c r="BJ181" s="401"/>
      <c r="BK181" s="400"/>
      <c r="BL181" s="401"/>
      <c r="BM181" s="400"/>
      <c r="BN181" s="401"/>
      <c r="BO181" s="400"/>
      <c r="BP181" s="401"/>
      <c r="BQ181" s="400"/>
      <c r="BR181" s="401"/>
      <c r="BS181" s="400"/>
      <c r="BT181" s="401"/>
      <c r="BU181" s="400"/>
      <c r="BV181" s="401"/>
      <c r="BW181" s="400"/>
      <c r="BX181" s="401"/>
      <c r="BY181" s="400"/>
      <c r="BZ181" s="401"/>
      <c r="CA181" s="400"/>
      <c r="CB181" s="401"/>
      <c r="CC181" s="400"/>
      <c r="CD181" s="401"/>
      <c r="CE181" s="400"/>
      <c r="CF181" s="401"/>
      <c r="CG181" s="400"/>
      <c r="CH181" s="401"/>
      <c r="CI181" s="400"/>
      <c r="CJ181" s="401"/>
      <c r="CK181" s="400"/>
      <c r="CL181" s="401"/>
      <c r="CM181" s="400"/>
      <c r="CN181" s="401"/>
      <c r="CO181" s="400"/>
      <c r="CP181" s="401"/>
      <c r="CQ181" s="400"/>
      <c r="CR181" s="401"/>
      <c r="CS181" s="400"/>
      <c r="CT181" s="401"/>
      <c r="CU181" s="400"/>
      <c r="CV181" s="401"/>
      <c r="CW181" s="400"/>
      <c r="CX181" s="401"/>
      <c r="CY181" s="400"/>
      <c r="CZ181" s="401"/>
      <c r="DA181" s="400"/>
      <c r="DB181" s="401"/>
      <c r="DC181" s="400"/>
      <c r="DD181" s="401"/>
      <c r="DE181" s="400"/>
      <c r="DF181" s="401"/>
      <c r="DG181" s="400"/>
      <c r="DH181" s="401"/>
      <c r="DI181" s="400"/>
      <c r="DJ181" s="401"/>
      <c r="DK181" s="400"/>
      <c r="DL181" s="401"/>
      <c r="DM181" s="400"/>
      <c r="DN181" s="401"/>
      <c r="DO181" s="400"/>
      <c r="DP181" s="401"/>
      <c r="DQ181" s="400"/>
      <c r="DR181" s="401"/>
      <c r="DS181" s="400"/>
      <c r="DT181" s="401"/>
      <c r="DU181" s="400"/>
      <c r="DV181" s="401"/>
      <c r="DW181" s="400"/>
      <c r="DX181" s="401"/>
      <c r="DY181" s="400"/>
      <c r="DZ181" s="401"/>
      <c r="EA181" s="400"/>
      <c r="EB181" s="401"/>
      <c r="EC181" s="400"/>
      <c r="ED181" s="401"/>
      <c r="EE181" s="400"/>
      <c r="EF181" s="401"/>
      <c r="EG181" s="400"/>
      <c r="EH181" s="401"/>
      <c r="EI181" s="400"/>
      <c r="EJ181" s="447"/>
      <c r="EK181" s="510"/>
      <c r="EL181" s="513"/>
      <c r="EM181" s="520"/>
      <c r="EN181" s="520"/>
      <c r="EO181" s="520"/>
      <c r="EP181" s="171">
        <f t="shared" si="168"/>
        <v>6</v>
      </c>
      <c r="EQ181" s="171">
        <f t="shared" si="169"/>
        <v>0</v>
      </c>
      <c r="ER181" s="171">
        <f t="shared" si="170"/>
        <v>0</v>
      </c>
      <c r="ES181" s="171">
        <f t="shared" si="171"/>
        <v>0</v>
      </c>
      <c r="ET181" s="171">
        <f t="shared" si="172"/>
        <v>0</v>
      </c>
      <c r="EU181" s="171">
        <f t="shared" si="173"/>
        <v>0</v>
      </c>
      <c r="EV181" s="172">
        <f t="shared" si="174"/>
        <v>6</v>
      </c>
      <c r="EW181" s="367">
        <f>IF(C181=4,IF(MAX(Q181:EJ183)&gt;0,(Especiall/30*(IF(($G181-$F181)=($G$5-$F$5),30,IF(DAY($G181)=31,($G181-$F181),($G181-$F181)+1)))),0),0)</f>
        <v>0</v>
      </c>
      <c r="EX181" s="248">
        <f t="shared" ref="EX181:EX184" si="216">FF181</f>
        <v>24442.640000000003</v>
      </c>
      <c r="EY181" s="174">
        <f>(L181*regular)+(M181*Cadeirantee)</f>
        <v>0</v>
      </c>
      <c r="EZ181" s="249">
        <f>SUMIF(FG181:GJ181,"&gt;0")</f>
        <v>0</v>
      </c>
      <c r="FA181" s="249">
        <f>SUMIF(FG181:GJ181,"&lt;0")+SUMIF(GN181:HP181,"&lt;0")</f>
        <v>0</v>
      </c>
      <c r="FB181" s="174">
        <v>0</v>
      </c>
      <c r="FC181" s="175">
        <f>N181*km*'VALORES TABELA'!$B$13</f>
        <v>0</v>
      </c>
      <c r="FD181" s="250">
        <f>GL181</f>
        <v>0</v>
      </c>
      <c r="FE181" s="176">
        <f>(EW181+EW182+EW183+EW184+EX181+EX182+EX183+EX184+EY181+EY182+EY183+EY184+EY185+EZ181+EZ182+EZ183+EZ184+FA181+FA182+FA183+FA184+FC181+FC182+FC183+FC184+HY181-HZ181-IA181+FD181+FD182+FD183+FD184+FB185)</f>
        <v>24808.960000000003</v>
      </c>
      <c r="FF181" s="177">
        <f>IF(C181=4,SUM(Q181+Q182+Q183+S181+S182+S183)*Percapita/30*FF$4+(R181+R182+R183+T181+T182+T183)*Cadeirante/30*FF$4,IF(C181=3,IF(Q184+S184=10,Fixo/30*FF$4+(Q181+Q182+Q183+S181+S182+S183)*Percapita/30*FF$4+(R184+T184)*Cadeirante/30*FF$4,IF(Q184+S184&lt;=9,(Q184+S184)*Crechee/30*FF$4)+(R184+T184)*Cadeirante/30*FF$4+(Q181+Q182+Q183+S181+S182+S183)*Percapita/30*FF$4)+IF(Q184+S184&gt;=11,Fixo/30*FF$4+(Q184+S184-10)*Crechee/30*FF$4,0),IF(C181=2,IF(R181+R182+R183+R184+T181+T182+T183+T184=1,Cadeirante/30*FF$4,IF(R181+R182+R183+R184+T181+T182+T183+T184=2,Fixo/30*FF$4,IF(R181+R182+R183+R184+T181+T182+T183+T184&gt;2,Fixo/30*FF$4+(R181+R182+R183+R184+T181+T182+T183+T184-2)*Cadeirante/30*FF$4)))+(Q181+Q182+Q183+S181+S182+S183)*Percapita/30*FF$4+(Q184+S184)*Crechee/30*FF$4,IF(C181=1,IF(Q181+Q182+Q183+R181+R182+R183+S181+S182+S183+T181+T182+T183&lt;=15,(Q181+Q182+Q183+S181+S182+S183)*Percapita/30*FF$4,IF(Q181+Q182+Q183+R181+R182+R183+S181+S182+S183+T181+T182+T183&gt;=16,Fixo/30*FF$4+(Q181+Q182+Q183+R181+R182+R183+S181+S182+S183+T181+T182-16)*Percapita/30*FF$4))))))</f>
        <v>24442.640000000003</v>
      </c>
      <c r="FG181" s="177">
        <f>IF(C181=4,SUM(U181+U182+U183+W181+W182+W183)*Percapita/30*FG$4+(V181+V182+V183+X181+X182+X183)*Cadeirante/30*FG$4,IF(C181=3,IF(U184+W184=10,Fixo/30*FG$4+(U181+U182+U183+W181+W182+W183)*Percapita/30*FG$4+(V184+X184)*Cadeirante/30*FG$4,IF(U184+W184&lt;=9,(U184+W184)*Crechee/30*FG$4)+(V184+X184)*Cadeirante/30*FG$4+(U181+U182+U183+W181+W182+W183)*Percapita/30*FG$4)+IF(U184+W184&gt;=11,Fixo/30*FG$4+(U184+W184-10)*Crechee/30*FG$4,0),IF(C181=2,IF(V181+V182+V183+V184+X181+X182+X183+X184=1,Cadeirante/30*FG$4,IF(V181+V182+V183+V184+X181+X182+X183+X184=2,Fixo/30*FG$4,IF(V181+V182+V183+V184+X181+X182+X183+X184&gt;2,Fixo/30*FG$4+(V181+V182+V183+V184+X181+X182+X183+X184-2)*Cadeirante/30*FG$4)))+(U181+U182+U183+W181+W182+W183)*Percapita/30*FG$4+(U184+W184)*Crechee/30*FG$4,IF(C181=1,IF(U181+U182+U183+V181+V182+V183+W181+W182+W183+X181+X182+X183&lt;=15,(U181+U182+U183+W181+W182+W183)*Percapita/30*FG$4,IF(U181+U182+U183+V181+V182+V183+W181+W182+W183+X181+X182+X183&gt;=16,Fixo/30*FG$4+(U181+U182+U183+V181+V182+V183+W181+W182+W183+X181+X182-16)*Percapita/30*FG$4))))))</f>
        <v>0</v>
      </c>
      <c r="FH181" s="177">
        <f>IF(C181=4,SUM(Y181+Y182+Y183+AA181+AA182+AA183)*Percapita/30*FH$4+(Z181+Z182+Z183+AB181+AB182+AB183)*Cadeirante/30*FH$4,IF(C181=3,IF(Y184+AA184=10,Fixo/30*FH$4+(Y181+Y182+Y183+AA181+AA182+AA183)*Percapita/30*FH$4+(Z184+AB184)*Cadeirante/30*FH$4,IF(Y184+AA184&lt;=9,(Y184+AA184)*Crechee/30*FH$4)+(Z184+AB184)*Cadeirante/30*FH$4+(Y181+Y182+Y183+AA181+AA182+AA183)*Percapita/30*FH$4)+IF(Y184+AA184&gt;=11,Fixo/30*FH$4+(Y184+AA184-10)*Crechee/30*FH$4,0),IF(C181=2,IF(Z181+Z182+Z183+Z184+AB181+AB182+AB183+AB184=1,Cadeirante/30*FH$4,IF(Z181+Z182+Z183+Z184+AB181+AB182+AB183+AB184=2,Fixo/30*FH$4,IF(Z181+Z182+Z183+Z184+AB181+AB182+AB183+AB184&gt;2,Fixo/30*FH$4+(Z181+Z182+Z183+Z184+AB181+AB182+AB183+AB184-2)*Cadeirante/30*FH$4)))+(Y181+Y182+Y183+AA181+AA182+AA183)*Percapita/30*FH$4+(Y184+AA184)*Crechee/30*FH$4,IF(C181=1,IF(Y181+Y182+Y183+Z181+Z182+Z183+AA181+AA182+AA183+AB181+AB182+AB183&lt;=15,(Y181+Y182+Y183+AA181+AA182+AA183)*Percapita/30*FH$4,IF(Y181+Y182+Y183+Z181+Z182+Z183+AA181+AA182+AA183+AB181+AB182+AB183&gt;=16,Fixo/30*FH$4+(Y181+Y182+Y183+Z181+Z182+Z183+AA181+AA182+AA183+AB181+AB182-16)*Percapita/30*FH$4))))))</f>
        <v>0</v>
      </c>
      <c r="FI181" s="177">
        <f>IF(C181=4,SUM(AC181+AC182+AC183+AE181+AE182+AE183)*Percapita/30*FI$4+(AD181+AD182+AD183+AF181+AF182+AF183)*Cadeirante/30*FI$4,IF(C181=3,IF(AC184+AE184=10,Fixo/30*FI$4+(AC181+AC182+AC183+AE181+AE182+AE183)*Percapita/30*FI$4+(AD184+AF184)*Cadeirante/30*FI$4,IF(AC184+AE184&lt;=9,(AC184+AE184)*Crechee/30*FI$4)+(AD184+AF184)*Cadeirante/30*FI$4+(AC181+AC182+AC183+AE181+AE182+AE183)*Percapita/30*FI$4)+IF(AC184+AE184&gt;=11,Fixo/30*FI$4+(AC184+AE184-10)*Crechee/30*FI$4,0),IF(C181=2,IF(AD181+AD182+AD183+AD184+AF181+AF182+AF183+AF184=1,Cadeirante/30*FI$4,IF(AD181+AD182+AD183+AD184+AF181+AF182+AF183+AF184=2,Fixo/30*FI$4,IF(AD181+AD182+AD183+AD184+AF181+AF182+AF183+AF184&gt;2,Fixo/30*FI$4+(AD181+AD182+AD183+AD184+AF181+AF182+AF183+AF184-2)*Cadeirante/30*FI$4)))+(AC181+AC182+AC183+AE181+AE182+AE183)*Percapita/30*FI$4+(AC184+AE184)*Crechee/30*FI$4,IF(C181=1,IF(AC181+AC182+AC183+AD181+AD182+AD183+AE181+AE182+AE183+AF181+AF182+AF183&lt;=15,(AC181+AC182+AC183+AE181+AE182+AE183)*Percapita/30*FI$4,IF(AC181+AC182+AC183+AD181+AD182+AD183+AE181+AE182+AE183+AF181+AF182+AF183&gt;=16,Fixo/30*FI$4+(AC181+AC182+AC183+AD181+AD182+AD183+AE181+AE182+AE183+AF181+AF182-16)*Percapita/30*FI$4))))))</f>
        <v>0</v>
      </c>
      <c r="FJ181" s="177">
        <f>IF(C181=4,SUM(AG181+AG182+AG183+AI181+AI182+AI183)*Percapita/30*FJ$4+(AH181+AH182+AH183+AJ181+AJ182+AJ183)*Cadeirante/30*FJ$4,IF(C181=3,IF(AG184+AI184=10,Fixo/30*FJ$4+(AG181+AG182+AG183+AI181+AI182+AI183)*Percapita/30*FJ$4+(AH184+AJ184)*Cadeirante/30*FJ$4,IF(AG184+AI184&lt;=9,(AG184+AI184)*Crechee/30*FJ$4)+(AH184+AJ184)*Cadeirante/30*FJ$4+(AG181+AG182+AG183+AI181+AI182+AI183)*Percapita/30*FJ$4)+IF(AG184+AI184&gt;=11,Fixo/30*FJ$4+(AG184+AI184-10)*Crechee/30*FJ$4,0),IF(C181=2,IF(AH181+AH182+AH183+AH184+AJ181+AJ182+AJ183+AJ184=1,Cadeirante/30*FJ$4,IF(AH181+AH182+AH183+AH184+AJ181+AJ182+AJ183+AJ184=2,Fixo/30*FJ$4,IF(AH181+AH182+AH183+AH184+AJ181+AJ182+AJ183+AJ184&gt;2,Fixo/30*FJ$4+(AH181+AH182+AH183+AH184+AJ181+AJ182+AJ183+AJ184-2)*Cadeirante/30*FJ$4)))+(AG181+AG182+AG183+AI181+AI182+AI183)*Percapita/30*FJ$4+(AG184+AI184)*Crechee/30*FJ$4,IF(C181=1,IF(AG181+AG182+AG183+AH181+AH182+AH183+AI181+AI182+AI183+AJ181+AJ182+AJ183&lt;=15,(AG181+AG182+AG183+AI181+AI182+AI183)*Percapita/30*FJ$4,IF(AG181+AG182+AG183+AH181+AH182+AH183+AI181+AI182+AI183+AJ181+AJ182+AJ183&gt;=16,Fixo/30*FJ$4+(AG181+AG182+AG183+AH181+AH182+AH183+AI181+AI182+AI183+AJ181+AJ182-16)*Percapita/30*FJ$4))))))</f>
        <v>0</v>
      </c>
      <c r="FK181" s="177">
        <f>IF(C181=4,SUM(AK181+AK182+AK183+AM181+AM182+AM183)*Percapita/30*FK$4+(AL181+AL182+AL183+AN181+AN182+AN183)*Cadeirante/30*FK$4,IF(C181=3,IF(AK184+AM184=10,Fixo/30*FK$4+(AK181+AK182+AK183+AM181+AM182+AM183)*Percapita/30*FK$4+(AL184+AN184)*Cadeirante/30*FK$4,IF(AK184+AM184&lt;=9,(AK184+AM184)*Crechee/30*FK$4)+(AL184+AN184)*Cadeirante/30*FK$4+(AK181+AK182+AK183+AM181+AM182+AM183)*Percapita/30*FK$4)+IF(AK184+AM184&gt;=11,Fixo/30*FK$4+(AK184+AM184-10)*Crechee/30*FK$4,0),IF(C181=2,IF(AL181+AL182+AL183+AL184+AN181+AN182+AN183+AN184=1,Cadeirante/30*FK$4,IF(AL181+AL182+AL183+AL184+AN181+AN182+AN183+AN184=2,Fixo/30*FK$4,IF(AL181+AL182+AL183+AL184+AN181+AN182+AN183+AN184&gt;2,Fixo/30*FK$4+(AL181+AL182+AL183+AL184+AN181+AN182+AN183+AN184-2)*Cadeirante/30*FK$4)))+(AK181+AK182+AK183+AM181+AM182+AM183)*Percapita/30*FK$4+(AK184+AM184)*Crechee/30*FK$4,IF(C181=1,IF(AK181+AK182+AK183+AL181+AL182+AL183+AM181+AM182+AM183+AN181+AN182+AN183&lt;=15,(AK181+AK182+AK183+AM181+AM182+AM183)*Percapita/30*FK$4,IF(AK181+AK182+AK183+AL181+AL182+AL183+AM181+AM182+AM183+AN181+AN182+AN183&gt;=16,Fixo/30*FK$4+(AK181+AK182+AK183+AL181+AL182+AL183+AM181+AM182+AM183+AN181+AN182-16)*Percapita/30*FK$4))))))</f>
        <v>0</v>
      </c>
      <c r="FL181" s="177">
        <f>IF(C181=4,SUM(AO181+AO182+AO183+AQ181+AQ182+AQ183)*Percapita/30*FL$4+(AP181+AP182+AP183+AR181+AR182+AR183)*Cadeirante/30*FL$4,IF(C181=3,IF(AO184+AQ184=10,Fixo/30*FL$4+(AO181+AO182+AO183+AQ181+AQ182+AQ183)*Percapita/30*FL$4+(AP184+AR184)*Cadeirante/30*FL$4,IF(AO184+AQ184&lt;=9,(AO184+AQ184)*Crechee/30*FL$4)+(AP184+AR184)*Cadeirante/30*FL$4+(AO181+AO182+AO183+AQ181+AQ182+AQ183)*Percapita/30*FL$4)+IF(AO184+AQ184&gt;=11,Fixo/30*FL$4+(AO184+AQ184-10)*Crechee/30*FL$4,0),IF(C181=2,IF(AP181+AP182+AP183+AP184+AR181+AR182+AR183+AR184=1,Cadeirante/30*FL$4,IF(AP181+AP182+AP183+AP184+AR181+AR182+AR183+AR184=2,Fixo/30*FL$4,IF(AP181+AP182+AP183+AP184+AR181+AR182+AR183+AR184&gt;2,Fixo/30*FL$4+(AP181+AP182+AP183+AP184+AR181+AR182+AR183+AR184-2)*Cadeirante/30*FL$4)))+(AO181+AO182+AO183+AQ181+AQ182+AQ183)*Percapita/30*FL$4+(AO184+AQ184)*Crechee/30*FL$4,IF(C181=1,IF(AO181+AO182+AO183+AP181+AP182+AP183+AQ181+AQ182+AQ183+AR181+AR182+AR183&lt;=15,(AO181+AO182+AO183+AQ181+AQ182+AQ183)*Percapita/30*FL$4,IF(AO181+AO182+AO183+AP181+AP182+AP183+AQ181+AQ182+AQ183+AR181+AR182+AR183&gt;=16,Fixo/30*FL$4+(AO181+AO182+AO183+AP181+AP182+AP183+AQ181+AQ182+AQ183+AR181+AR182-16)*Percapita/30*FL$4))))))</f>
        <v>0</v>
      </c>
      <c r="FM181" s="177">
        <f>IF(C181=4,SUM(AS181+AS182+AS183+AU181+AU182+AU183)*Percapita/30*FM$4+(AT181+AT182+AT183+AV181+AV182+AV183)*Cadeirante/30*FM$4,IF(C181=3,IF(AS184+AU184=10,Fixo/30*FM$4+(AS181+AS182+AS183+AU181+AU182+AU183)*Percapita/30*FM$4+(AT184+AV184)*Cadeirante/30*FM$4,IF(AS184+AU184&lt;=9,(AS184+AU184)*Crechee/30*FM$4)+(AT184+AV184)*Cadeirante/30*FM$4+(AS181+AS182+AS183+AU181+AU182+AU183)*Percapita/30*FM$4)+IF(AS184+AU184&gt;=11,Fixo/30*FM$4+(AS184+AU184-10)*Crechee/30*FM$4,0),IF(C181=2,IF(AT181+AT182+AT183+AT184+AV181+AV182+AV183+AV184=1,Cadeirante/30*FM$4,IF(AT181+AT182+AT183+AT184+AV181+AV182+AV183+AV184=2,Fixo/30*FM$4,IF(AT181+AT182+AT183+AT184+AV181+AV182+AV183+AV184&gt;2,Fixo/30*FM$4+(AT181+AT182+AT183+AT184+AV181+AV182+AV183+AV184-2)*Cadeirante/30*FM$4)))+(AS181+AS182+AS183+AU181+AU182+AU183)*Percapita/30*FM$4+(AS184+AU184)*Crechee/30*FM$4,IF(C181=1,IF(AS181+AS182+AS183+AT181+AT182+AT183+AU181+AU182+AU183+AV181+AV182+AV183&lt;=15,(AS181+AS182+AS183+AU181+AU182+AU183)*Percapita/30*FM$4,IF(AS181+AS182+AS183+AT181+AT182+AT183+AU181+AU182+AU183+AV181+AV182+AV183&gt;=16,Fixo/30*FM$4+(AS181+AS182+AS183+AT181+AT182+AT183+AU181+AU182+AU183+AV181+AV182-16)*Percapita/30*FM$4))))))</f>
        <v>0</v>
      </c>
      <c r="FN181" s="177">
        <f>IF(C181=4,SUM(AW181+AW182+AW183+AY181+AY182+AY183)*Percapita/30*FN$4+(AX181+AX182+AX183+AZ181+AZ182+AZ183)*Cadeirante/30*FN$4,IF(C181=3,IF(AW184+AY184=10,Fixo/30*FN$4+(AW181+AW182+AW183+AY181+AY182+AY183)*Percapita/30*FN$4+(AX184+AZ184)*Cadeirante/30*FN$4,IF(AW184+AY184&lt;=9,(AW184+AY184)*Crechee/30*FN$4)+(AX184+AZ184)*Cadeirante/30*FN$4+(AW181+AW182+AW183+AY181+AY182+AY183)*Percapita/30*FN$4)+IF(AW184+AY184&gt;=11,Fixo/30*FN$4+(AW184+AY184-10)*Crechee/30*FN$4,0),IF(C181=2,IF(AX181+AX182+AX183+AX184+AZ181+AZ182+AZ183+AZ184=1,Cadeirante/30*FN$4,IF(AX181+AX182+AX183+AX184+AZ181+AZ182+AZ183+AZ184=2,Fixo/30*FN$4,IF(AX181+AX182+AX183+AX184+AZ181+AZ182+AZ183+AZ184&gt;2,Fixo/30*FN$4+(AX181+AX182+AX183+AX184+AZ181+AZ182+AZ183+AZ184-2)*Cadeirante/30*FN$4)))+(AW181+AW182+AW183+AY181+AY182+AY183)*Percapita/30*FN$4+(AW184+AY184)*Crechee/30*FN$4,IF(C181=1,IF(AW181+AW182+AW183+AX181+AX182+AX183+AY181+AY182+AY183+AZ181+AZ182+AZ183&lt;=15,(AW181+AW182+AW183+AY181+AY182+AY183)*Percapita/30*FN$4,IF(AW181+AW182+AW183+AX181+AX182+AX183+AY181+AY182+AY183+AZ181+AZ182+AZ183&gt;=16,Fixo/30*FN$4+(AW181+AW182+AW183+AX181+AX182+AX183+AY181+AY182+AY183+AZ181+AZ182-16)*Percapita/30*FN$4))))))</f>
        <v>0</v>
      </c>
      <c r="FO181" s="177">
        <f>IF(C181=4,SUM(BA181+BA182+BA183+BC181+BC182+BC183)*Percapita/30*FO$4+(BB181+BB182+BB183+BD181+BD182+BD183)*Cadeirante/30*FO$4,IF(C181=3,IF(BA184+BC184=10,Fixo/30*FO$4+(BA181+BA182+BA183+BC181+BC182+BC183)*Percapita/30*FO$4+(BB184+BD184)*Cadeirante/30*FO$4,IF(BA184+BC184&lt;=9,(BA184+BC184)*Crechee/30*FO$4)+(BB184+BD184)*Cadeirante/30*FO$4+(BA181+BA182+BA183+BC181+BC182+BC183)*Percapita/30*FO$4)+IF(BA184+BC184&gt;=11,Fixo/30*FO$4+(BA184+BC184-10)*Crechee/30*FO$4,0),IF(C181=2,IF(BB181+BB182+BB183+BB184+BD181+BD182+BD183+BD184=1,Cadeirante/30*FO$4,IF(BB181+BB182+BB183+BB184+BD181+BD182+BD183+BD184=2,Fixo/30*FO$4,IF(BB181+BB182+BB183+BB184+BD181+BD182+BD183+BD184&gt;2,Fixo/30*FO$4+(BB181+BB182+BB183+BB184+BD181+BD182+BD183+BD184-2)*Cadeirante/30*FO$4)))+(BA181+BA182+BA183+BC181+BC182+BC183)*Percapita/30*FO$4+(BA184+BC184)*Crechee/30*FO$4,IF(C181=1,IF(BA181+BA182+BA183+BB181+BB182+BB183+BC181+BC182+BC183+BD181+BD182+BD183&lt;=15,(BA181+BA182+BA183+BC181+BC182+BC183)*Percapita/30*FO$4,IF(BA181+BA182+BA183+BB181+BB182+BB183+BC181+BC182+BC183+BD181+BD182+BD183&gt;=16,Fixo/30*FO$4+(BA181+BA182+BA183+BB181+BB182+BB183+BC181+BC182+BC183+BD181+BD182-16)*Percapita/30*FO$4))))))</f>
        <v>0</v>
      </c>
      <c r="FP181" s="177">
        <f>IF(C181=4,SUM(BE181+BE182+BE183+BG181+BG182+BG183)*Percapita/30*FP$4+(BF181+BF182+BF183+BH181+BH182+BH183)*Cadeirante/30*FP$4,IF(C181=3,IF(BE184+BG184=10,Fixo/30*FP$4+(BE181+BE182+BE183+BG181+BG182+BG183)*Percapita/30*FP$4+(BF184+BH184)*Cadeirante/30*FP$4,IF(BE184+BG184&lt;=9,(BE184+BG184)*Crechee/30*FP$4)+(BF184+BH184)*Cadeirante/30*FP$4+(BE181+BE182+BE183+BG181+BG182+BG183)*Percapita/30*FP$4)+IF(BE184+BG184&gt;=11,Fixo/30*FP$4+(BE184+BG184-10)*Crechee/30*FP$4,0),IF(C181=2,IF(BF181+BF182+BF183+BF184+BH181+BH182+BH183+BH184=1,Cadeirante/30*FP$4,IF(BF181+BF182+BF183+BF184+BH181+BH182+BH183+BH184=2,Fixo/30*FP$4,IF(BF181+BF182+BF183+BF184+BH181+BH182+BH183+BH184&gt;2,Fixo/30*FP$4+(BF181+BF182+BF183+BF184+BH181+BH182+BH183+BH184-2)*Cadeirante/30*FP$4)))+(BE181+BE182+BE183+BG181+BG182+BG183)*Percapita/30*FP$4+(BE184+BG184)*Crechee/30*FP$4,IF(C181=1,IF(BE181+BE182+BE183+BF181+BF182+BF183+BG181+BG182+BG183+BH181+BH182+BH183&lt;=15,(BE181+BE182+BE183+BG181+BG182+BG183)*Percapita/30*FP$4,IF(BE181+BE182+BE183+BF181+BF182+BF183+BG181+BG182+BG183+BH181+BH182+BH183&gt;=16,Fixo/30*FP$4+(BE181+BE182+BE183+BF181+BF182+BF183+BG181+BG182+BG183+BH181+BH182-16)*Percapita/30*FP$4))))))</f>
        <v>0</v>
      </c>
      <c r="FQ181" s="177">
        <f>IF(C181=4,SUM(BI181+BI182+BI183+BK181+BK182+BK183)*Percapita/30*FQ$4+(BJ181+BJ182+BJ183+BL181+BL182+BL183)*Cadeirante/30*FQ$4,IF(C181=3,IF(BI184+BK184=10,Fixo/30*FQ$4+(BI181+BI182+BI183+BK181+BK182+BK183)*Percapita/30*FQ$4+(BJ184+BL184)*Cadeirante/30*FQ$4,IF(BI184+BK184&lt;=9,(BI184+BK184)*Crechee/30*FQ$4)+(BJ184+BL184)*Cadeirante/30*FQ$4+(BI181+BI182+BI183+BK181+BK182+BK183)*Percapita/30*FQ$4)+IF(BI184+BK184&gt;=11,Fixo/30*FQ$4+(BI184+BK184-10)*Crechee/30*FQ$4,0),IF(C181=2,IF(BJ181+BJ182+BJ183+BJ184+BL181+BL182+BL183+BL184=1,Cadeirante/30*FQ$4,IF(BJ181+BJ182+BJ183+BJ184+BL181+BL182+BL183+BL184=2,Fixo/30*FQ$4,IF(BJ181+BJ182+BJ183+BJ184+BL181+BL182+BL183+BL184&gt;2,Fixo/30*FQ$4+(BJ181+BJ182+BJ183+BJ184+BL181+BL182+BL183+BL184-2)*Cadeirante/30*FQ$4)))+(BI181+BI182+BI183+BK181+BK182+BK183)*Percapita/30*FQ$4+(BI184+BK184)*Crechee/30*FQ$4,IF(C181=1,IF(BI181+BI182+BI183+BJ181+BJ182+BJ183+BK181+BK182+BK183+BL181+BL182+BL183&lt;=15,(BI181+BI182+BI183+BK181+BK182+BK183)*Percapita/30*FQ$4,IF(BI181+BI182+BI183+BJ181+BJ182+BJ183+BK181+BK182+BK183+BL181+BL182+BL183&gt;=16,Fixo/30*FQ$4+(BI181+BI182+BI183+BJ181+BJ182+BJ183+BK181+BK182+BK183+BL181+BL182-16)*Percapita/30*FQ$4))))))</f>
        <v>0</v>
      </c>
      <c r="FR181" s="177">
        <f>IF(C181=4,SUM(BM181+BM182+BM183+BO181+BO182+BO183)*Percapita/30*FR$4+(BN181+BN182+BN183+BP181+BP182+BP183)*Cadeirante/30*FR$4,IF(C181=3,IF(BM184+BO184=10,Fixo/30*FR$4+(BM181+BM182+BM183+BO181+BO182+BO183)*Percapita/30*FR$4+(BN184+BP184)*Cadeirante/30*FR$4,IF(BM184+BO184&lt;=9,(BM184+BO184)*Crechee/30*FR$4)+(BN184+BP184)*Cadeirante/30*FR$4+(BM181+BM182+BM183+BO181+BO182+BO183)*Percapita/30*FR$4)+IF(BM184+BO184&gt;=11,Fixo/30*FR$4+(BM184+BO184-10)*Crechee/30*FR$4,0),IF(C181=2,IF(BN181+BN182+BN183+BN184+BP181+BP182+BP183+BP184=1,Cadeirante/30*FR$4,IF(BN181+BN182+BN183+BN184+BP181+BP182+BP183+BP184=2,Fixo/30*FR$4,IF(BN181+BN182+BN183+BN184+BP181+BP182+BP183+BP184&gt;2,Fixo/30*FR$4+(BN181+BN182+BN183+BN184+BP181+BP182+BP183+BP184-2)*Cadeirante/30*FR$4)))+(BM181+BM182+BM183+BO181+BO182+BO183)*Percapita/30*FR$4+(BM184+BO184)*Crechee/30*FR$4,IF(C181=1,IF(BM181+BM182+BM183+BN181+BN182+BN183+BO181+BO182+BO183+BP181+BP182+BP183&lt;=15,(BM181+BM182+BM183+BO181+BO182+BO183)*Percapita/30*FR$4,IF(BM181+BM182+BM183+BN181+BN182+BN183+BO181+BO182+BO183+BP181+BP182+BP183&gt;=16,Fixo/30*FR$4+(BM181+BM182+BM183+BN181+BN182+BN183+BO181+BO182+BO183+BP181+BP182-16)*Percapita/30*FR$4))))))</f>
        <v>0</v>
      </c>
      <c r="FS181" s="177">
        <f>IF(C181=4,SUM(BQ181+BQ182+BQ183+BS181+BS182+BS183)*Percapita/30*FS$4+(BR181+BR182+BR183+BT181+BT182+BT183)*Cadeirante/30*FS$4,IF(C181=3,IF(BQ184+BS184=10,Fixo/30*FS$4+(BQ181+BQ182+BQ183+BS181+BS182+BS183)*Percapita/30*FS$4+(BR184+BT184)*Cadeirante/30*FS$4,IF(BQ184+BS184&lt;=9,(BQ184+BS184)*Crechee/30*FS$4)+(BR184+BT184)*Cadeirante/30*FS$4+(BQ181+BQ182+BQ183+BS181+BS182+BS183)*Percapita/30*FS$4)+IF(BQ184+BS184&gt;=11,Fixo/30*FS$4+(BQ184+BS184-10)*Crechee/30*FS$4,0),IF(C181=2,IF(BR181+BR182+BR183+BR184+BT181+BT182+BT183+BT184=1,Cadeirante/30*FS$4,IF(BR181+BR182+BR183+BR184+BT181+BT182+BT183+BT184=2,Fixo/30*FS$4,IF(BR181+BR182+BR183+BR184+BT181+BT182+BT183+BT184&gt;2,Fixo/30*FS$4+(BR181+BR182+BR183+BR184+BT181+BT182+BT183+BT184-2)*Cadeirante/30*FS$4)))+(BQ181+BQ182+BQ183+BS181+BS182+BS183)*Percapita/30*FS$4+(BQ184+BS184)*Crechee/30*FS$4,IF(C181=1,IF(BQ181+BQ182+BQ183+BR181+BR182+BR183+BS181+BS182+BS183+BT181+BT182+BT183&lt;=15,(BQ181+BQ182+BQ183+BS181+BS182+BS183)*Percapita/30*FS$4,IF(BQ181+BQ182+BQ183+BR181+BR182+BR183+BS181+BS182+BS183+BT181+BT182+BT183&gt;=16,Fixo/30*FS$4+(BQ181+BQ182+BQ183+BR181+BR182+BR183+BS181+BS182+BS183+BT181+BT182-16)*Percapita/30*FS$4))))))</f>
        <v>0</v>
      </c>
      <c r="FT181" s="177">
        <f>IF(C181=4,SUM(BU181+BU182+BU183+BW181+BW182+BW183)*Percapita/30*FT$4+(BV181+BV182+BV183+BX181+BX182+BX183)*Cadeirante/30*FT$4,IF(C181=3,IF(BU184+BW184=10,Fixo/30*FT$4+(BU181+BU182+BU183+BW181+BW182+BW183)*Percapita/30*FT$4+(BV184+BX184)*Cadeirante/30*FT$4,IF(BU184+BW184&lt;=9,(BU184+BW184)*Crechee/30*FT$4)+(BV184+BX184)*Cadeirante/30*FT$4+(BU181+BU182+BU183+BW181+BW182+BW183)*Percapita/30*FT$4)+IF(BU184+BW184&gt;=11,Fixo/30*FT$4+(BU184+BW184-10)*Crechee/30*FT$4,0),IF(C181=2,IF(BV181+BV182+BV183+BV184+BX181+BX182+BX183+BX184=1,Cadeirante/30*FT$4,IF(BV181+BV182+BV183+BV184+BX181+BX182+BX183+BX184=2,Fixo/30*FT$4,IF(BV181+BV182+BV183+BV184+BX181+BX182+BX183+BX184&gt;2,Fixo/30*FT$4+(BV181+BV182+BV183+BV184+BX181+BX182+BX183+BX184-2)*Cadeirante/30*FT$4)))+(BU181+BU182+BU183+BW181+BW182+BW183)*Percapita/30*FT$4+(BU184+BW184)*Crechee/30*FT$4,IF(C181=1,IF(BU181+BU182+BU183+BV181+BV182+BV183+BW181+BW182+BW183+BX181+BX182+BX183&lt;=15,(BU181+BU182+BU183+BW181+BW182+BW183)*Percapita/30*FT$4,IF(BU181+BU182+BU183+BV181+BV182+BV183+BW181+BW182+BW183+BX181+BX182+BX183&gt;=16,Fixo/30*FT$4+(BU181+BU182+BU183+BV181+BV182+BV183+BW181+BW182+BW183+BX181+BX182-16)*Percapita/30*FT$4))))))</f>
        <v>0</v>
      </c>
      <c r="FU181" s="177">
        <f>IF(C181=4,SUM(BY181+BY182+BY183+CA181+CA182+CA183)*Percapita/30*FU$4+(BZ181+BZ182+BZ183+CB181+CB182+CB183)*Cadeirante/30*FU$4,IF(C181=3,IF(BY184+CA184=10,Fixo/30*FU$4+(BY181+BY182+BY183+CA181+CA182+CA183)*Percapita/30*FU$4+(BZ184+CB184)*Cadeirante/30*FU$4,IF(BY184+CA184&lt;=9,(BY184+CA184)*Crechee/30*FU$4)+(BZ184+CB184)*Cadeirante/30*FU$4+(BY181+BY182+BY183+CA181+CA182+CA183)*Percapita/30*FU$4)+IF(BY184+CA184&gt;=11,Fixo/30*FU$4+(BY184+CA184-10)*Crechee/30*FU$4,0),IF(C181=2,IF(BZ181+BZ182+BZ183+BZ184+CB181+CB182+CB183+CB184=1,Cadeirante/30*FU$4,IF(BZ181+BZ182+BZ183+BZ184+CB181+CB182+CB183+CB184=2,Fixo/30*FU$4,IF(BZ181+BZ182+BZ183+BZ184+CB181+CB182+CB183+CB184&gt;2,Fixo/30*FU$4+(BZ181+BZ182+BZ183+BZ184+CB181+CB182+CB183+CB184-2)*Cadeirante/30*FU$4)))+(BY181+BY182+BY183+CA181+CA182+CA183)*Percapita/30*FU$4+(BY184+CA184)*Crechee/30*FU$4,IF(C181=1,IF(BY181+BY182+BY183+BZ181+BZ182+BZ183+CA181+CA182+CA183+CB181+CB182+CB183&lt;=15,(BY181+BY182+BY183+CA181+CA182+CA183)*Percapita/30*FU$4,IF(BY181+BY182+BY183+BZ181+BZ182+BZ183+CA181+CA182+CA183+CB181+CB182+CB183&gt;=16,Fixo/30*FU$4+(BY181+BY182+BY183+BZ181+BZ182+BZ183+CA181+CA182+CA183+CB181+CB182-16)*Percapita/30*FU$4))))))</f>
        <v>0</v>
      </c>
      <c r="FV181" s="177">
        <f>IF(C181=4,SUM(CC181+CC182+CC183+CE181+CE182+CE183)*Percapita/30*FV$4+(CD181+CD182+CD183+CF181+CF182+CF183)*Cadeirante/30*FV$4,IF(C181=3,IF(CC184+CE184=10,Fixo/30*FV$4+(CC181+CC182+CC183+CE181+CE182+CE183)*Percapita/30*FV$4+(CD184+CF184)*Cadeirante/30*FV$4,IF(CC184+CE184&lt;=9,(CC184+CE184)*Crechee/30*FV$4)+(CD184+CF184)*Cadeirante/30*FV$4+(CC181+CC182+CC183+CE181+CE182+CE183)*Percapita/30*FV$4)+IF(CC184+CE184&gt;=11,Fixo/30*FV$4+(CC184+CE184-10)*Crechee/30*FV$4,0),IF(C181=2,IF(CD181+CD182+CD183+CD184+CF181+CF182+CF183+CF184=1,Cadeirante/30*FV$4,IF(CD181+CD182+CD183+CD184+CF181+CF182+CF183+CF184=2,Fixo/30*FV$4,IF(CD181+CD182+CD183+CD184+CF181+CF182+CF183+CF184&gt;2,Fixo/30*FV$4+(CD181+CD182+CD183+CD184+CF181+CF182+CF183+CF184-2)*Cadeirante/30*FV$4)))+(CC181+CC182+CC183+CE181+CE182+CE183)*Percapita/30*FV$4+(CC184+CE184)*Crechee/30*FV$4,IF(C181=1,IF(CC181+CC182+CC183+CD181+CD182+CD183+CE181+CE182+CE183+CF181+CF182+CF183&lt;=15,(CC181+CC182+CC183+CE181+CE182+CE183)*Percapita/30*FV$4,IF(CC181+CC182+CC183+CD181+CD182+CD183+CE181+CE182+CE183+CF181+CF182+CF183&gt;=16,Fixo/30*FV$4+(CC181+CC182+CC183+CD181+CD182+CD183+CE181+CE182+CE183+CF181+CF182-16)*Percapita/30*FV$4))))))</f>
        <v>0</v>
      </c>
      <c r="FW181" s="177">
        <f>IF(C181=4,SUM(CG181+CG182+CG183+CI181+CI182+CI183)*Percapita/30*FW$4+(CH181+CH182+CH183+CJ181+CJ182+CJ183)*Cadeirante/30*FW$4,IF(C181=3,IF(CG184+CI184=10,Fixo/30*FW$4+(CG181+CG182+CG183+CI181+CI182+CI183)*Percapita/30*FW$4+(CH184+CJ184)*Cadeirante/30*FW$4,IF(CG184+CI184&lt;=9,(CG184+CI184)*Crechee/30*FW$4)+(CH184+CJ184)*Cadeirante/30*FW$4+(CG181+CG182+CG183+CI181+CI182+CI183)*Percapita/30*FW$4)+IF(CG184+CI184&gt;=11,Fixo/30*FW$4+(CG184+CI184-10)*Crechee/30*FW$4,0),IF(C181=2,IF(CH181+CH182+CH183+CH184+CJ181+CJ182+CJ183+CJ184=1,Cadeirante/30*FW$4,IF(CH181+CH182+CH183+CH184+CJ181+CJ182+CJ183+CJ184=2,Fixo/30*FW$4,IF(CH181+CH182+CH183+CH184+CJ181+CJ182+CJ183+CJ184&gt;2,Fixo/30*FW$4+(CH181+CH182+CH183+CH184+CJ181+CJ182+CJ183+CJ184-2)*Cadeirante/30*FW$4)))+(CG181+CG182+CG183+CI181+CI182+CI183)*Percapita/30*FW$4+(CG184+CI184)*Crechee/30*FW$4,IF(C181=1,IF(CG181+CG182+CG183+CH181+CH182+CH183+CI181+CI182+CI183+CJ181+CJ182+CJ183&lt;=15,(CG181+CG182+CG183+CI181+CI182+CI183)*Percapita/30*FW$4,IF(CG181+CG182+CG183+CH181+CH182+CH183+CI181+CI182+CI183+CJ181+CJ182+CJ183&gt;=16,Fixo/30*FW$4+(CG181+CG182+CG183+CH181+CH182+CH183+CI181+CI182+CI183+CJ181+CJ182-16)*Percapita/30*FW$4))))))</f>
        <v>0</v>
      </c>
      <c r="FX181" s="177">
        <f>IF(C181=4,SUM(CK181+CK182+CK183+CM181+CM182+CM183)*Percapita/30*FX$4+(CL181+CL182+CL183+CN181+CN182+CN183)*Cadeirante/30*FX$4,IF(C181=3,IF(CK184+CM184=10,Fixo/30*FX$4+(CK181+CK182+CK183+CM181+CM182+CM183)*Percapita/30*FX$4+(CL184+CN184)*Cadeirante/30*FX$4,IF(CK184+CM184&lt;=9,(CK184+CM184)*Crechee/30*FX$4)+(CL184+CN184)*Cadeirante/30*FX$4+(CK181+CK182+CK183+CM181+CM182+CM183)*Percapita/30*FX$4)+IF(CK184+CM184&gt;=11,Fixo/30*FX$4+(CK184+CM184-10)*Crechee/30*FX$4,0),IF(C181=2,IF(CL181+CL182+CL183+CL184+CN181+CN182+CN183+CN184=1,Cadeirante/30*FX$4,IF(CL181+CL182+CL183+CL184+CN181+CN182+CN183+CN184=2,Fixo/30*FX$4,IF(CL181+CL182+CL183+CL184+CN181+CN182+CN183+CN184&gt;2,Fixo/30*FX$4+(CL181+CL182+CL183+CL184+CN181+CN182+CN183+CN184-2)*Cadeirante/30*FX$4)))+(CK181+CK182+CK183+CM181+CM182+CM183)*Percapita/30*FX$4+(CK184+CM184)*Crechee/30*FX$4,IF(C181=1,IF(CK181+CK182+CK183+CL181+CL182+CL183+CM181+CM182+CM183+CN181+CN182+CN183&lt;=15,(CK181+CK182+CK183+CM181+CM182+CM183)*Percapita/30*FX$4,IF(CK181+CK182+CK183+CL181+CL182+CL183+CM181+CM182+CM183+CN181+CN182+CN183&gt;=16,Fixo/30*FX$4+(CK181+CK182+CK183+CL181+CL182+CL183+CM181+CM182+CM183+CN181+CN182-16)*Percapita/30*FX$4))))))</f>
        <v>0</v>
      </c>
      <c r="FY181" s="177">
        <f>IF(C181=4,SUM(CO181+CO182+CO183+CQ181+CQ182+CQ183)*Percapita/30*FY$4+(CP181+CP182+CP183+CR181+CR182+CR183)*Cadeirante/30*FY$4,IF(C181=3,IF(CO184+CQ184=10,Fixo/30*FY$4+(CO181+CO182+CO183+CQ181+CQ182+CQ183)*Percapita/30*FY$4+(CP184+CR184)*Cadeirante/30*FY$4,IF(CO184+CQ184&lt;=9,(CO184+CQ184)*Crechee/30*FY$4)+(CP184+CR184)*Cadeirante/30*FY$4+(CO181+CO182+CO183+CQ181+CQ182+CQ183)*Percapita/30*FY$4)+IF(CO184+CQ184&gt;=11,Fixo/30*FY$4+(CO184+CQ184-10)*Crechee/30*FY$4,0),IF(C181=2,IF(CP181+CP182+CP183+CP184+CR181+CR182+CR183+CR184=1,Cadeirante/30*FY$4,IF(CP181+CP182+CP183+CP184+CR181+CR182+CR183+CR184=2,Fixo/30*FY$4,IF(CP181+CP182+CP183+CP184+CR181+CR182+CR183+CR184&gt;2,Fixo/30*FY$4+(CP181+CP182+CP183+CP184+CR181+CR182+CR183+CR184-2)*Cadeirante/30*FY$4)))+(CO181+CO182+CO183+CQ181+CQ182+CQ183)*Percapita/30*FY$4+(CO184+CQ184)*Crechee/30*FY$4,IF(C181=1,IF(CO181+CO182+CO183+CP181+CP182+CP183+CQ181+CQ182+CQ183+CR181+CR182+CR183&lt;=15,(CO181+CO182+CO183+CQ181+CQ182+CQ183)*Percapita/30*FY$4,IF(CO181+CO182+CO183+CP181+CP182+CP183+CQ181+CQ182+CQ183+CR181+CR182+CR183&gt;=16,Fixo/30*FY$4+(CO181+CO182+CO183+CP181+CP182+CP183+CQ181+CQ182+CQ183+CR181+CR182-16)*Percapita/30*FY$4))))))</f>
        <v>0</v>
      </c>
      <c r="FZ181" s="177">
        <f>IF(C181=4,SUM(CS181+CS182+CS183+CU181+CU182+CU183)*Percapita/30*FZ$4+(CT181+CT182+CT183+CV181+CV182+CV183)*Cadeirante/30*FZ$4,IF(C181=3,IF(CS184+CU184=10,Fixo/30*FZ$4+(CS181+CS182+CS183+CU181+CU182+CU183)*Percapita/30*FZ$4+(CT184+CV184)*Cadeirante/30*FZ$4,IF(CS184+CU184&lt;=9,(CS184+CU184)*Crechee/30*FZ$4)+(CT184+CV184)*Cadeirante/30*FZ$4+(CS181+CS182+CS183+CU181+CU182+CU183)*Percapita/30*FZ$4)+IF(CS184+CU184&gt;=11,Fixo/30*FZ$4+(CS184+CU184-10)*Crechee/30*FZ$4,0),IF(C181=2,IF(CT181+CT182+CT183+CT184+CV181+CV182+CV183+CV184=1,Cadeirante/30*FZ$4,IF(CT181+CT182+CT183+CT184+CV181+CV182+CV183+CV184=2,Fixo/30*FZ$4,IF(CT181+CT182+CT183+CT184+CV181+CV182+CV183+CV184&gt;2,Fixo/30*FZ$4+(CT181+CT182+CT183+CT184+CV181+CV182+CV183+CV184-2)*Cadeirante/30*FZ$4)))+(CS181+CS182+CS183+CU181+CU182+CU183)*Percapita/30*FZ$4+(CS184+CU184)*Crechee/30*FZ$4,IF(C181=1,IF(CS181+CS182+CS183+CT181+CT182+CT183+CU181+CU182+CU183+CV181+CV182+CV183&lt;=15,(CS181+CS182+CS183+CU181+CU182+CU183)*Percapita/30*FZ$4,IF(CS181+CS182+CS183+CT181+CT182+CT183+CU181+CU182+CU183+CV181+CV182+CV183&gt;=16,Fixo/30*FZ$4+(CS181+CS182+CS183+CT181+CT182+CT183+CU181+CU182+CU183+CV181+CV182-16)*Percapita/30*FZ$4))))))</f>
        <v>0</v>
      </c>
      <c r="GA181" s="177">
        <f>IF(C181=4,SUM(CW181+CW182+CW183+CY181+CY182+CY183)*Percapita/30*GA$4+(CX181+CX182+CX183+CZ181+CZ182+CZ183)*Cadeirante/30*GA$4,IF(C181=3,IF(CW184+CY184=10,Fixo/30*GA$4+(CW181+CW182+CW183+CY181+CY182+CY183)*Percapita/30*GA$4+(CX184+CZ184)*Cadeirante/30*GA$4,IF(CW184+CY184&lt;=9,(CW184+CY184)*Crechee/30*GA$4)+(CX184+CZ184)*Cadeirante/30*GA$4+(CW181+CW182+CW183+CY181+CY182+CY183)*Percapita/30*GA$4)+IF(CW184+CY184&gt;=11,Fixo/30*GA$4+(CW184+CY184-10)*Crechee/30*GA$4,0),IF(C181=2,IF(CX181+CX182+CX183+CX184+CZ181+CZ182+CZ183+CZ184=1,Cadeirante/30*GA$4,IF(CX181+CX182+CX183+CX184+CZ181+CZ182+CZ183+CZ184=2,Fixo/30*GA$4,IF(CX181+CX182+CX183+CX184+CZ181+CZ182+CZ183+CZ184&gt;2,Fixo/30*GA$4+(CX181+CX182+CX183+CX184+CZ181+CZ182+CZ183+CZ184-2)*Cadeirante/30*GA$4)))+(CW181+CW182+CW183+CY181+CY182+CY183)*Percapita/30*GA$4+(CW184+CY184)*Crechee/30*GA$4,IF(C181=1,IF(CW181+CW182+CW183+CX181+CX182+CX183+CY181+CY182+CY183+CZ181+CZ182+CZ183&lt;=15,(CW181+CW182+CW183+CY181+CY182+CY183)*Percapita/30*GA$4,IF(CW181+CW182+CW183+CX181+CX182+CX183+CY181+CY182+CY183+CZ181+CZ182+CZ183&gt;=16,Fixo/30*GA$4+(CW181+CW182+CW183+CX181+CX182+CX183+CY181+CY182+CY183+CZ181+CZ182-16)*Percapita/30*GA$4))))))</f>
        <v>0</v>
      </c>
      <c r="GB181" s="177">
        <f>IF(C181=4,SUM(DA181+DA182+DA183+DC181+DC182+DC183)*Percapita/30*GB$4+(DB181+DB182+DB183+DD181+DD182+DD183)*Cadeirante/30*GB$4,IF(C181=3,IF(DA184+DC184=10,Fixo/30*GB$4+(DA181+DA182+DA183+DC181+DC182+DC183)*Percapita/30*GB$4+(DB184+DD184)*Cadeirante/30*GB$4,IF(DA184+DC184&lt;=9,(DA184+DC184)*Crechee/30*GB$4)+(DB184+DD184)*Cadeirante/30*GB$4+(DA181+DA182+DA183+DC181+DC182+DC183)*Percapita/30*GB$4)+IF(DA184+DC184&gt;=11,Fixo/30*GB$4+(DA184+DC184-10)*Crechee/30*GB$4,0),IF(C181=2,IF(DB181+DB182+DB183+DB184+DD181+DD182+DD183+DD184=1,Cadeirante/30*GB$4,IF(DB181+DB182+DB183+DB184+DD181+DD182+DD183+DD184=2,Fixo/30*GB$4,IF(DB181+DB182+DB183+DB184+DD181+DD182+DD183+DD184&gt;2,Fixo/30*GB$4+(DB181+DB182+DB183+DB184+DD181+DD182+DD183+DD184-2)*Cadeirante/30*GB$4)))+(DA181+DA182+DA183+DC181+DC182+DC183)*Percapita/30*GB$4+(DA184+DC184)*Crechee/30*GB$4,IF(C181=1,IF(DA181+DA182+DA183+DB181+DB182+DB183+DC181+DC182+DC183+DD181+DD182+DD183&lt;=15,(DA181+DA182+DA183+DC181+DC182+DC183)*Percapita/30*GB$4,IF(DA181+DA182+DA183+DB181+DB182+DB183+DC181+DC182+DC183+DD181+DD182+DD183&gt;=16,Fixo/30*GB$4+(DA181+DA182+DA183+DB181+DB182+DB183+DC181+DC182+DC183+DD181+DD182-16)*Percapita/30*GB$4))))))</f>
        <v>0</v>
      </c>
      <c r="GC181" s="177">
        <f>IF(C181=4,SUM(DE181+DE182+DE183+DG181+DG182+DG183)*Percapita/30*GC$4+(DF181+DF182+DF183+DH181+DH182+DH183)*Cadeirante/30*GC$4,IF(C181=3,IF(DE184+DG184=10,Fixo/30*GC$4+(DE181+DE182+DE183+DG181+DG182+DG183)*Percapita/30*GC$4+(DF184+DH184)*Cadeirante/30*GC$4,IF(DE184+DG184&lt;=9,(DE184+DG184)*Crechee/30*GC$4)+(DF184+DH184)*Cadeirante/30*GC$4+(DE181+DE182+DE183+DG181+DG182+DG183)*Percapita/30*GC$4)+IF(DE184+DG184&gt;=11,Fixo/30*GC$4+(DE184+DG184-10)*Crechee/30*GC$4,0),IF(C181=2,IF(DF181+DF182+DF183+DF184+DH181+DH182+DH183+DH184=1,Cadeirante/30*GC$4,IF(DF181+DF182+DF183+DF184+DH181+DH182+DH183+DH184=2,Fixo/30*GC$4,IF(DF181+DF182+DF183+DF184+DH181+DH182+DH183+DH184&gt;2,Fixo/30*GC$4+(DF181+DF182+DF183+DF184+DH181+DH182+DH183+DH184-2)*Cadeirante/30*GC$4)))+(DE181+DE182+DE183+DG181+DG182+DG183)*Percapita/30*GC$4+(DE184+DG184)*Crechee/30*GC$4,IF(C181=1,IF(DE181+DE182+DE183+DF181+DF182+DF183+DG181+DG182+DG183+DH181+DH182+DH183&lt;=15,(DE181+DE182+DE183+DG181+DG182+DG183)*Percapita/30*GC$4,IF(DE181+DE182+DE183+DF181+DF182+DF183+DG181+DG182+DG183+DH181+DH182+DH183&gt;=16,Fixo/30*GC$4+(DE181+DE182+DE183+DF181+DF182+DF183+DG181+DG182+DG183+DH181+DH182-16)*Percapita/30*GC$4))))))</f>
        <v>0</v>
      </c>
      <c r="GD181" s="177">
        <f>IF(C181=4,SUM(DI181+DI182+DI183+DK181+DK182+DK183)*Percapita/30*GD$4+(DJ181+DJ182+DJ183+DL181+DL182+DL183)*Cadeirante/30*GD$4,IF(C181=3,IF(DI184+DK184=10,Fixo/30*GD$4+(DI181+DI182+DI183+DK181+DK182+DK183)*Percapita/30*GD$4+(DJ184+DL184)*Cadeirante/30*GD$4,IF(DI184+DK184&lt;=9,(DI184+DK184)*Crechee/30*GD$4)+(DJ184+DL184)*Cadeirante/30*GD$4+(DI181+DI182+DI183+DK181+DK182+DK183)*Percapita/30*GD$4)+IF(DI184+DK184&gt;=11,Fixo/30*GD$4+(DI184+DK184-10)*Crechee/30*GD$4,0),IF(C181=2,IF(DJ181+DJ182+DJ183+DJ184+DL181+DL182+DL183+DL184=1,Cadeirante/30*GD$4,IF(DJ181+DJ182+DJ183+DJ184+DL181+DL182+DL183+DL184=2,Fixo/30*GD$4,IF(DJ181+DJ182+DJ183+DJ184+DL181+DL182+DL183+DL184&gt;2,Fixo/30*GD$4+(DJ181+DJ182+DJ183+DJ184+DL181+DL182+DL183+DL184-2)*Cadeirante/30*GD$4)))+(DI181+DI182+DI183+DK181+DK182+DK183)*Percapita/30*GD$4+(DI184+DK184)*Crechee/30*GD$4,IF(C181=1,IF(DI181+DI182+DI183+DJ181+DJ182+DJ183+DK181+DK182+DK183+DL181+DL182+DL183&lt;=15,(DI181+DI182+DI183+DK181+DK182+DK183)*Percapita/30*GD$4,IF(DI181+DI182+DI183+DJ181+DJ182+DJ183+DK181+DK182+DK183+DL181+DL182+DL183&gt;=16,Fixo/30*GD$4+(DI181+DI182+DI183+DJ181+DJ182+DJ183+DK181+DK182+DK183+DL181+DL182-16)*Percapita/30*GD$4))))))</f>
        <v>0</v>
      </c>
      <c r="GE181" s="177">
        <f>IF(C181=4,SUM(DM181+DM182+DM183+DO181+DO182+DO183)*Percapita/30*GE$4+(DN181+DN182+DN183+DP181+DP182+DP183)*Cadeirante/30*GE$4,IF(C181=3,IF(DM184+DO184=10,Fixo/30*GE$4+(DM181+DM182+DM183+DO181+DO182+DO183)*Percapita/30*GE$4+(DN184+DP184)*Cadeirante/30*GE$4,IF(DM184+DO184&lt;=9,(DM184+DO184)*Crechee/30*GE$4)+(DN184+DP184)*Cadeirante/30*GE$4+(DM181+DM182+DM183+DO181+DO182+DO183)*Percapita/30*GE$4)+IF(DM184+DO184&gt;=11,Fixo/30*GE$4+(DM184+DO184-10)*Crechee/30*GE$4,0),IF(C181=2,IF(DN181+DN182+DN183+DN184+DP181+DP182+DP183+DP184=1,Cadeirante/30*GE$4,IF(DN181+DN182+DN183+DN184+DP181+DP182+DP183+DP184=2,Fixo/30*GE$4,IF(DN181+DN182+DN183+DN184+DP181+DP182+DP183+DP184&gt;2,Fixo/30*GE$4+(DN181+DN182+DN183+DN184+DP181+DP182+DP183+DP184-2)*Cadeirante/30*GE$4)))+(DM181+DM182+DM183+DO181+DO182+DO183)*Percapita/30*GE$4+(DM184+DO184)*Crechee/30*GE$4,IF(C181=1,IF(DM181+DM182+DM183+DN181+DN182+DN183+DO181+DO182+DO183+DP181+DP182+DP183&lt;=15,(DM181+DM182+DM183+DO181+DO182+DO183)*Percapita/30*GE$4,IF(DM181+DM182+DM183+DN181+DN182+DN183+DO181+DO182+DO183+DP181+DP182+DP183&gt;=16,Fixo/30*GE$4+(DM181+DM182+DM183+DN181+DN182+DN183+DO181+DO182+DO183+DP181+DP182-16)*Percapita/30*GE$4))))))</f>
        <v>0</v>
      </c>
      <c r="GF181" s="177">
        <f>IF(C181=4,SUM(DQ181+DQ182+DQ183+DS181+DS182+DS183)*Percapita/30*GF$4+(DR181+DR182+DR183+DT181+DT182+DT183)*Cadeirante/30*GF$4,IF(C181=3,IF(DQ184+DS184=10,Fixo/30*GF$4+(DQ181+DQ182+DQ183+DS181+DS182+DS183)*Percapita/30*GF$4+(DR184+DT184)*Cadeirante/30*GF$4,IF(DQ184+DS184&lt;=9,(DQ184+DS184)*Crechee/30*GF$4)+(DR184+DT184)*Cadeirante/30*GF$4+(DQ181+DQ182+DQ183+DS181+DS182+DS183)*Percapita/30*GF$4)+IF(DQ184+DS184&gt;=11,Fixo/30*GF$4+(DQ184+DS184-10)*Crechee/30*GF$4,0),IF(C181=2,IF(DR181+DR182+DR183+DR184+DT181+DT182+DT183+DT184=1,Cadeirante/30*GF$4,IF(DR181+DR182+DR183+DR184+DT181+DT182+DT183+DT184=2,Fixo/30*GF$4,IF(DR181+DR182+DR183+DR184+DT181+DT182+DT183+DT184&gt;2,Fixo/30*GF$4+(DR181+DR182+DR183+DR184+DT181+DT182+DT183+DT184-2)*Cadeirante/30*GF$4)))+(DQ181+DQ182+DQ183+DS181+DS182+DS183)*Percapita/30*GF$4+(DQ184+DS184)*Crechee/30*GF$4,IF(C181=1,IF(DQ181+DQ182+DQ183+DR181+DR182+DR183+DS181+DS182+DS183+DT181+DT182+DT183&lt;=15,(DQ181+DQ182+DQ183+DS181+DS182+DS183)*Percapita/30*GF$4,IF(DQ181+DQ182+DQ183+DR181+DR182+DR183+DS181+DS182+DS183+DT181+DT182+DT183&gt;=16,Fixo/30*GF$4+(DQ181+DQ182+DQ183+DR181+DR182+DR183+DS181+DS182+DS183+DT181+DT182-16)*Percapita/30*GF$4))))))</f>
        <v>0</v>
      </c>
      <c r="GG181" s="177">
        <f>IF(C181=4,SUM(DU181+DU182+DU183+DW181+DW182+DW183)*Percapita/30*GG$4+(DV181+DV182+DV183+DX181+DX182+DX183)*Cadeirante/30*GG$4,IF(C181=3,IF(DU184+DW184=10,Fixo/30*GG$4+(DU181+DU182+DU183+DW181+DW182+DW183)*Percapita/30*GG$4+(DV184+DX184)*Cadeirante/30*GG$4,IF(DU184+DW184&lt;=9,(DU184+DW184)*Crechee/30*GG$4)+(DV184+DX184)*Cadeirante/30*GG$4+(DU181+DU182+DU183+DW181+DW182+DW183)*Percapita/30*GG$4)+IF(DU184+DW184&gt;=11,Fixo/30*GG$4+(DU184+DW184-10)*Crechee/30*GG$4,0),IF(C181=2,IF(DV181+DV182+DV183+DV184+DX181+DX182+DX183+DX184=1,Cadeirante/30*GG$4,IF(DV181+DV182+DV183+DV184+DX181+DX182+DX183+DX184=2,Fixo/30*GG$4,IF(DV181+DV182+DV183+DV184+DX181+DX182+DX183+DX184&gt;2,Fixo/30*GG$4+(DV181+DV182+DV183+DV184+DX181+DX182+DX183+DX184-2)*Cadeirante/30*GG$4)))+(DU181+DU182+DU183+DW181+DW182+DW183)*Percapita/30*GG$4+(DU184+DW184)*Crechee/30*GG$4,IF(C181=1,IF(DU181+DU182+DU183+DV181+DV182+DV183+DW181+DW182+DW183+DX181+DX182+DX183&lt;=15,(DU181+DU182+DU183+DW181+DW182+DW183)*Percapita/30*GG$4,IF(DU181+DU182+DU183+DV181+DV182+DV183+DW181+DW182+DW183+DX181+DX182+DX183&gt;=16,Fixo/30*GG$4+(DU181+DU182+DU183+DV181+DV182+DV183+DW181+DW182+DW183+DX181+DX182-16)*Percapita/30*GG$4))))))</f>
        <v>0</v>
      </c>
      <c r="GH181" s="177">
        <f>IF(C181=4,SUM(DY181+DY182+DY183+EA181+EA182+EA183)*Percapita/30*GH$4+(DZ181+DZ182+DZ183+EB181+EB182+EB183)*Cadeirante/30*GH$4,IF(C181=3,IF(DY184+EA184=10,Fixo/30*GH$4+(DY181+DY182+DY183+EA181+EA182+EA183)*Percapita/30*GH$4+(DZ184+EB184)*Cadeirante/30*GH$4,IF(DY184+EA184&lt;=9,(DY184+EA184)*Crechee/30*GH$4)+(DZ184+EB184)*Cadeirante/30*GH$4+(DY181+DY182+DY183+EA181+EA182+EA183)*Percapita/30*GH$4)+IF(DY184+EA184&gt;=11,Fixo/30*GH$4+(DY184+EA184-10)*Crechee/30*GH$4,0),IF(C181=2,IF(DZ181+DZ182+DZ183+DZ184+EB181+EB182+EB183+EB184=1,Cadeirante/30*GH$4,IF(DZ181+DZ182+DZ183+DZ184+EB181+EB182+EB183+EB184=2,Fixo/30*GH$4,IF(DZ181+DZ182+DZ183+DZ184+EB181+EB182+EB183+EB184&gt;2,Fixo/30*GH$4+(DZ181+DZ182+DZ183+DZ184+EB181+EB182+EB183+EB184-2)*Cadeirante/30*GH$4)))+(DY181+DY182+DY183+EA181+EA182+EA183)*Percapita/30*GH$4+(DY184+EA184)*Crechee/30*GH$4,IF(C181=1,IF(DY181+DY182+DY183+DZ181+DZ182+DZ183+EA181+EA182+EA183+EB181+EB182+EB183&lt;=15,(DY181+DY182+DY183+EA181+EA182+EA183)*Percapita/30*GH$4,IF(DY181+DY182+DY183+DZ181+DZ182+DZ183+EA181+EA182+EA183+EB181+EB182+EB183&gt;=16,Fixo/30*GH$4+(DY181+DY182+DY183+DZ181+DZ182+DZ183+EA181+EA182+EA183+EB181+EB182-16)*Percapita/30*GH$4))))))</f>
        <v>0</v>
      </c>
      <c r="GI181" s="177">
        <f>IF(C181=4,SUM(EC181+EC182+EC183+EE181+EE182+EE183)*Percapita/30*GI$4+(ED181+ED182+ED183+EF181+EF182+EF183)*Cadeirante/30*GI$4,IF(C181=3,IF(EC184+EE184=10,Fixo/30*GI$4+(EC181+EC182+EC183+EE181+EE182+EE183)*Percapita/30*GI$4+(ED184+EF184)*Cadeirante/30*GI$4,IF(EC184+EE184&lt;=9,(EC184+EE184)*Crechee/30*GI$4)+(ED184+EF184)*Cadeirante/30*GI$4+(EC181+EC182+EC183+EE181+EE182+EE183)*Percapita/30*GI$4)+IF(EC184+EE184&gt;=11,Fixo/30*GI$4+(EC184+EE184-10)*Crechee/30*GI$4,0),IF(C181=2,IF(ED181+ED182+ED183+ED184+EF181+EF182+EF183+EF184=1,Cadeirante/30*GI$4,IF(ED181+ED182+ED183+ED184+EF181+EF182+EF183+EF184=2,Fixo/30*GI$4,IF(ED181+ED182+ED183+ED184+EF181+EF182+EF183+EF184&gt;2,Fixo/30*GI$4+(ED181+ED182+ED183+ED184+EF181+EF182+EF183+EF184-2)*Cadeirante/30*GI$4)))+(EC181+EC182+EC183+EE181+EE182+EE183)*Percapita/30*GI$4+(EC184+EE184)*Crechee/30*GI$4,IF(C181=1,IF(EC181+EC182+EC183+ED181+ED182+ED183+EE181+EE182+EE183+EF181+EF182+EF183&lt;=15,(EC181+EC182+EC183+EE181+EE182+EE183)*Percapita/30*GI$4,IF(EC181+EC182+EC183+ED181+ED182+ED183+EE181+EE182+EE183+EF181+EF182+EF183&gt;=16,Fixo/30*GI$4+(EC181+EC182+EC183+ED181+ED182+ED183+EE181+EE182+EE183+EF181+EF182-16)*Percapita/30*GI$4))))))</f>
        <v>0</v>
      </c>
      <c r="GJ181" s="177">
        <f>IF(C181=4,SUM(EG181+EG182+EG183+EI181+EI182+EI183)*Percapita/30*GJ$4+(EH181+EH182+EH183+EJ181+EJ182+EJ183)*Cadeirante/30*GJ$4,IF(C181=3,IF(EG184+EI184=10,Fixo/30*GJ$4+(EG181+EG182+EG183+EI181+EI182+EI183)*Percapita/30*GJ$4+(EH184+EJ184)*Cadeirante/30*GJ$4,IF(EG184+EI184&lt;=9,(EG184+EI184)*Crechee/30*GJ$4)+(EH184+EJ184)*Cadeirante/30*GJ$4+(EG181+EG182+EG183+EI181+EI182+EI183)*Percapita/30*GJ$4)+IF(EG184+EI184&gt;=11,Fixo/30*GJ$4+(EG184+EI184-10)*Crechee/30*GJ$4,0),IF(C181=2,IF(EH181+EH182+EH183+EH184+EJ181+EJ182+EJ183+EJ184=1,Cadeirante/30*GJ$4,IF(EH181+EH182+EH183+EH184+EJ181+EJ182+EJ183+EJ184=2,Fixo/30*GJ$4,IF(EH181+EH182+EH183+EH184+EJ181+EJ182+EJ183+EJ184&gt;2,Fixo/30*GJ$4+(EH181+EH182+EH183+EH184+EJ181+EJ182+EJ183+EJ184-2)*Cadeirante/30*GJ$4)))+(EG181+EG182+EG183+EI181+EI182+EI183)*Percapita/30*GJ$4+(EG184+EI184)*Crechee/30*GJ$4,IF(C181=1,IF(EG181+EG182+EG183+EH181+EH182+EH183+EI181+EI182+EI183+EJ181+EJ182+EJ183&lt;=15,(EG181+EG182+EG183+EI181+EI182+EI183)*Percapita/30*GJ$4,IF(EG181+EG182+EG183+EH181+EH182+EH183+EI181+EI182+EI183+EJ181+EJ182+EJ183&gt;=16,Fixo/30*GJ$4+(EG181+EG182+EG183+EH181+EH182+EH183+EI181+EI182+EI183+EJ181+EJ182-16)*Percapita/30*GJ$4))))))</f>
        <v>0</v>
      </c>
      <c r="GK181" s="178"/>
      <c r="GL181" s="103">
        <f t="shared" si="175"/>
        <v>0</v>
      </c>
      <c r="GM181" s="124"/>
      <c r="GN181" s="104">
        <f>SUMIF(V181:V184,"&lt;0")*Cadeirante/30*GN$4+SUMIF(X181:X184,"&lt;0")*Cadeirante/30*GN$4</f>
        <v>0</v>
      </c>
      <c r="GO181" s="104">
        <f>SUMIF(Z181:Z184,"&lt;0")*Cadeirante/30*GO$4+SUMIF(AB181:AB184,"&lt;0")*Cadeirante/30*GO$4</f>
        <v>0</v>
      </c>
      <c r="GP181" s="104">
        <f>SUMIF(AD181:AD184,"&lt;0")*Cadeirante/30*GP$4+SUMIF(AF181:AF184,"&lt;0")*Cadeirante/30*GP$4</f>
        <v>0</v>
      </c>
      <c r="GQ181" s="104">
        <f>SUMIF(AH181:AH184,"&lt;0")*Cadeirante/30*GQ$4+SUMIF(AJ181:AJ184,"&lt;0")*Cadeirante/30*GQ$4</f>
        <v>0</v>
      </c>
      <c r="GR181" s="104">
        <f>SUMIF(AL181:AL184,"&lt;0")*Cadeirante/30*GR$4+SUMIF(AN181:AN184,"&lt;0")*Cadeirante/30*GR$4</f>
        <v>0</v>
      </c>
      <c r="GS181" s="104">
        <f>SUMIF(AP181:AP184,"&lt;0")*Cadeirante/30*GS$4+SUMIF(AR181:AR184,"&lt;0")*Cadeirante/30*GS$4</f>
        <v>0</v>
      </c>
      <c r="GT181" s="104">
        <f>SUMIF(AT181:AT184,"&lt;0")*Cadeirante/30*GT$4+SUMIF(AV181:AV184,"&lt;0")*Cadeirante/30*GT$4</f>
        <v>0</v>
      </c>
      <c r="GU181" s="104">
        <f>SUMIF(AX181:AX184,"&lt;0")*Cadeirante/30*GU$4+SUMIF(AZ181:AZ184,"&lt;0")*Cadeirante/30*GU$4</f>
        <v>0</v>
      </c>
      <c r="GV181" s="104">
        <f>SUMIF(BB181:BB184,"&lt;0")*Cadeirante/30*GV$4+SUMIF(BD181:BD184,"&lt;0")*Cadeirante/30*GV$4</f>
        <v>0</v>
      </c>
      <c r="GW181" s="104">
        <f>SUMIF(BF181:BF184,"&lt;0")*Cadeirante/30*GW$4+SUMIF(BH181:BH184,"&lt;0")*Cadeirante/30*GW$4</f>
        <v>0</v>
      </c>
      <c r="GX181" s="104">
        <f>SUMIF(BJ181:BJ184,"&lt;0")*Cadeirante/30*GX$4+SUMIF(BL181:BL184,"&lt;0")*Cadeirante/30*GX$4</f>
        <v>0</v>
      </c>
      <c r="GY181" s="104">
        <f>SUMIF(BN181:BN184,"&lt;0")*Cadeirante/30*GY$4+SUMIF(BP181:BP184,"&lt;0")*Cadeirante/30*GY$4</f>
        <v>0</v>
      </c>
      <c r="GZ181" s="104">
        <f>SUMIF(BR181:BR184,"&lt;0")*Cadeirante/30*GZ$4+SUMIF(BT181:BT184,"&lt;0")*Cadeirante/30*GZ$4</f>
        <v>0</v>
      </c>
      <c r="HA181" s="104">
        <f>SUMIF(BV181:BV184,"&lt;0")*Cadeirante/30*HA$4+SUMIF(BX181:BX184,"&lt;0")*Cadeirante/30*HA$4</f>
        <v>0</v>
      </c>
      <c r="HB181" s="104">
        <f>SUMIF(BZ181:BZ184,"&lt;0")*Cadeirante/30*HB$4+SUMIF(CB181:CB184,"&lt;0")*Cadeirante/30*HB$4</f>
        <v>0</v>
      </c>
      <c r="HC181" s="104">
        <f>SUMIF(CD181:CD184,"&lt;0")*Cadeirante/30*HC$4+SUMIF(CF181:CF184,"&lt;0")*Cadeirante/30*HC$4</f>
        <v>0</v>
      </c>
      <c r="HD181" s="104">
        <f>SUMIF(CH181:CH184,"&lt;0")*Cadeirante/30*HD$4+SUMIF(CJ181:CJ184,"&lt;0")*Cadeirante/30*HD$4</f>
        <v>0</v>
      </c>
      <c r="HE181" s="104">
        <f>SUMIF(CL181:CL184,"&lt;0")*Cadeirante/30*HE$4+SUMIF(CN181:CN184,"&lt;0")*Cadeirante/30*HE$4</f>
        <v>0</v>
      </c>
      <c r="HF181" s="104">
        <f>SUMIF(CP181:CP184,"&lt;0")*Cadeirante/30*HF$4+SUMIF(CR181:CR184,"&lt;0")*Cadeirante/30*HF$4</f>
        <v>0</v>
      </c>
      <c r="HG181" s="104">
        <f>SUMIF(CT181:CT184,"&lt;0")*Cadeirante/30*HG$4+SUMIF(CV181:CV184,"&lt;0")*Cadeirante/30*HG$4</f>
        <v>0</v>
      </c>
      <c r="HH181" s="104">
        <f>SUMIF(CX181:CX184,"&lt;0")*Cadeirante/30*HH$4+SUMIF(CZ181:CZ184,"&lt;0")*Cadeirante/30*HH$4</f>
        <v>0</v>
      </c>
      <c r="HI181" s="104">
        <f>SUMIF(DB181:DB184,"&lt;0")*Cadeirante/30*HI$4+SUMIF(DD181:DD184,"&lt;0")*Cadeirante/30*HI$4</f>
        <v>0</v>
      </c>
      <c r="HJ181" s="104">
        <f>SUMIF(DF181:DF184,"&lt;0")*Cadeirante/30*HJ$4+SUMIF(DH181:DH184,"&lt;0")*Cadeirante/30*HJ$4</f>
        <v>0</v>
      </c>
      <c r="HK181" s="104">
        <f>SUMIF(DJ181:DJ184,"&lt;0")*Cadeirante/30*HK$4+SUMIF(DL181:DL184,"&lt;0")*Cadeirante/30*HK$4</f>
        <v>0</v>
      </c>
      <c r="HL181" s="104">
        <f>SUMIF(DN181:DN184,"&lt;0")*Cadeirante/30*HL$4+SUMIF(DP181:DP184,"&lt;0")*Cadeirante/30*HL$4</f>
        <v>0</v>
      </c>
      <c r="HM181" s="104">
        <f>SUMIF(DR181:DR184,"&lt;0")*Cadeirante/30*HM$4+SUMIF(DT181:DT184,"&lt;0")*Cadeirante/30*HM$4</f>
        <v>0</v>
      </c>
      <c r="HN181" s="104">
        <f>SUMIF(DV181:DV184,"&lt;0")*Cadeirante/30*HN$4+SUMIF(DX181:DX184,"&lt;0")*Cadeirante/30*HN$4</f>
        <v>0</v>
      </c>
      <c r="HO181" s="104">
        <f>SUMIF(DZ181:DZ184,"&lt;0")*Cadeirante/30*HO$4+SUMIF(EB181:EB184,"&lt;0")*Cadeirante/30*HO$4</f>
        <v>0</v>
      </c>
      <c r="HP181" s="104">
        <f>SUMIF(ED181:ED184,"&lt;0")*Cadeirante/30*HP$4+SUMIF(EF181:EF184,"&lt;0")*Cadeirante/30*HP$4</f>
        <v>0</v>
      </c>
      <c r="HQ181" s="64"/>
      <c r="HR181" s="64"/>
      <c r="HS181" s="64"/>
      <c r="HT181" s="64"/>
      <c r="HU181" s="64"/>
      <c r="HV181" s="64"/>
      <c r="HW181" s="176">
        <v>17629.309999999998</v>
      </c>
      <c r="HX181" s="64"/>
      <c r="HY181" s="280">
        <f>IF(ISTEXT(EM181), VALUE(EM181), EM181)</f>
        <v>0</v>
      </c>
      <c r="HZ181" s="280">
        <f>IF(ISTEXT(EN181), VALUE(EN181), EN181)</f>
        <v>0</v>
      </c>
      <c r="IA181" s="280">
        <f>IF(ISTEXT(EO181), VALUE(EO181), EO181)</f>
        <v>0</v>
      </c>
      <c r="IB181" s="64" t="b">
        <f>HW181=FE181</f>
        <v>0</v>
      </c>
      <c r="IC181" s="64"/>
    </row>
    <row r="182" spans="1:237" s="106" customFormat="1" ht="22.5" customHeight="1" x14ac:dyDescent="0.25">
      <c r="A182" s="368" t="s">
        <v>3334</v>
      </c>
      <c r="B182" s="369" t="s">
        <v>3335</v>
      </c>
      <c r="C182" s="370" t="s">
        <v>3186</v>
      </c>
      <c r="D182" s="371" t="s">
        <v>3336</v>
      </c>
      <c r="E182" s="371" t="s">
        <v>3337</v>
      </c>
      <c r="F182" s="372" t="s">
        <v>3182</v>
      </c>
      <c r="G182" s="372" t="s">
        <v>3183</v>
      </c>
      <c r="H182" s="373" t="s">
        <v>2094</v>
      </c>
      <c r="I182" s="374" t="s">
        <v>2094</v>
      </c>
      <c r="J182" s="421" t="s">
        <v>3184</v>
      </c>
      <c r="K182" s="421" t="s">
        <v>3187</v>
      </c>
      <c r="L182" s="329">
        <f>CONTINUA!BV182</f>
        <v>38</v>
      </c>
      <c r="M182" s="329">
        <f>CONTINUA!BW182</f>
        <v>0</v>
      </c>
      <c r="N182" s="895"/>
      <c r="O182" s="896" t="s">
        <v>3519</v>
      </c>
      <c r="P182" s="897">
        <v>0</v>
      </c>
      <c r="Q182" s="400">
        <v>46</v>
      </c>
      <c r="R182" s="401"/>
      <c r="S182" s="400">
        <v>8</v>
      </c>
      <c r="T182" s="401"/>
      <c r="U182" s="400"/>
      <c r="V182" s="401"/>
      <c r="W182" s="400"/>
      <c r="X182" s="401"/>
      <c r="Y182" s="400"/>
      <c r="Z182" s="401"/>
      <c r="AA182" s="400"/>
      <c r="AB182" s="401"/>
      <c r="AC182" s="400"/>
      <c r="AD182" s="401"/>
      <c r="AE182" s="400"/>
      <c r="AF182" s="401"/>
      <c r="AG182" s="400"/>
      <c r="AH182" s="401"/>
      <c r="AI182" s="400"/>
      <c r="AJ182" s="401"/>
      <c r="AK182" s="400"/>
      <c r="AL182" s="401"/>
      <c r="AM182" s="400"/>
      <c r="AN182" s="401"/>
      <c r="AO182" s="400"/>
      <c r="AP182" s="401"/>
      <c r="AQ182" s="400"/>
      <c r="AR182" s="401"/>
      <c r="AS182" s="400"/>
      <c r="AT182" s="401"/>
      <c r="AU182" s="400"/>
      <c r="AV182" s="401"/>
      <c r="AW182" s="400"/>
      <c r="AX182" s="401"/>
      <c r="AY182" s="400"/>
      <c r="AZ182" s="401"/>
      <c r="BA182" s="400"/>
      <c r="BB182" s="401"/>
      <c r="BC182" s="400"/>
      <c r="BD182" s="401"/>
      <c r="BE182" s="400"/>
      <c r="BF182" s="401"/>
      <c r="BG182" s="400"/>
      <c r="BH182" s="401"/>
      <c r="BI182" s="400"/>
      <c r="BJ182" s="401"/>
      <c r="BK182" s="400"/>
      <c r="BL182" s="401"/>
      <c r="BM182" s="400"/>
      <c r="BN182" s="401"/>
      <c r="BO182" s="400"/>
      <c r="BP182" s="401"/>
      <c r="BQ182" s="400"/>
      <c r="BR182" s="401"/>
      <c r="BS182" s="400"/>
      <c r="BT182" s="401"/>
      <c r="BU182" s="400"/>
      <c r="BV182" s="401"/>
      <c r="BW182" s="400"/>
      <c r="BX182" s="401"/>
      <c r="BY182" s="400"/>
      <c r="BZ182" s="401"/>
      <c r="CA182" s="400"/>
      <c r="CB182" s="401"/>
      <c r="CC182" s="400"/>
      <c r="CD182" s="401"/>
      <c r="CE182" s="400"/>
      <c r="CF182" s="401"/>
      <c r="CG182" s="400"/>
      <c r="CH182" s="401"/>
      <c r="CI182" s="400"/>
      <c r="CJ182" s="401"/>
      <c r="CK182" s="400"/>
      <c r="CL182" s="401"/>
      <c r="CM182" s="400"/>
      <c r="CN182" s="401"/>
      <c r="CO182" s="400"/>
      <c r="CP182" s="401"/>
      <c r="CQ182" s="400"/>
      <c r="CR182" s="401"/>
      <c r="CS182" s="400"/>
      <c r="CT182" s="401"/>
      <c r="CU182" s="400"/>
      <c r="CV182" s="401"/>
      <c r="CW182" s="400"/>
      <c r="CX182" s="401"/>
      <c r="CY182" s="400"/>
      <c r="CZ182" s="401"/>
      <c r="DA182" s="400"/>
      <c r="DB182" s="401"/>
      <c r="DC182" s="400"/>
      <c r="DD182" s="401"/>
      <c r="DE182" s="400"/>
      <c r="DF182" s="401"/>
      <c r="DG182" s="400"/>
      <c r="DH182" s="401"/>
      <c r="DI182" s="400"/>
      <c r="DJ182" s="401"/>
      <c r="DK182" s="400"/>
      <c r="DL182" s="401"/>
      <c r="DM182" s="400"/>
      <c r="DN182" s="401"/>
      <c r="DO182" s="400"/>
      <c r="DP182" s="401"/>
      <c r="DQ182" s="400"/>
      <c r="DR182" s="401"/>
      <c r="DS182" s="400"/>
      <c r="DT182" s="401"/>
      <c r="DU182" s="400"/>
      <c r="DV182" s="401"/>
      <c r="DW182" s="400"/>
      <c r="DX182" s="401"/>
      <c r="DY182" s="400"/>
      <c r="DZ182" s="401"/>
      <c r="EA182" s="400"/>
      <c r="EB182" s="401"/>
      <c r="EC182" s="400"/>
      <c r="ED182" s="401"/>
      <c r="EE182" s="400"/>
      <c r="EF182" s="401"/>
      <c r="EG182" s="400"/>
      <c r="EH182" s="401"/>
      <c r="EI182" s="400"/>
      <c r="EJ182" s="447"/>
      <c r="EK182" s="511"/>
      <c r="EL182" s="514"/>
      <c r="EM182" s="448"/>
      <c r="EN182" s="344"/>
      <c r="EO182" s="345"/>
      <c r="EP182" s="171">
        <f t="shared" si="168"/>
        <v>46</v>
      </c>
      <c r="EQ182" s="171">
        <f t="shared" si="169"/>
        <v>0</v>
      </c>
      <c r="ER182" s="171">
        <f t="shared" si="170"/>
        <v>8</v>
      </c>
      <c r="ES182" s="171">
        <f t="shared" si="171"/>
        <v>0</v>
      </c>
      <c r="ET182" s="171">
        <f t="shared" si="172"/>
        <v>0</v>
      </c>
      <c r="EU182" s="171">
        <f t="shared" si="173"/>
        <v>0</v>
      </c>
      <c r="EV182" s="172">
        <f t="shared" si="174"/>
        <v>54</v>
      </c>
      <c r="EW182" s="173"/>
      <c r="EX182" s="248">
        <f t="shared" si="216"/>
        <v>0</v>
      </c>
      <c r="EY182" s="174">
        <f>(L182*regular)+(M182*Cadeirantee)</f>
        <v>366.32000000000005</v>
      </c>
      <c r="EZ182" s="249">
        <f>SUMIF(FG182:GJ182,"&gt;0")</f>
        <v>0</v>
      </c>
      <c r="FA182" s="249">
        <f>SUMIF(FG182:GJ182,"&lt;0")+SUMIF(GN182:HP182,"&lt;0")</f>
        <v>0</v>
      </c>
      <c r="FB182" s="174">
        <v>0</v>
      </c>
      <c r="FC182" s="126">
        <f>N182*km*'VALORES TABELA'!$B$13</f>
        <v>0</v>
      </c>
      <c r="FD182" s="250">
        <f t="shared" ref="FD182:FD185" si="217">GL182</f>
        <v>0</v>
      </c>
      <c r="FE182" s="105"/>
      <c r="FF182" s="119"/>
      <c r="FG182" s="119"/>
      <c r="FH182" s="119"/>
      <c r="FI182" s="119"/>
      <c r="FJ182" s="119"/>
      <c r="FK182" s="119"/>
      <c r="FL182" s="119"/>
      <c r="FM182" s="119"/>
      <c r="FN182" s="119"/>
      <c r="FO182" s="119"/>
      <c r="FP182" s="119"/>
      <c r="FQ182" s="119"/>
      <c r="FR182" s="119"/>
      <c r="FS182" s="119"/>
      <c r="FT182" s="119"/>
      <c r="FU182" s="119"/>
      <c r="FV182" s="119"/>
      <c r="FW182" s="119"/>
      <c r="FX182" s="119"/>
      <c r="FY182" s="119"/>
      <c r="FZ182" s="119"/>
      <c r="GA182" s="119"/>
      <c r="GB182" s="119"/>
      <c r="GC182" s="119"/>
      <c r="GD182" s="119"/>
      <c r="GE182" s="119"/>
      <c r="GF182" s="119"/>
      <c r="GG182" s="119"/>
      <c r="GH182" s="119"/>
      <c r="GI182" s="119"/>
      <c r="GJ182" s="119"/>
      <c r="GK182" s="251"/>
      <c r="GL182" s="103">
        <f t="shared" si="175"/>
        <v>0</v>
      </c>
      <c r="GM182" s="12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64"/>
      <c r="HR182" s="64"/>
      <c r="HS182" s="64"/>
      <c r="HT182" s="64"/>
      <c r="HU182" s="64"/>
      <c r="HV182" s="64"/>
      <c r="HW182" s="105"/>
      <c r="HX182" s="64"/>
      <c r="HY182" s="280">
        <f t="shared" ref="HY182:HY185" si="218">IF(ISTEXT(EM182), VALUE(EM182), EM182)</f>
        <v>0</v>
      </c>
      <c r="HZ182" s="280">
        <f t="shared" ref="HZ182:HZ185" si="219">IF(ISTEXT(EN182), VALUE(EN182), EN182)</f>
        <v>0</v>
      </c>
      <c r="IA182" s="280">
        <f t="shared" ref="IA182:IA185" si="220">IF(ISTEXT(EO182), VALUE(EO182), EO182)</f>
        <v>0</v>
      </c>
      <c r="IB182" s="64"/>
      <c r="IC182" s="64"/>
    </row>
    <row r="183" spans="1:237" s="106" customFormat="1" ht="22.5" customHeight="1" x14ac:dyDescent="0.25">
      <c r="A183" s="368" t="s">
        <v>3334</v>
      </c>
      <c r="B183" s="369" t="s">
        <v>3335</v>
      </c>
      <c r="C183" s="375" t="s">
        <v>3186</v>
      </c>
      <c r="D183" s="371" t="s">
        <v>3336</v>
      </c>
      <c r="E183" s="371" t="s">
        <v>3337</v>
      </c>
      <c r="F183" s="376" t="s">
        <v>3182</v>
      </c>
      <c r="G183" s="376" t="s">
        <v>3183</v>
      </c>
      <c r="H183" s="373" t="s">
        <v>2094</v>
      </c>
      <c r="I183" s="374" t="s">
        <v>2094</v>
      </c>
      <c r="J183" s="421" t="s">
        <v>3184</v>
      </c>
      <c r="K183" s="422" t="s">
        <v>3188</v>
      </c>
      <c r="L183" s="329">
        <f>CONTINUA!BV183</f>
        <v>0</v>
      </c>
      <c r="M183" s="329">
        <f>CONTINUA!BW183</f>
        <v>0</v>
      </c>
      <c r="N183" s="895"/>
      <c r="O183" s="896" t="s">
        <v>3519</v>
      </c>
      <c r="P183" s="897">
        <v>0</v>
      </c>
      <c r="Q183" s="400"/>
      <c r="R183" s="401"/>
      <c r="S183" s="400"/>
      <c r="T183" s="401"/>
      <c r="U183" s="400"/>
      <c r="V183" s="401"/>
      <c r="W183" s="400"/>
      <c r="X183" s="401"/>
      <c r="Y183" s="400"/>
      <c r="Z183" s="401"/>
      <c r="AA183" s="400"/>
      <c r="AB183" s="401"/>
      <c r="AC183" s="400"/>
      <c r="AD183" s="401"/>
      <c r="AE183" s="400"/>
      <c r="AF183" s="401"/>
      <c r="AG183" s="400"/>
      <c r="AH183" s="401"/>
      <c r="AI183" s="400"/>
      <c r="AJ183" s="401"/>
      <c r="AK183" s="400"/>
      <c r="AL183" s="401"/>
      <c r="AM183" s="400"/>
      <c r="AN183" s="401"/>
      <c r="AO183" s="400"/>
      <c r="AP183" s="401"/>
      <c r="AQ183" s="400"/>
      <c r="AR183" s="401"/>
      <c r="AS183" s="400"/>
      <c r="AT183" s="401"/>
      <c r="AU183" s="400"/>
      <c r="AV183" s="401"/>
      <c r="AW183" s="400"/>
      <c r="AX183" s="401"/>
      <c r="AY183" s="400"/>
      <c r="AZ183" s="401"/>
      <c r="BA183" s="400"/>
      <c r="BB183" s="401"/>
      <c r="BC183" s="400"/>
      <c r="BD183" s="401"/>
      <c r="BE183" s="400"/>
      <c r="BF183" s="401"/>
      <c r="BG183" s="400"/>
      <c r="BH183" s="401"/>
      <c r="BI183" s="400"/>
      <c r="BJ183" s="401"/>
      <c r="BK183" s="400"/>
      <c r="BL183" s="401"/>
      <c r="BM183" s="400"/>
      <c r="BN183" s="401"/>
      <c r="BO183" s="400"/>
      <c r="BP183" s="401"/>
      <c r="BQ183" s="400"/>
      <c r="BR183" s="401"/>
      <c r="BS183" s="400"/>
      <c r="BT183" s="401"/>
      <c r="BU183" s="400"/>
      <c r="BV183" s="401"/>
      <c r="BW183" s="400"/>
      <c r="BX183" s="401"/>
      <c r="BY183" s="400"/>
      <c r="BZ183" s="401"/>
      <c r="CA183" s="400"/>
      <c r="CB183" s="401"/>
      <c r="CC183" s="400"/>
      <c r="CD183" s="401"/>
      <c r="CE183" s="400"/>
      <c r="CF183" s="401"/>
      <c r="CG183" s="400"/>
      <c r="CH183" s="401"/>
      <c r="CI183" s="400"/>
      <c r="CJ183" s="401"/>
      <c r="CK183" s="400"/>
      <c r="CL183" s="401"/>
      <c r="CM183" s="400"/>
      <c r="CN183" s="401"/>
      <c r="CO183" s="400"/>
      <c r="CP183" s="401"/>
      <c r="CQ183" s="400"/>
      <c r="CR183" s="401"/>
      <c r="CS183" s="400"/>
      <c r="CT183" s="401"/>
      <c r="CU183" s="400"/>
      <c r="CV183" s="401"/>
      <c r="CW183" s="400"/>
      <c r="CX183" s="401"/>
      <c r="CY183" s="400"/>
      <c r="CZ183" s="401"/>
      <c r="DA183" s="400"/>
      <c r="DB183" s="401"/>
      <c r="DC183" s="400"/>
      <c r="DD183" s="401"/>
      <c r="DE183" s="400"/>
      <c r="DF183" s="401"/>
      <c r="DG183" s="400"/>
      <c r="DH183" s="401"/>
      <c r="DI183" s="400"/>
      <c r="DJ183" s="401"/>
      <c r="DK183" s="400"/>
      <c r="DL183" s="401"/>
      <c r="DM183" s="400"/>
      <c r="DN183" s="401"/>
      <c r="DO183" s="400"/>
      <c r="DP183" s="401"/>
      <c r="DQ183" s="400"/>
      <c r="DR183" s="401"/>
      <c r="DS183" s="400"/>
      <c r="DT183" s="401"/>
      <c r="DU183" s="400"/>
      <c r="DV183" s="401"/>
      <c r="DW183" s="400"/>
      <c r="DX183" s="401"/>
      <c r="DY183" s="400"/>
      <c r="DZ183" s="401"/>
      <c r="EA183" s="400"/>
      <c r="EB183" s="401"/>
      <c r="EC183" s="400"/>
      <c r="ED183" s="401"/>
      <c r="EE183" s="400"/>
      <c r="EF183" s="401"/>
      <c r="EG183" s="400"/>
      <c r="EH183" s="401"/>
      <c r="EI183" s="400"/>
      <c r="EJ183" s="447"/>
      <c r="EK183" s="511"/>
      <c r="EL183" s="514"/>
      <c r="EM183" s="448"/>
      <c r="EN183" s="344"/>
      <c r="EO183" s="345"/>
      <c r="EP183" s="171">
        <f t="shared" si="168"/>
        <v>0</v>
      </c>
      <c r="EQ183" s="171">
        <f t="shared" si="169"/>
        <v>0</v>
      </c>
      <c r="ER183" s="171">
        <f t="shared" si="170"/>
        <v>0</v>
      </c>
      <c r="ES183" s="171">
        <f t="shared" si="171"/>
        <v>0</v>
      </c>
      <c r="ET183" s="171">
        <f t="shared" si="172"/>
        <v>0</v>
      </c>
      <c r="EU183" s="171">
        <f t="shared" si="173"/>
        <v>0</v>
      </c>
      <c r="EV183" s="172">
        <f t="shared" si="174"/>
        <v>0</v>
      </c>
      <c r="EW183" s="125"/>
      <c r="EX183" s="248">
        <f t="shared" si="216"/>
        <v>0</v>
      </c>
      <c r="EY183" s="174">
        <f>(L183*regular)+(M183*Cadeirantee)</f>
        <v>0</v>
      </c>
      <c r="EZ183" s="249">
        <f>SUMIF(FG183:GJ183,"&gt;0")</f>
        <v>0</v>
      </c>
      <c r="FA183" s="249">
        <f>SUMIF(FG183:GJ183,"&lt;0")+SUMIF(GN183:HP183,"&lt;0")</f>
        <v>0</v>
      </c>
      <c r="FB183" s="174">
        <v>0</v>
      </c>
      <c r="FC183" s="126">
        <f>N183*km*'VALORES TABELA'!$B$13</f>
        <v>0</v>
      </c>
      <c r="FD183" s="250">
        <f t="shared" si="217"/>
        <v>0</v>
      </c>
      <c r="FE183" s="105"/>
      <c r="FF183" s="108"/>
      <c r="FG183" s="108"/>
      <c r="FH183" s="108"/>
      <c r="FI183" s="108"/>
      <c r="FJ183" s="108"/>
      <c r="FK183" s="108"/>
      <c r="FL183" s="108"/>
      <c r="FM183" s="108"/>
      <c r="FN183" s="108"/>
      <c r="FO183" s="108"/>
      <c r="FP183" s="108"/>
      <c r="FQ183" s="108"/>
      <c r="FR183" s="108"/>
      <c r="FS183" s="108"/>
      <c r="FT183" s="108"/>
      <c r="FU183" s="108"/>
      <c r="FV183" s="108"/>
      <c r="FW183" s="108"/>
      <c r="FX183" s="108"/>
      <c r="FY183" s="108"/>
      <c r="FZ183" s="108"/>
      <c r="GA183" s="108"/>
      <c r="GB183" s="108"/>
      <c r="GC183" s="108"/>
      <c r="GD183" s="108"/>
      <c r="GE183" s="108"/>
      <c r="GF183" s="108"/>
      <c r="GG183" s="108"/>
      <c r="GH183" s="108"/>
      <c r="GI183" s="108"/>
      <c r="GJ183" s="108"/>
      <c r="GK183" s="251"/>
      <c r="GL183" s="103">
        <f t="shared" si="175"/>
        <v>0</v>
      </c>
      <c r="GM183" s="12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64"/>
      <c r="HR183" s="64"/>
      <c r="HS183" s="64"/>
      <c r="HT183" s="64"/>
      <c r="HU183" s="64"/>
      <c r="HV183" s="64"/>
      <c r="HW183" s="105"/>
      <c r="HX183" s="64"/>
      <c r="HY183" s="280">
        <f t="shared" si="218"/>
        <v>0</v>
      </c>
      <c r="HZ183" s="280">
        <f t="shared" si="219"/>
        <v>0</v>
      </c>
      <c r="IA183" s="280">
        <f t="shared" si="220"/>
        <v>0</v>
      </c>
      <c r="IB183" s="64"/>
      <c r="IC183" s="64"/>
    </row>
    <row r="184" spans="1:237" s="106" customFormat="1" ht="22.5" customHeight="1" x14ac:dyDescent="0.25">
      <c r="A184" s="368" t="s">
        <v>3334</v>
      </c>
      <c r="B184" s="369" t="s">
        <v>3335</v>
      </c>
      <c r="C184" s="375" t="s">
        <v>3186</v>
      </c>
      <c r="D184" s="371" t="s">
        <v>3336</v>
      </c>
      <c r="E184" s="371" t="s">
        <v>3337</v>
      </c>
      <c r="F184" s="376" t="s">
        <v>3182</v>
      </c>
      <c r="G184" s="376" t="s">
        <v>3183</v>
      </c>
      <c r="H184" s="373" t="s">
        <v>2094</v>
      </c>
      <c r="I184" s="374" t="s">
        <v>2094</v>
      </c>
      <c r="J184" s="421" t="s">
        <v>3184</v>
      </c>
      <c r="K184" s="423" t="s">
        <v>3189</v>
      </c>
      <c r="L184" s="329">
        <f>CONTINUA!BV184</f>
        <v>0</v>
      </c>
      <c r="M184" s="329">
        <f>CONTINUA!BW184</f>
        <v>0</v>
      </c>
      <c r="N184" s="895"/>
      <c r="O184" s="896" t="s">
        <v>3519</v>
      </c>
      <c r="P184" s="897">
        <v>0</v>
      </c>
      <c r="Q184" s="400"/>
      <c r="R184" s="401"/>
      <c r="S184" s="400"/>
      <c r="T184" s="401"/>
      <c r="U184" s="400"/>
      <c r="V184" s="401"/>
      <c r="W184" s="400"/>
      <c r="X184" s="401"/>
      <c r="Y184" s="400"/>
      <c r="Z184" s="401"/>
      <c r="AA184" s="400"/>
      <c r="AB184" s="401"/>
      <c r="AC184" s="400"/>
      <c r="AD184" s="401"/>
      <c r="AE184" s="400"/>
      <c r="AF184" s="401"/>
      <c r="AG184" s="400"/>
      <c r="AH184" s="401"/>
      <c r="AI184" s="400"/>
      <c r="AJ184" s="401"/>
      <c r="AK184" s="400"/>
      <c r="AL184" s="401"/>
      <c r="AM184" s="400"/>
      <c r="AN184" s="401"/>
      <c r="AO184" s="400"/>
      <c r="AP184" s="401"/>
      <c r="AQ184" s="400"/>
      <c r="AR184" s="401"/>
      <c r="AS184" s="400"/>
      <c r="AT184" s="401"/>
      <c r="AU184" s="400"/>
      <c r="AV184" s="401"/>
      <c r="AW184" s="400"/>
      <c r="AX184" s="401"/>
      <c r="AY184" s="400"/>
      <c r="AZ184" s="401"/>
      <c r="BA184" s="400"/>
      <c r="BB184" s="401"/>
      <c r="BC184" s="400"/>
      <c r="BD184" s="401"/>
      <c r="BE184" s="400"/>
      <c r="BF184" s="401"/>
      <c r="BG184" s="400"/>
      <c r="BH184" s="401"/>
      <c r="BI184" s="400"/>
      <c r="BJ184" s="401"/>
      <c r="BK184" s="400"/>
      <c r="BL184" s="401"/>
      <c r="BM184" s="400"/>
      <c r="BN184" s="401"/>
      <c r="BO184" s="400"/>
      <c r="BP184" s="401"/>
      <c r="BQ184" s="400"/>
      <c r="BR184" s="401"/>
      <c r="BS184" s="400"/>
      <c r="BT184" s="401"/>
      <c r="BU184" s="400"/>
      <c r="BV184" s="401"/>
      <c r="BW184" s="400"/>
      <c r="BX184" s="401"/>
      <c r="BY184" s="400"/>
      <c r="BZ184" s="401"/>
      <c r="CA184" s="400"/>
      <c r="CB184" s="401"/>
      <c r="CC184" s="400"/>
      <c r="CD184" s="401"/>
      <c r="CE184" s="400"/>
      <c r="CF184" s="401"/>
      <c r="CG184" s="400"/>
      <c r="CH184" s="401"/>
      <c r="CI184" s="400"/>
      <c r="CJ184" s="401"/>
      <c r="CK184" s="400"/>
      <c r="CL184" s="401"/>
      <c r="CM184" s="400"/>
      <c r="CN184" s="401"/>
      <c r="CO184" s="400"/>
      <c r="CP184" s="401"/>
      <c r="CQ184" s="400"/>
      <c r="CR184" s="401"/>
      <c r="CS184" s="400"/>
      <c r="CT184" s="401"/>
      <c r="CU184" s="400"/>
      <c r="CV184" s="401"/>
      <c r="CW184" s="400"/>
      <c r="CX184" s="401"/>
      <c r="CY184" s="400"/>
      <c r="CZ184" s="401"/>
      <c r="DA184" s="400"/>
      <c r="DB184" s="401"/>
      <c r="DC184" s="400"/>
      <c r="DD184" s="401"/>
      <c r="DE184" s="400"/>
      <c r="DF184" s="401"/>
      <c r="DG184" s="400"/>
      <c r="DH184" s="401"/>
      <c r="DI184" s="400"/>
      <c r="DJ184" s="401"/>
      <c r="DK184" s="400"/>
      <c r="DL184" s="401"/>
      <c r="DM184" s="400"/>
      <c r="DN184" s="401"/>
      <c r="DO184" s="400"/>
      <c r="DP184" s="401"/>
      <c r="DQ184" s="400"/>
      <c r="DR184" s="401"/>
      <c r="DS184" s="400"/>
      <c r="DT184" s="401"/>
      <c r="DU184" s="400"/>
      <c r="DV184" s="401"/>
      <c r="DW184" s="400"/>
      <c r="DX184" s="401"/>
      <c r="DY184" s="400"/>
      <c r="DZ184" s="401"/>
      <c r="EA184" s="400"/>
      <c r="EB184" s="401"/>
      <c r="EC184" s="400"/>
      <c r="ED184" s="401"/>
      <c r="EE184" s="400"/>
      <c r="EF184" s="401"/>
      <c r="EG184" s="400"/>
      <c r="EH184" s="401"/>
      <c r="EI184" s="400"/>
      <c r="EJ184" s="447"/>
      <c r="EK184" s="511"/>
      <c r="EL184" s="514"/>
      <c r="EM184" s="448"/>
      <c r="EN184" s="344"/>
      <c r="EO184" s="345"/>
      <c r="EP184" s="171">
        <f t="shared" si="168"/>
        <v>0</v>
      </c>
      <c r="EQ184" s="171">
        <f t="shared" si="169"/>
        <v>0</v>
      </c>
      <c r="ER184" s="171">
        <f t="shared" si="170"/>
        <v>0</v>
      </c>
      <c r="ES184" s="171">
        <f t="shared" si="171"/>
        <v>0</v>
      </c>
      <c r="ET184" s="171">
        <f t="shared" si="172"/>
        <v>0</v>
      </c>
      <c r="EU184" s="171">
        <f t="shared" si="173"/>
        <v>0</v>
      </c>
      <c r="EV184" s="172">
        <f t="shared" si="174"/>
        <v>0</v>
      </c>
      <c r="EW184" s="127"/>
      <c r="EX184" s="248">
        <f t="shared" si="216"/>
        <v>0</v>
      </c>
      <c r="EY184" s="174">
        <f>(L184*regular)+(M184*Cadeirantee)</f>
        <v>0</v>
      </c>
      <c r="EZ184" s="249">
        <f>SUMIF(FG184:GJ184,"&gt;0")</f>
        <v>0</v>
      </c>
      <c r="FA184" s="249">
        <f>SUMIF(FG184:GJ184,"&lt;0")+SUMIF(GN184:HP184,"&lt;0")</f>
        <v>0</v>
      </c>
      <c r="FB184" s="174">
        <v>0</v>
      </c>
      <c r="FC184" s="126">
        <f>N184*km*'VALORES TABELA'!$B$13</f>
        <v>0</v>
      </c>
      <c r="FD184" s="250">
        <f t="shared" si="217"/>
        <v>0</v>
      </c>
      <c r="FE184" s="105"/>
      <c r="FF184" s="118"/>
      <c r="FG184" s="118"/>
      <c r="FH184" s="118"/>
      <c r="FI184" s="118"/>
      <c r="FJ184" s="118"/>
      <c r="FK184" s="118"/>
      <c r="FL184" s="118"/>
      <c r="FM184" s="118"/>
      <c r="FN184" s="118"/>
      <c r="FO184" s="118"/>
      <c r="FP184" s="118"/>
      <c r="FQ184" s="118"/>
      <c r="FR184" s="118"/>
      <c r="FS184" s="118"/>
      <c r="FT184" s="118"/>
      <c r="FU184" s="118"/>
      <c r="FV184" s="118"/>
      <c r="FW184" s="118"/>
      <c r="FX184" s="118"/>
      <c r="FY184" s="118"/>
      <c r="FZ184" s="118"/>
      <c r="GA184" s="118"/>
      <c r="GB184" s="118"/>
      <c r="GC184" s="118"/>
      <c r="GD184" s="118"/>
      <c r="GE184" s="118"/>
      <c r="GF184" s="118"/>
      <c r="GG184" s="118"/>
      <c r="GH184" s="118"/>
      <c r="GI184" s="118"/>
      <c r="GJ184" s="118"/>
      <c r="GK184" s="252"/>
      <c r="GL184" s="103">
        <f t="shared" si="175"/>
        <v>0</v>
      </c>
      <c r="GM184" s="12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64"/>
      <c r="HR184" s="65"/>
      <c r="HS184" s="65"/>
      <c r="HT184" s="65"/>
      <c r="HU184" s="65"/>
      <c r="HV184" s="65"/>
      <c r="HW184" s="105"/>
      <c r="HX184" s="65"/>
      <c r="HY184" s="280">
        <f t="shared" si="218"/>
        <v>0</v>
      </c>
      <c r="HZ184" s="280">
        <f t="shared" si="219"/>
        <v>0</v>
      </c>
      <c r="IA184" s="280">
        <f t="shared" si="220"/>
        <v>0</v>
      </c>
      <c r="IB184" s="65"/>
      <c r="IC184" s="65"/>
    </row>
    <row r="185" spans="1:237" s="106" customFormat="1" ht="22.5" customHeight="1" thickBot="1" x14ac:dyDescent="0.3">
      <c r="A185" s="377" t="s">
        <v>3334</v>
      </c>
      <c r="B185" s="378" t="s">
        <v>3335</v>
      </c>
      <c r="C185" s="379" t="s">
        <v>3186</v>
      </c>
      <c r="D185" s="380" t="s">
        <v>3336</v>
      </c>
      <c r="E185" s="380" t="s">
        <v>3337</v>
      </c>
      <c r="F185" s="381" t="s">
        <v>3182</v>
      </c>
      <c r="G185" s="381" t="s">
        <v>3183</v>
      </c>
      <c r="H185" s="382" t="s">
        <v>2094</v>
      </c>
      <c r="I185" s="383" t="s">
        <v>2094</v>
      </c>
      <c r="J185" s="421" t="s">
        <v>3184</v>
      </c>
      <c r="K185" s="424" t="s">
        <v>60</v>
      </c>
      <c r="L185" s="329">
        <f>CONTINUA!BV185</f>
        <v>0</v>
      </c>
      <c r="M185" s="329">
        <f>CONTINUA!BW185</f>
        <v>0</v>
      </c>
      <c r="N185" s="895"/>
      <c r="O185" s="896" t="s">
        <v>3519</v>
      </c>
      <c r="P185" s="897">
        <v>0</v>
      </c>
      <c r="Q185" s="400"/>
      <c r="R185" s="401"/>
      <c r="S185" s="400"/>
      <c r="T185" s="401"/>
      <c r="U185" s="400"/>
      <c r="V185" s="401"/>
      <c r="W185" s="400"/>
      <c r="X185" s="401"/>
      <c r="Y185" s="400"/>
      <c r="Z185" s="401"/>
      <c r="AA185" s="400"/>
      <c r="AB185" s="401"/>
      <c r="AC185" s="400"/>
      <c r="AD185" s="401"/>
      <c r="AE185" s="400"/>
      <c r="AF185" s="401"/>
      <c r="AG185" s="400"/>
      <c r="AH185" s="401"/>
      <c r="AI185" s="400"/>
      <c r="AJ185" s="401"/>
      <c r="AK185" s="400"/>
      <c r="AL185" s="401"/>
      <c r="AM185" s="400"/>
      <c r="AN185" s="401"/>
      <c r="AO185" s="400"/>
      <c r="AP185" s="401"/>
      <c r="AQ185" s="400"/>
      <c r="AR185" s="401"/>
      <c r="AS185" s="400"/>
      <c r="AT185" s="401"/>
      <c r="AU185" s="400"/>
      <c r="AV185" s="401"/>
      <c r="AW185" s="400"/>
      <c r="AX185" s="401"/>
      <c r="AY185" s="400"/>
      <c r="AZ185" s="401"/>
      <c r="BA185" s="400"/>
      <c r="BB185" s="401"/>
      <c r="BC185" s="400"/>
      <c r="BD185" s="401"/>
      <c r="BE185" s="400"/>
      <c r="BF185" s="401"/>
      <c r="BG185" s="400"/>
      <c r="BH185" s="401"/>
      <c r="BI185" s="400"/>
      <c r="BJ185" s="401"/>
      <c r="BK185" s="400"/>
      <c r="BL185" s="401"/>
      <c r="BM185" s="400"/>
      <c r="BN185" s="401"/>
      <c r="BO185" s="400"/>
      <c r="BP185" s="401"/>
      <c r="BQ185" s="400"/>
      <c r="BR185" s="401"/>
      <c r="BS185" s="400"/>
      <c r="BT185" s="401"/>
      <c r="BU185" s="400"/>
      <c r="BV185" s="401"/>
      <c r="BW185" s="400"/>
      <c r="BX185" s="401"/>
      <c r="BY185" s="400"/>
      <c r="BZ185" s="401"/>
      <c r="CA185" s="400"/>
      <c r="CB185" s="401"/>
      <c r="CC185" s="400"/>
      <c r="CD185" s="401"/>
      <c r="CE185" s="400"/>
      <c r="CF185" s="401"/>
      <c r="CG185" s="400"/>
      <c r="CH185" s="401"/>
      <c r="CI185" s="400"/>
      <c r="CJ185" s="401"/>
      <c r="CK185" s="400"/>
      <c r="CL185" s="401"/>
      <c r="CM185" s="400"/>
      <c r="CN185" s="401"/>
      <c r="CO185" s="400"/>
      <c r="CP185" s="401"/>
      <c r="CQ185" s="400"/>
      <c r="CR185" s="401"/>
      <c r="CS185" s="400"/>
      <c r="CT185" s="401"/>
      <c r="CU185" s="400"/>
      <c r="CV185" s="401"/>
      <c r="CW185" s="400"/>
      <c r="CX185" s="401"/>
      <c r="CY185" s="400"/>
      <c r="CZ185" s="401"/>
      <c r="DA185" s="400"/>
      <c r="DB185" s="401"/>
      <c r="DC185" s="400"/>
      <c r="DD185" s="401"/>
      <c r="DE185" s="400"/>
      <c r="DF185" s="401"/>
      <c r="DG185" s="400"/>
      <c r="DH185" s="401"/>
      <c r="DI185" s="400"/>
      <c r="DJ185" s="401"/>
      <c r="DK185" s="400"/>
      <c r="DL185" s="401"/>
      <c r="DM185" s="400"/>
      <c r="DN185" s="401"/>
      <c r="DO185" s="400"/>
      <c r="DP185" s="401"/>
      <c r="DQ185" s="400"/>
      <c r="DR185" s="401"/>
      <c r="DS185" s="400"/>
      <c r="DT185" s="401"/>
      <c r="DU185" s="400"/>
      <c r="DV185" s="401"/>
      <c r="DW185" s="400"/>
      <c r="DX185" s="401"/>
      <c r="DY185" s="400"/>
      <c r="DZ185" s="401"/>
      <c r="EA185" s="400"/>
      <c r="EB185" s="401"/>
      <c r="EC185" s="400"/>
      <c r="ED185" s="401"/>
      <c r="EE185" s="400"/>
      <c r="EF185" s="401"/>
      <c r="EG185" s="400"/>
      <c r="EH185" s="401"/>
      <c r="EI185" s="400"/>
      <c r="EJ185" s="447"/>
      <c r="EK185" s="512"/>
      <c r="EL185" s="515"/>
      <c r="EM185" s="450"/>
      <c r="EN185" s="348"/>
      <c r="EO185" s="348"/>
      <c r="EP185" s="179">
        <f t="shared" si="168"/>
        <v>0</v>
      </c>
      <c r="EQ185" s="179">
        <f t="shared" si="169"/>
        <v>0</v>
      </c>
      <c r="ER185" s="179">
        <f t="shared" si="170"/>
        <v>0</v>
      </c>
      <c r="ES185" s="179">
        <f t="shared" si="171"/>
        <v>0</v>
      </c>
      <c r="ET185" s="179">
        <f t="shared" si="172"/>
        <v>0</v>
      </c>
      <c r="EU185" s="179">
        <f t="shared" si="173"/>
        <v>0</v>
      </c>
      <c r="EV185" s="172">
        <f t="shared" si="174"/>
        <v>0</v>
      </c>
      <c r="EW185" s="253"/>
      <c r="EX185" s="254">
        <v>0</v>
      </c>
      <c r="EY185" s="180">
        <v>0</v>
      </c>
      <c r="EZ185" s="255">
        <v>0</v>
      </c>
      <c r="FA185" s="255">
        <v>0</v>
      </c>
      <c r="FB185" s="180">
        <f>SUM(FF185:GI185)/2</f>
        <v>0</v>
      </c>
      <c r="FC185" s="256">
        <f>N185*km*'VALORES TABELA'!$B$13</f>
        <v>0</v>
      </c>
      <c r="FD185" s="250">
        <f t="shared" si="217"/>
        <v>0</v>
      </c>
      <c r="FE185" s="257"/>
      <c r="FF185" s="181">
        <f>((Q185+S185)*Percapita)+((R185+T185)*Cadeirante)</f>
        <v>0</v>
      </c>
      <c r="FG185" s="181">
        <f>((U185+W185)*Percapita/30*FG$4)+((V185+X185)*Cadeirante/30*FG$4)</f>
        <v>0</v>
      </c>
      <c r="FH185" s="181">
        <f>((Y185+AA185)*Percapita/30*FH$4)+((Z185+AB185)*Cadeirante/30*FH$4)</f>
        <v>0</v>
      </c>
      <c r="FI185" s="181">
        <f>((AC185+AE185)*Percapita/30*FI$4)+((AD185+AF185)*Cadeirante/30*FI$4)</f>
        <v>0</v>
      </c>
      <c r="FJ185" s="181">
        <f>((AG185+AI185)*Percapita/30*FJ$4)+((AH185+AJ185)*Cadeirante/30*FJ$4)</f>
        <v>0</v>
      </c>
      <c r="FK185" s="181">
        <f>((AK185+AM185)*Percapita/30*FK$4)+((AL185+AN185)*Cadeirante/30*FK$4)</f>
        <v>0</v>
      </c>
      <c r="FL185" s="181">
        <f>((AO185+AQ185)*Percapita/30*FL$4)+((AP185+AR185)*Cadeirante/30*FL$4)</f>
        <v>0</v>
      </c>
      <c r="FM185" s="181">
        <f>((AS185+AU185)*Percapita/30*FM$4)+((AT185+AV185)*Cadeirante/30*FM$4)</f>
        <v>0</v>
      </c>
      <c r="FN185" s="181">
        <f>((AW185+AY185)*Percapita/30*FN$4)+((AX185+AZ185)*Cadeirante/30*FN$4)</f>
        <v>0</v>
      </c>
      <c r="FO185" s="181">
        <f>((BA185+BC185)*Percapita/30*FO$4)+((BB185+BD185)*Cadeirante/30*FO$4)</f>
        <v>0</v>
      </c>
      <c r="FP185" s="181">
        <f>((BE185+BG185)*Percapita/30*FP$4)+((BF185+BH185)*Cadeirante/30*FP$4)</f>
        <v>0</v>
      </c>
      <c r="FQ185" s="181">
        <f>((BI185+BK185)*Percapita/30*FQ$4)+((BJ185+BL185)*Cadeirante/30*FQ$4)</f>
        <v>0</v>
      </c>
      <c r="FR185" s="181">
        <f>((BM185+BO185)*Percapita/30*FR$4)+((BN185+BP185)*Cadeirante/30*FR$4)</f>
        <v>0</v>
      </c>
      <c r="FS185" s="181">
        <f>((BQ185+BS185)*Percapita/30*FS$4)+((BR185+BT185)*Cadeirante/30*FS$4)</f>
        <v>0</v>
      </c>
      <c r="FT185" s="181">
        <f>((BU185+BW185)*Percapita/30*FT$4)+((BV185+BX185)*Cadeirante/30*FT$4)</f>
        <v>0</v>
      </c>
      <c r="FU185" s="181">
        <f>((BY185+CA185)*Percapita/30*FU$4)+((BZ185+CB185)*Cadeirante/30*FU$4)</f>
        <v>0</v>
      </c>
      <c r="FV185" s="181">
        <f>((CC185+CE185)*Percapita/30*FV$4)+((CD185+CF185)*Cadeirante/30*FV$4)</f>
        <v>0</v>
      </c>
      <c r="FW185" s="181">
        <f>((CG185+CI185)*Percapita/30*FW$4)+((CI185+CK185)*Cadeirante/30*FW$4)</f>
        <v>0</v>
      </c>
      <c r="FX185" s="181">
        <f>((CK185+CM185)*Percapita/30*FX$4)+((CL185+CN185)*Cadeirante/30*FX$4)</f>
        <v>0</v>
      </c>
      <c r="FY185" s="181">
        <f>((CO185+CQ185)*Percapita/30*FY$4)+((CP185+CR185)*Cadeirante/30*FY$4)</f>
        <v>0</v>
      </c>
      <c r="FZ185" s="181">
        <f>((CS185+CU185)*Percapita/30*FZ$4)+((CT185+CV185)*Cadeirante/30*FZ$4)</f>
        <v>0</v>
      </c>
      <c r="GA185" s="181">
        <f>((CW185+CY185)*Percapita/30*GA$4)+((CX185+CZ185)*Cadeirante/30*GA$4)</f>
        <v>0</v>
      </c>
      <c r="GB185" s="181">
        <f>((DA185+DC185)*Percapita/30*GB$4)+((DB185+DD185)*Cadeirante/30*GB$4)</f>
        <v>0</v>
      </c>
      <c r="GC185" s="181">
        <f>((DE185+DG185)*Percapita/30*GC$4)+((DF185+DH185)*Cadeirante/30*GC$4)</f>
        <v>0</v>
      </c>
      <c r="GD185" s="181">
        <f>((DI185+DK185)*Percapita/30*GD$4)+((DJ185+DL185)*Cadeirante/30*GD$4)</f>
        <v>0</v>
      </c>
      <c r="GE185" s="181">
        <f>((DM185+DO185)*Percapita/30*GE$4)+((DN185+DP185)*Cadeirante/30*GE$4)</f>
        <v>0</v>
      </c>
      <c r="GF185" s="181">
        <f>((DQ185+DS185)*Percapita/30*GF$4)+((DR185+DT185)*Cadeirante/30*GF$4)</f>
        <v>0</v>
      </c>
      <c r="GG185" s="181">
        <f>((DU185+DW185)*Percapita/30*GG$4)+((DV185+DX185)*Cadeirante/30*GG$4)</f>
        <v>0</v>
      </c>
      <c r="GH185" s="181">
        <f>((DY185+EA185)*Percapita/30*GH$4)+((DZ185+EB185)*Cadeirante/30*GH$4)</f>
        <v>0</v>
      </c>
      <c r="GI185" s="181">
        <f>((EC185+EE185)*Percapita/30*GI$4)+((ED185+EF185)*Cadeirante/30*GI$4)</f>
        <v>0</v>
      </c>
      <c r="GJ185" s="181">
        <f>((EG185+EI185)*Percapita)+((EH185+EJ185)*Cadeirante)</f>
        <v>0</v>
      </c>
      <c r="GK185" s="258"/>
      <c r="GL185" s="103">
        <f t="shared" si="175"/>
        <v>0</v>
      </c>
      <c r="GM185" s="124"/>
      <c r="GN185" s="182"/>
      <c r="GO185" s="182"/>
      <c r="GP185" s="182"/>
      <c r="GQ185" s="182"/>
      <c r="GR185" s="182"/>
      <c r="GS185" s="182"/>
      <c r="GT185" s="182"/>
      <c r="GU185" s="182"/>
      <c r="GV185" s="182"/>
      <c r="GW185" s="182"/>
      <c r="GX185" s="182"/>
      <c r="GY185" s="182"/>
      <c r="GZ185" s="182"/>
      <c r="HA185" s="182"/>
      <c r="HB185" s="182"/>
      <c r="HC185" s="182"/>
      <c r="HD185" s="182"/>
      <c r="HE185" s="182"/>
      <c r="HF185" s="182"/>
      <c r="HG185" s="182"/>
      <c r="HH185" s="182"/>
      <c r="HI185" s="182"/>
      <c r="HJ185" s="182"/>
      <c r="HK185" s="182"/>
      <c r="HL185" s="182"/>
      <c r="HM185" s="182"/>
      <c r="HN185" s="182"/>
      <c r="HO185" s="182"/>
      <c r="HP185" s="259"/>
      <c r="HQ185" s="64"/>
      <c r="HW185" s="257"/>
      <c r="HY185" s="280">
        <f t="shared" si="218"/>
        <v>0</v>
      </c>
      <c r="HZ185" s="280">
        <f t="shared" si="219"/>
        <v>0</v>
      </c>
      <c r="IA185" s="280">
        <f t="shared" si="220"/>
        <v>0</v>
      </c>
    </row>
    <row r="186" spans="1:237" s="106" customFormat="1" ht="22.5" customHeight="1" x14ac:dyDescent="0.25">
      <c r="A186" t="s">
        <v>3338</v>
      </c>
      <c r="B186" s="522" t="s">
        <v>3339</v>
      </c>
      <c r="C186" s="523">
        <v>1</v>
      </c>
      <c r="D186" s="524" t="s">
        <v>3340</v>
      </c>
      <c r="E186" s="524" t="s">
        <v>3341</v>
      </c>
      <c r="F186" s="525" t="s">
        <v>3182</v>
      </c>
      <c r="G186" s="525" t="s">
        <v>3183</v>
      </c>
      <c r="H186" s="350" t="s">
        <v>2097</v>
      </c>
      <c r="I186" s="351" t="s">
        <v>2097</v>
      </c>
      <c r="J186" s="409" t="s">
        <v>3184</v>
      </c>
      <c r="K186" s="410" t="s">
        <v>3185</v>
      </c>
      <c r="L186" s="329">
        <f>CONTINUA!BV186</f>
        <v>0</v>
      </c>
      <c r="M186" s="329">
        <f>CONTINUA!BW186</f>
        <v>0</v>
      </c>
      <c r="N186" s="895"/>
      <c r="O186" s="896" t="s">
        <v>3520</v>
      </c>
      <c r="P186" s="897">
        <v>0</v>
      </c>
      <c r="Q186" s="400">
        <v>8</v>
      </c>
      <c r="R186" s="401"/>
      <c r="S186" s="400"/>
      <c r="T186" s="401"/>
      <c r="U186" s="400"/>
      <c r="V186" s="401"/>
      <c r="W186" s="400"/>
      <c r="X186" s="401"/>
      <c r="Y186" s="400"/>
      <c r="Z186" s="401"/>
      <c r="AA186" s="400"/>
      <c r="AB186" s="401"/>
      <c r="AC186" s="400"/>
      <c r="AD186" s="401"/>
      <c r="AE186" s="400"/>
      <c r="AF186" s="401"/>
      <c r="AG186" s="400"/>
      <c r="AH186" s="401"/>
      <c r="AI186" s="400"/>
      <c r="AJ186" s="401"/>
      <c r="AK186" s="400"/>
      <c r="AL186" s="401"/>
      <c r="AM186" s="400"/>
      <c r="AN186" s="401"/>
      <c r="AO186" s="400"/>
      <c r="AP186" s="401"/>
      <c r="AQ186" s="400"/>
      <c r="AR186" s="401"/>
      <c r="AS186" s="400"/>
      <c r="AT186" s="401"/>
      <c r="AU186" s="400"/>
      <c r="AV186" s="401"/>
      <c r="AW186" s="400"/>
      <c r="AX186" s="401"/>
      <c r="AY186" s="400"/>
      <c r="AZ186" s="401"/>
      <c r="BA186" s="400"/>
      <c r="BB186" s="401"/>
      <c r="BC186" s="400"/>
      <c r="BD186" s="401"/>
      <c r="BE186" s="400"/>
      <c r="BF186" s="401"/>
      <c r="BG186" s="400"/>
      <c r="BH186" s="401"/>
      <c r="BI186" s="400"/>
      <c r="BJ186" s="401"/>
      <c r="BK186" s="400"/>
      <c r="BL186" s="401"/>
      <c r="BM186" s="400"/>
      <c r="BN186" s="401"/>
      <c r="BO186" s="400"/>
      <c r="BP186" s="401"/>
      <c r="BQ186" s="400"/>
      <c r="BR186" s="401"/>
      <c r="BS186" s="400"/>
      <c r="BT186" s="401"/>
      <c r="BU186" s="400"/>
      <c r="BV186" s="401"/>
      <c r="BW186" s="400"/>
      <c r="BX186" s="401"/>
      <c r="BY186" s="400"/>
      <c r="BZ186" s="401"/>
      <c r="CA186" s="400"/>
      <c r="CB186" s="401"/>
      <c r="CC186" s="400"/>
      <c r="CD186" s="401"/>
      <c r="CE186" s="400"/>
      <c r="CF186" s="401"/>
      <c r="CG186" s="400"/>
      <c r="CH186" s="401"/>
      <c r="CI186" s="400"/>
      <c r="CJ186" s="401"/>
      <c r="CK186" s="400"/>
      <c r="CL186" s="401"/>
      <c r="CM186" s="400"/>
      <c r="CN186" s="401"/>
      <c r="CO186" s="400"/>
      <c r="CP186" s="401"/>
      <c r="CQ186" s="400"/>
      <c r="CR186" s="401"/>
      <c r="CS186" s="400"/>
      <c r="CT186" s="401"/>
      <c r="CU186" s="400"/>
      <c r="CV186" s="401"/>
      <c r="CW186" s="400"/>
      <c r="CX186" s="401"/>
      <c r="CY186" s="400"/>
      <c r="CZ186" s="401"/>
      <c r="DA186" s="400"/>
      <c r="DB186" s="401"/>
      <c r="DC186" s="400"/>
      <c r="DD186" s="401"/>
      <c r="DE186" s="400"/>
      <c r="DF186" s="401"/>
      <c r="DG186" s="400"/>
      <c r="DH186" s="401"/>
      <c r="DI186" s="400"/>
      <c r="DJ186" s="401"/>
      <c r="DK186" s="400"/>
      <c r="DL186" s="401"/>
      <c r="DM186" s="400"/>
      <c r="DN186" s="401"/>
      <c r="DO186" s="400"/>
      <c r="DP186" s="401"/>
      <c r="DQ186" s="400"/>
      <c r="DR186" s="401"/>
      <c r="DS186" s="400"/>
      <c r="DT186" s="401"/>
      <c r="DU186" s="400"/>
      <c r="DV186" s="401"/>
      <c r="DW186" s="400"/>
      <c r="DX186" s="401"/>
      <c r="DY186" s="400"/>
      <c r="DZ186" s="401"/>
      <c r="EA186" s="400"/>
      <c r="EB186" s="401"/>
      <c r="EC186" s="400"/>
      <c r="ED186" s="401"/>
      <c r="EE186" s="400"/>
      <c r="EF186" s="401"/>
      <c r="EG186" s="400"/>
      <c r="EH186" s="401"/>
      <c r="EI186" s="400"/>
      <c r="EJ186" s="447"/>
      <c r="EK186" s="510"/>
      <c r="EL186" s="513"/>
      <c r="EM186" s="520"/>
      <c r="EN186" s="520"/>
      <c r="EO186" s="520"/>
      <c r="EP186" s="171">
        <f t="shared" si="168"/>
        <v>8</v>
      </c>
      <c r="EQ186" s="171">
        <f t="shared" si="169"/>
        <v>0</v>
      </c>
      <c r="ER186" s="171">
        <f t="shared" si="170"/>
        <v>0</v>
      </c>
      <c r="ES186" s="171">
        <f t="shared" si="171"/>
        <v>0</v>
      </c>
      <c r="ET186" s="171">
        <f t="shared" si="172"/>
        <v>0</v>
      </c>
      <c r="EU186" s="171">
        <f t="shared" si="173"/>
        <v>0</v>
      </c>
      <c r="EV186" s="172">
        <f t="shared" si="174"/>
        <v>8</v>
      </c>
      <c r="EW186" s="367">
        <f>IF(C186=4,IF(MAX(Q186:EJ188)&gt;0,(Especiall/30*(IF(($G186-$F186)=($G$5-$F$5),30,IF(DAY($G186)=31,($G186-$F186),($G186-$F186)+1)))),0),0)</f>
        <v>0</v>
      </c>
      <c r="EX186" s="248">
        <f t="shared" ref="EX186:EX189" si="221">FF186</f>
        <v>14041.43</v>
      </c>
      <c r="EY186" s="174">
        <f>(L186*regular)+(M186*Cadeirantee)</f>
        <v>0</v>
      </c>
      <c r="EZ186" s="249">
        <f>SUMIF(FG186:GJ186,"&gt;0")</f>
        <v>308.18400000000003</v>
      </c>
      <c r="FA186" s="249">
        <f>SUMIF(FG186:GJ186,"&lt;0")+SUMIF(GN186:HP186,"&lt;0")</f>
        <v>0</v>
      </c>
      <c r="FB186" s="174">
        <v>0</v>
      </c>
      <c r="FC186" s="175">
        <f>N186*km*'VALORES TABELA'!$B$13</f>
        <v>0</v>
      </c>
      <c r="FD186" s="250">
        <f>GL186</f>
        <v>0</v>
      </c>
      <c r="FE186" s="176">
        <f>(EW186+EW187+EW188+EW189+EX186+EX187+EX188+EX189+EY186+EY187+EY188+EY189+EY190+EZ186+EZ187+EZ188+EZ189+FA186+FA187+FA188+FA189+FC186+FC187+FC188+FC189+HY186-HZ186-IA186+FD186+FD187+FD188+FD189+FB190)</f>
        <v>14725.573999999999</v>
      </c>
      <c r="FF186" s="177">
        <f>IF(C186=4,SUM(Q186+Q187+Q188+S186+S187+S188)*Percapita/30*FF$4+(R186+R187+R188+T186+T187+T188)*Cadeirante/30*FF$4,IF(C186=3,IF(Q189+S189=10,Fixo/30*FF$4+(Q186+Q187+Q188+S186+S187+S188)*Percapita/30*FF$4+(R189+T189)*Cadeirante/30*FF$4,IF(Q189+S189&lt;=9,(Q189+S189)*Crechee/30*FF$4)+(R189+T189)*Cadeirante/30*FF$4+(Q186+Q187+Q188+S186+S187+S188)*Percapita/30*FF$4)+IF(Q189+S189&gt;=11,Fixo/30*FF$4+(Q189+S189-10)*Crechee/30*FF$4,0),IF(C186=2,IF(R186+R187+R188+R189+T186+T187+T188+T189=1,Cadeirante/30*FF$4,IF(R186+R187+R188+R189+T186+T187+T188+T189=2,Fixo/30*FF$4,IF(R186+R187+R188+R189+T186+T187+T188+T189&gt;2,Fixo/30*FF$4+(R186+R187+R188+R189+T186+T187+T188+T189-2)*Cadeirante/30*FF$4)))+(Q186+Q187+Q188+S186+S187+S188)*Percapita/30*FF$4+(Q189+S189)*Crechee/30*FF$4,IF(C186=1,IF(Q186+Q187+Q188+R186+R187+R188+S186+S187+S188+T186+T187+T188&lt;=15,(Q186+Q187+Q188+S186+S187+S188)*Percapita/30*FF$4,IF(Q186+Q187+Q188+R186+R187+R188+S186+S187+S188+T186+T187+T188&gt;=16,Fixo/30*FF$4+(Q186+Q187+Q188+R186+R187+R188+S186+S187+S188+T186+T187-16)*Percapita/30*FF$4))))))</f>
        <v>14041.43</v>
      </c>
      <c r="FG186" s="177">
        <f>IF(C186=4,SUM(U186+U187+U188+W186+W187+W188)*Percapita/30*FG$4+(V186+V187+V188+X186+X187+X188)*Cadeirante/30*FG$4,IF(C186=3,IF(U189+W189=10,Fixo/30*FG$4+(U186+U187+U188+W186+W187+W188)*Percapita/30*FG$4+(V189+X189)*Cadeirante/30*FG$4,IF(U189+W189&lt;=9,(U189+W189)*Crechee/30*FG$4)+(V189+X189)*Cadeirante/30*FG$4+(U186+U187+U188+W186+W187+W188)*Percapita/30*FG$4)+IF(U189+W189&gt;=11,Fixo/30*FG$4+(U189+W189-10)*Crechee/30*FG$4,0),IF(C186=2,IF(V186+V187+V188+V189+X186+X187+X188+X189=1,Cadeirante/30*FG$4,IF(V186+V187+V188+V189+X186+X187+X188+X189=2,Fixo/30*FG$4,IF(V186+V187+V188+V189+X186+X187+X188+X189&gt;2,Fixo/30*FG$4+(V186+V187+V188+V189+X186+X187+X188+X189-2)*Cadeirante/30*FG$4)))+(U186+U187+U188+W186+W187+W188)*Percapita/30*FG$4+(U189+W189)*Crechee/30*FG$4,IF(C186=1,IF(U186+U187+U188+V186+V187+V188+W186+W187+W188+X186+X187+X188&lt;=15,(U186+U187+U188+W186+W187+W188)*Percapita/30*FG$4,IF(U186+U187+U188+V186+V187+V188+W186+W187+W188+X186+X187+X188&gt;=16,Fixo/30*FG$4+(U186+U187+U188+V186+V187+V188+W186+W187+W188+X186+X187-16)*Percapita/30*FG$4))))))</f>
        <v>0</v>
      </c>
      <c r="FH186" s="177">
        <f>IF(C186=4,SUM(Y186+Y187+Y188+AA186+AA187+AA188)*Percapita/30*FH$4+(Z186+Z187+Z188+AB186+AB187+AB188)*Cadeirante/30*FH$4,IF(C186=3,IF(Y189+AA189=10,Fixo/30*FH$4+(Y186+Y187+Y188+AA186+AA187+AA188)*Percapita/30*FH$4+(Z189+AB189)*Cadeirante/30*FH$4,IF(Y189+AA189&lt;=9,(Y189+AA189)*Crechee/30*FH$4)+(Z189+AB189)*Cadeirante/30*FH$4+(Y186+Y187+Y188+AA186+AA187+AA188)*Percapita/30*FH$4)+IF(Y189+AA189&gt;=11,Fixo/30*FH$4+(Y189+AA189-10)*Crechee/30*FH$4,0),IF(C186=2,IF(Z186+Z187+Z188+Z189+AB186+AB187+AB188+AB189=1,Cadeirante/30*FH$4,IF(Z186+Z187+Z188+Z189+AB186+AB187+AB188+AB189=2,Fixo/30*FH$4,IF(Z186+Z187+Z188+Z189+AB186+AB187+AB188+AB189&gt;2,Fixo/30*FH$4+(Z186+Z187+Z188+Z189+AB186+AB187+AB188+AB189-2)*Cadeirante/30*FH$4)))+(Y186+Y187+Y188+AA186+AA187+AA188)*Percapita/30*FH$4+(Y189+AA189)*Crechee/30*FH$4,IF(C186=1,IF(Y186+Y187+Y188+Z186+Z187+Z188+AA186+AA187+AA188+AB186+AB187+AB188&lt;=15,(Y186+Y187+Y188+AA186+AA187+AA188)*Percapita/30*FH$4,IF(Y186+Y187+Y188+Z186+Z187+Z188+AA186+AA187+AA188+AB186+AB187+AB188&gt;=16,Fixo/30*FH$4+(Y186+Y187+Y188+Z186+Z187+Z188+AA186+AA187+AA188+AB186+AB187-16)*Percapita/30*FH$4))))))</f>
        <v>0</v>
      </c>
      <c r="FI186" s="177">
        <f>IF(C186=4,SUM(AC186+AC187+AC188+AE186+AE187+AE188)*Percapita/30*FI$4+(AD186+AD187+AD188+AF186+AF187+AF188)*Cadeirante/30*FI$4,IF(C186=3,IF(AC189+AE189=10,Fixo/30*FI$4+(AC186+AC187+AC188+AE186+AE187+AE188)*Percapita/30*FI$4+(AD189+AF189)*Cadeirante/30*FI$4,IF(AC189+AE189&lt;=9,(AC189+AE189)*Crechee/30*FI$4)+(AD189+AF189)*Cadeirante/30*FI$4+(AC186+AC187+AC188+AE186+AE187+AE188)*Percapita/30*FI$4)+IF(AC189+AE189&gt;=11,Fixo/30*FI$4+(AC189+AE189-10)*Crechee/30*FI$4,0),IF(C186=2,IF(AD186+AD187+AD188+AD189+AF186+AF187+AF188+AF189=1,Cadeirante/30*FI$4,IF(AD186+AD187+AD188+AD189+AF186+AF187+AF188+AF189=2,Fixo/30*FI$4,IF(AD186+AD187+AD188+AD189+AF186+AF187+AF188+AF189&gt;2,Fixo/30*FI$4+(AD186+AD187+AD188+AD189+AF186+AF187+AF188+AF189-2)*Cadeirante/30*FI$4)))+(AC186+AC187+AC188+AE186+AE187+AE188)*Percapita/30*FI$4+(AC189+AE189)*Crechee/30*FI$4,IF(C186=1,IF(AC186+AC187+AC188+AD186+AD187+AD188+AE186+AE187+AE188+AF186+AF187+AF188&lt;=15,(AC186+AC187+AC188+AE186+AE187+AE188)*Percapita/30*FI$4,IF(AC186+AC187+AC188+AD186+AD187+AD188+AE186+AE187+AE188+AF186+AF187+AF188&gt;=16,Fixo/30*FI$4+(AC186+AC187+AC188+AD186+AD187+AD188+AE186+AE187+AE188+AF186+AF187-16)*Percapita/30*FI$4))))))</f>
        <v>0</v>
      </c>
      <c r="FJ186" s="177">
        <f>IF(C186=4,SUM(AG186+AG187+AG188+AI186+AI187+AI188)*Percapita/30*FJ$4+(AH186+AH187+AH188+AJ186+AJ187+AJ188)*Cadeirante/30*FJ$4,IF(C186=3,IF(AG189+AI189=10,Fixo/30*FJ$4+(AG186+AG187+AG188+AI186+AI187+AI188)*Percapita/30*FJ$4+(AH189+AJ189)*Cadeirante/30*FJ$4,IF(AG189+AI189&lt;=9,(AG189+AI189)*Crechee/30*FJ$4)+(AH189+AJ189)*Cadeirante/30*FJ$4+(AG186+AG187+AG188+AI186+AI187+AI188)*Percapita/30*FJ$4)+IF(AG189+AI189&gt;=11,Fixo/30*FJ$4+(AG189+AI189-10)*Crechee/30*FJ$4,0),IF(C186=2,IF(AH186+AH187+AH188+AH189+AJ186+AJ187+AJ188+AJ189=1,Cadeirante/30*FJ$4,IF(AH186+AH187+AH188+AH189+AJ186+AJ187+AJ188+AJ189=2,Fixo/30*FJ$4,IF(AH186+AH187+AH188+AH189+AJ186+AJ187+AJ188+AJ189&gt;2,Fixo/30*FJ$4+(AH186+AH187+AH188+AH189+AJ186+AJ187+AJ188+AJ189-2)*Cadeirante/30*FJ$4)))+(AG186+AG187+AG188+AI186+AI187+AI188)*Percapita/30*FJ$4+(AG189+AI189)*Crechee/30*FJ$4,IF(C186=1,IF(AG186+AG187+AG188+AH186+AH187+AH188+AI186+AI187+AI188+AJ186+AJ187+AJ188&lt;=15,(AG186+AG187+AG188+AI186+AI187+AI188)*Percapita/30*FJ$4,IF(AG186+AG187+AG188+AH186+AH187+AH188+AI186+AI187+AI188+AJ186+AJ187+AJ188&gt;=16,Fixo/30*FJ$4+(AG186+AG187+AG188+AH186+AH187+AH188+AI186+AI187+AI188+AJ186+AJ187-16)*Percapita/30*FJ$4))))))</f>
        <v>0</v>
      </c>
      <c r="FK186" s="177">
        <f>IF(C186=4,SUM(AK186+AK187+AK188+AM186+AM187+AM188)*Percapita/30*FK$4+(AL186+AL187+AL188+AN186+AN187+AN188)*Cadeirante/30*FK$4,IF(C186=3,IF(AK189+AM189=10,Fixo/30*FK$4+(AK186+AK187+AK188+AM186+AM187+AM188)*Percapita/30*FK$4+(AL189+AN189)*Cadeirante/30*FK$4,IF(AK189+AM189&lt;=9,(AK189+AM189)*Crechee/30*FK$4)+(AL189+AN189)*Cadeirante/30*FK$4+(AK186+AK187+AK188+AM186+AM187+AM188)*Percapita/30*FK$4)+IF(AK189+AM189&gt;=11,Fixo/30*FK$4+(AK189+AM189-10)*Crechee/30*FK$4,0),IF(C186=2,IF(AL186+AL187+AL188+AL189+AN186+AN187+AN188+AN189=1,Cadeirante/30*FK$4,IF(AL186+AL187+AL188+AL189+AN186+AN187+AN188+AN189=2,Fixo/30*FK$4,IF(AL186+AL187+AL188+AL189+AN186+AN187+AN188+AN189&gt;2,Fixo/30*FK$4+(AL186+AL187+AL188+AL189+AN186+AN187+AN188+AN189-2)*Cadeirante/30*FK$4)))+(AK186+AK187+AK188+AM186+AM187+AM188)*Percapita/30*FK$4+(AK189+AM189)*Crechee/30*FK$4,IF(C186=1,IF(AK186+AK187+AK188+AL186+AL187+AL188+AM186+AM187+AM188+AN186+AN187+AN188&lt;=15,(AK186+AK187+AK188+AM186+AM187+AM188)*Percapita/30*FK$4,IF(AK186+AK187+AK188+AL186+AL187+AL188+AM186+AM187+AM188+AN186+AN187+AN188&gt;=16,Fixo/30*FK$4+(AK186+AK187+AK188+AL186+AL187+AL188+AM186+AM187+AM188+AN186+AN187-16)*Percapita/30*FK$4))))))</f>
        <v>0</v>
      </c>
      <c r="FL186" s="177">
        <f>IF(C186=4,SUM(AO186+AO187+AO188+AQ186+AQ187+AQ188)*Percapita/30*FL$4+(AP186+AP187+AP188+AR186+AR187+AR188)*Cadeirante/30*FL$4,IF(C186=3,IF(AO189+AQ189=10,Fixo/30*FL$4+(AO186+AO187+AO188+AQ186+AQ187+AQ188)*Percapita/30*FL$4+(AP189+AR189)*Cadeirante/30*FL$4,IF(AO189+AQ189&lt;=9,(AO189+AQ189)*Crechee/30*FL$4)+(AP189+AR189)*Cadeirante/30*FL$4+(AO186+AO187+AO188+AQ186+AQ187+AQ188)*Percapita/30*FL$4)+IF(AO189+AQ189&gt;=11,Fixo/30*FL$4+(AO189+AQ189-10)*Crechee/30*FL$4,0),IF(C186=2,IF(AP186+AP187+AP188+AP189+AR186+AR187+AR188+AR189=1,Cadeirante/30*FL$4,IF(AP186+AP187+AP188+AP189+AR186+AR187+AR188+AR189=2,Fixo/30*FL$4,IF(AP186+AP187+AP188+AP189+AR186+AR187+AR188+AR189&gt;2,Fixo/30*FL$4+(AP186+AP187+AP188+AP189+AR186+AR187+AR188+AR189-2)*Cadeirante/30*FL$4)))+(AO186+AO187+AO188+AQ186+AQ187+AQ188)*Percapita/30*FL$4+(AO189+AQ189)*Crechee/30*FL$4,IF(C186=1,IF(AO186+AO187+AO188+AP186+AP187+AP188+AQ186+AQ187+AQ188+AR186+AR187+AR188&lt;=15,(AO186+AO187+AO188+AQ186+AQ187+AQ188)*Percapita/30*FL$4,IF(AO186+AO187+AO188+AP186+AP187+AP188+AQ186+AQ187+AQ188+AR186+AR187+AR188&gt;=16,Fixo/30*FL$4+(AO186+AO187+AO188+AP186+AP187+AP188+AQ186+AQ187+AQ188+AR186+AR187-16)*Percapita/30*FL$4))))))</f>
        <v>308.18400000000003</v>
      </c>
      <c r="FM186" s="177">
        <f>IF(C186=4,SUM(AS186+AS187+AS188+AU186+AU187+AU188)*Percapita/30*FM$4+(AT186+AT187+AT188+AV186+AV187+AV188)*Cadeirante/30*FM$4,IF(C186=3,IF(AS189+AU189=10,Fixo/30*FM$4+(AS186+AS187+AS188+AU186+AU187+AU188)*Percapita/30*FM$4+(AT189+AV189)*Cadeirante/30*FM$4,IF(AS189+AU189&lt;=9,(AS189+AU189)*Crechee/30*FM$4)+(AT189+AV189)*Cadeirante/30*FM$4+(AS186+AS187+AS188+AU186+AU187+AU188)*Percapita/30*FM$4)+IF(AS189+AU189&gt;=11,Fixo/30*FM$4+(AS189+AU189-10)*Crechee/30*FM$4,0),IF(C186=2,IF(AT186+AT187+AT188+AT189+AV186+AV187+AV188+AV189=1,Cadeirante/30*FM$4,IF(AT186+AT187+AT188+AT189+AV186+AV187+AV188+AV189=2,Fixo/30*FM$4,IF(AT186+AT187+AT188+AT189+AV186+AV187+AV188+AV189&gt;2,Fixo/30*FM$4+(AT186+AT187+AT188+AT189+AV186+AV187+AV188+AV189-2)*Cadeirante/30*FM$4)))+(AS186+AS187+AS188+AU186+AU187+AU188)*Percapita/30*FM$4+(AS189+AU189)*Crechee/30*FM$4,IF(C186=1,IF(AS186+AS187+AS188+AT186+AT187+AT188+AU186+AU187+AU188+AV186+AV187+AV188&lt;=15,(AS186+AS187+AS188+AU186+AU187+AU188)*Percapita/30*FM$4,IF(AS186+AS187+AS188+AT186+AT187+AT188+AU186+AU187+AU188+AV186+AV187+AV188&gt;=16,Fixo/30*FM$4+(AS186+AS187+AS188+AT186+AT187+AT188+AU186+AU187+AU188+AV186+AV187-16)*Percapita/30*FM$4))))))</f>
        <v>0</v>
      </c>
      <c r="FN186" s="177">
        <f>IF(C186=4,SUM(AW186+AW187+AW188+AY186+AY187+AY188)*Percapita/30*FN$4+(AX186+AX187+AX188+AZ186+AZ187+AZ188)*Cadeirante/30*FN$4,IF(C186=3,IF(AW189+AY189=10,Fixo/30*FN$4+(AW186+AW187+AW188+AY186+AY187+AY188)*Percapita/30*FN$4+(AX189+AZ189)*Cadeirante/30*FN$4,IF(AW189+AY189&lt;=9,(AW189+AY189)*Crechee/30*FN$4)+(AX189+AZ189)*Cadeirante/30*FN$4+(AW186+AW187+AW188+AY186+AY187+AY188)*Percapita/30*FN$4)+IF(AW189+AY189&gt;=11,Fixo/30*FN$4+(AW189+AY189-10)*Crechee/30*FN$4,0),IF(C186=2,IF(AX186+AX187+AX188+AX189+AZ186+AZ187+AZ188+AZ189=1,Cadeirante/30*FN$4,IF(AX186+AX187+AX188+AX189+AZ186+AZ187+AZ188+AZ189=2,Fixo/30*FN$4,IF(AX186+AX187+AX188+AX189+AZ186+AZ187+AZ188+AZ189&gt;2,Fixo/30*FN$4+(AX186+AX187+AX188+AX189+AZ186+AZ187+AZ188+AZ189-2)*Cadeirante/30*FN$4)))+(AW186+AW187+AW188+AY186+AY187+AY188)*Percapita/30*FN$4+(AW189+AY189)*Crechee/30*FN$4,IF(C186=1,IF(AW186+AW187+AW188+AX186+AX187+AX188+AY186+AY187+AY188+AZ186+AZ187+AZ188&lt;=15,(AW186+AW187+AW188+AY186+AY187+AY188)*Percapita/30*FN$4,IF(AW186+AW187+AW188+AX186+AX187+AX188+AY186+AY187+AY188+AZ186+AZ187+AZ188&gt;=16,Fixo/30*FN$4+(AW186+AW187+AW188+AX186+AX187+AX188+AY186+AY187+AY188+AZ186+AZ187-16)*Percapita/30*FN$4))))))</f>
        <v>0</v>
      </c>
      <c r="FO186" s="177">
        <f>IF(C186=4,SUM(BA186+BA187+BA188+BC186+BC187+BC188)*Percapita/30*FO$4+(BB186+BB187+BB188+BD186+BD187+BD188)*Cadeirante/30*FO$4,IF(C186=3,IF(BA189+BC189=10,Fixo/30*FO$4+(BA186+BA187+BA188+BC186+BC187+BC188)*Percapita/30*FO$4+(BB189+BD189)*Cadeirante/30*FO$4,IF(BA189+BC189&lt;=9,(BA189+BC189)*Crechee/30*FO$4)+(BB189+BD189)*Cadeirante/30*FO$4+(BA186+BA187+BA188+BC186+BC187+BC188)*Percapita/30*FO$4)+IF(BA189+BC189&gt;=11,Fixo/30*FO$4+(BA189+BC189-10)*Crechee/30*FO$4,0),IF(C186=2,IF(BB186+BB187+BB188+BB189+BD186+BD187+BD188+BD189=1,Cadeirante/30*FO$4,IF(BB186+BB187+BB188+BB189+BD186+BD187+BD188+BD189=2,Fixo/30*FO$4,IF(BB186+BB187+BB188+BB189+BD186+BD187+BD188+BD189&gt;2,Fixo/30*FO$4+(BB186+BB187+BB188+BB189+BD186+BD187+BD188+BD189-2)*Cadeirante/30*FO$4)))+(BA186+BA187+BA188+BC186+BC187+BC188)*Percapita/30*FO$4+(BA189+BC189)*Crechee/30*FO$4,IF(C186=1,IF(BA186+BA187+BA188+BB186+BB187+BB188+BC186+BC187+BC188+BD186+BD187+BD188&lt;=15,(BA186+BA187+BA188+BC186+BC187+BC188)*Percapita/30*FO$4,IF(BA186+BA187+BA188+BB186+BB187+BB188+BC186+BC187+BC188+BD186+BD187+BD188&gt;=16,Fixo/30*FO$4+(BA186+BA187+BA188+BB186+BB187+BB188+BC186+BC187+BC188+BD186+BD187-16)*Percapita/30*FO$4))))))</f>
        <v>0</v>
      </c>
      <c r="FP186" s="177">
        <f>IF(C186=4,SUM(BE186+BE187+BE188+BG186+BG187+BG188)*Percapita/30*FP$4+(BF186+BF187+BF188+BH186+BH187+BH188)*Cadeirante/30*FP$4,IF(C186=3,IF(BE189+BG189=10,Fixo/30*FP$4+(BE186+BE187+BE188+BG186+BG187+BG188)*Percapita/30*FP$4+(BF189+BH189)*Cadeirante/30*FP$4,IF(BE189+BG189&lt;=9,(BE189+BG189)*Crechee/30*FP$4)+(BF189+BH189)*Cadeirante/30*FP$4+(BE186+BE187+BE188+BG186+BG187+BG188)*Percapita/30*FP$4)+IF(BE189+BG189&gt;=11,Fixo/30*FP$4+(BE189+BG189-10)*Crechee/30*FP$4,0),IF(C186=2,IF(BF186+BF187+BF188+BF189+BH186+BH187+BH188+BH189=1,Cadeirante/30*FP$4,IF(BF186+BF187+BF188+BF189+BH186+BH187+BH188+BH189=2,Fixo/30*FP$4,IF(BF186+BF187+BF188+BF189+BH186+BH187+BH188+BH189&gt;2,Fixo/30*FP$4+(BF186+BF187+BF188+BF189+BH186+BH187+BH188+BH189-2)*Cadeirante/30*FP$4)))+(BE186+BE187+BE188+BG186+BG187+BG188)*Percapita/30*FP$4+(BE189+BG189)*Crechee/30*FP$4,IF(C186=1,IF(BE186+BE187+BE188+BF186+BF187+BF188+BG186+BG187+BG188+BH186+BH187+BH188&lt;=15,(BE186+BE187+BE188+BG186+BG187+BG188)*Percapita/30*FP$4,IF(BE186+BE187+BE188+BF186+BF187+BF188+BG186+BG187+BG188+BH186+BH187+BH188&gt;=16,Fixo/30*FP$4+(BE186+BE187+BE188+BF186+BF187+BF188+BG186+BG187+BG188+BH186+BH187-16)*Percapita/30*FP$4))))))</f>
        <v>0</v>
      </c>
      <c r="FQ186" s="177">
        <f>IF(C186=4,SUM(BI186+BI187+BI188+BK186+BK187+BK188)*Percapita/30*FQ$4+(BJ186+BJ187+BJ188+BL186+BL187+BL188)*Cadeirante/30*FQ$4,IF(C186=3,IF(BI189+BK189=10,Fixo/30*FQ$4+(BI186+BI187+BI188+BK186+BK187+BK188)*Percapita/30*FQ$4+(BJ189+BL189)*Cadeirante/30*FQ$4,IF(BI189+BK189&lt;=9,(BI189+BK189)*Crechee/30*FQ$4)+(BJ189+BL189)*Cadeirante/30*FQ$4+(BI186+BI187+BI188+BK186+BK187+BK188)*Percapita/30*FQ$4)+IF(BI189+BK189&gt;=11,Fixo/30*FQ$4+(BI189+BK189-10)*Crechee/30*FQ$4,0),IF(C186=2,IF(BJ186+BJ187+BJ188+BJ189+BL186+BL187+BL188+BL189=1,Cadeirante/30*FQ$4,IF(BJ186+BJ187+BJ188+BJ189+BL186+BL187+BL188+BL189=2,Fixo/30*FQ$4,IF(BJ186+BJ187+BJ188+BJ189+BL186+BL187+BL188+BL189&gt;2,Fixo/30*FQ$4+(BJ186+BJ187+BJ188+BJ189+BL186+BL187+BL188+BL189-2)*Cadeirante/30*FQ$4)))+(BI186+BI187+BI188+BK186+BK187+BK188)*Percapita/30*FQ$4+(BI189+BK189)*Crechee/30*FQ$4,IF(C186=1,IF(BI186+BI187+BI188+BJ186+BJ187+BJ188+BK186+BK187+BK188+BL186+BL187+BL188&lt;=15,(BI186+BI187+BI188+BK186+BK187+BK188)*Percapita/30*FQ$4,IF(BI186+BI187+BI188+BJ186+BJ187+BJ188+BK186+BK187+BK188+BL186+BL187+BL188&gt;=16,Fixo/30*FQ$4+(BI186+BI187+BI188+BJ186+BJ187+BJ188+BK186+BK187+BK188+BL186+BL187-16)*Percapita/30*FQ$4))))))</f>
        <v>0</v>
      </c>
      <c r="FR186" s="177">
        <f>IF(C186=4,SUM(BM186+BM187+BM188+BO186+BO187+BO188)*Percapita/30*FR$4+(BN186+BN187+BN188+BP186+BP187+BP188)*Cadeirante/30*FR$4,IF(C186=3,IF(BM189+BO189=10,Fixo/30*FR$4+(BM186+BM187+BM188+BO186+BO187+BO188)*Percapita/30*FR$4+(BN189+BP189)*Cadeirante/30*FR$4,IF(BM189+BO189&lt;=9,(BM189+BO189)*Crechee/30*FR$4)+(BN189+BP189)*Cadeirante/30*FR$4+(BM186+BM187+BM188+BO186+BO187+BO188)*Percapita/30*FR$4)+IF(BM189+BO189&gt;=11,Fixo/30*FR$4+(BM189+BO189-10)*Crechee/30*FR$4,0),IF(C186=2,IF(BN186+BN187+BN188+BN189+BP186+BP187+BP188+BP189=1,Cadeirante/30*FR$4,IF(BN186+BN187+BN188+BN189+BP186+BP187+BP188+BP189=2,Fixo/30*FR$4,IF(BN186+BN187+BN188+BN189+BP186+BP187+BP188+BP189&gt;2,Fixo/30*FR$4+(BN186+BN187+BN188+BN189+BP186+BP187+BP188+BP189-2)*Cadeirante/30*FR$4)))+(BM186+BM187+BM188+BO186+BO187+BO188)*Percapita/30*FR$4+(BM189+BO189)*Crechee/30*FR$4,IF(C186=1,IF(BM186+BM187+BM188+BN186+BN187+BN188+BO186+BO187+BO188+BP186+BP187+BP188&lt;=15,(BM186+BM187+BM188+BO186+BO187+BO188)*Percapita/30*FR$4,IF(BM186+BM187+BM188+BN186+BN187+BN188+BO186+BO187+BO188+BP186+BP187+BP188&gt;=16,Fixo/30*FR$4+(BM186+BM187+BM188+BN186+BN187+BN188+BO186+BO187+BO188+BP186+BP187-16)*Percapita/30*FR$4))))))</f>
        <v>0</v>
      </c>
      <c r="FS186" s="177">
        <f>IF(C186=4,SUM(BQ186+BQ187+BQ188+BS186+BS187+BS188)*Percapita/30*FS$4+(BR186+BR187+BR188+BT186+BT187+BT188)*Cadeirante/30*FS$4,IF(C186=3,IF(BQ189+BS189=10,Fixo/30*FS$4+(BQ186+BQ187+BQ188+BS186+BS187+BS188)*Percapita/30*FS$4+(BR189+BT189)*Cadeirante/30*FS$4,IF(BQ189+BS189&lt;=9,(BQ189+BS189)*Crechee/30*FS$4)+(BR189+BT189)*Cadeirante/30*FS$4+(BQ186+BQ187+BQ188+BS186+BS187+BS188)*Percapita/30*FS$4)+IF(BQ189+BS189&gt;=11,Fixo/30*FS$4+(BQ189+BS189-10)*Crechee/30*FS$4,0),IF(C186=2,IF(BR186+BR187+BR188+BR189+BT186+BT187+BT188+BT189=1,Cadeirante/30*FS$4,IF(BR186+BR187+BR188+BR189+BT186+BT187+BT188+BT189=2,Fixo/30*FS$4,IF(BR186+BR187+BR188+BR189+BT186+BT187+BT188+BT189&gt;2,Fixo/30*FS$4+(BR186+BR187+BR188+BR189+BT186+BT187+BT188+BT189-2)*Cadeirante/30*FS$4)))+(BQ186+BQ187+BQ188+BS186+BS187+BS188)*Percapita/30*FS$4+(BQ189+BS189)*Crechee/30*FS$4,IF(C186=1,IF(BQ186+BQ187+BQ188+BR186+BR187+BR188+BS186+BS187+BS188+BT186+BT187+BT188&lt;=15,(BQ186+BQ187+BQ188+BS186+BS187+BS188)*Percapita/30*FS$4,IF(BQ186+BQ187+BQ188+BR186+BR187+BR188+BS186+BS187+BS188+BT186+BT187+BT188&gt;=16,Fixo/30*FS$4+(BQ186+BQ187+BQ188+BR186+BR187+BR188+BS186+BS187+BS188+BT186+BT187-16)*Percapita/30*FS$4))))))</f>
        <v>0</v>
      </c>
      <c r="FT186" s="177">
        <f>IF(C186=4,SUM(BU186+BU187+BU188+BW186+BW187+BW188)*Percapita/30*FT$4+(BV186+BV187+BV188+BX186+BX187+BX188)*Cadeirante/30*FT$4,IF(C186=3,IF(BU189+BW189=10,Fixo/30*FT$4+(BU186+BU187+BU188+BW186+BW187+BW188)*Percapita/30*FT$4+(BV189+BX189)*Cadeirante/30*FT$4,IF(BU189+BW189&lt;=9,(BU189+BW189)*Crechee/30*FT$4)+(BV189+BX189)*Cadeirante/30*FT$4+(BU186+BU187+BU188+BW186+BW187+BW188)*Percapita/30*FT$4)+IF(BU189+BW189&gt;=11,Fixo/30*FT$4+(BU189+BW189-10)*Crechee/30*FT$4,0),IF(C186=2,IF(BV186+BV187+BV188+BV189+BX186+BX187+BX188+BX189=1,Cadeirante/30*FT$4,IF(BV186+BV187+BV188+BV189+BX186+BX187+BX188+BX189=2,Fixo/30*FT$4,IF(BV186+BV187+BV188+BV189+BX186+BX187+BX188+BX189&gt;2,Fixo/30*FT$4+(BV186+BV187+BV188+BV189+BX186+BX187+BX188+BX189-2)*Cadeirante/30*FT$4)))+(BU186+BU187+BU188+BW186+BW187+BW188)*Percapita/30*FT$4+(BU189+BW189)*Crechee/30*FT$4,IF(C186=1,IF(BU186+BU187+BU188+BV186+BV187+BV188+BW186+BW187+BW188+BX186+BX187+BX188&lt;=15,(BU186+BU187+BU188+BW186+BW187+BW188)*Percapita/30*FT$4,IF(BU186+BU187+BU188+BV186+BV187+BV188+BW186+BW187+BW188+BX186+BX187+BX188&gt;=16,Fixo/30*FT$4+(BU186+BU187+BU188+BV186+BV187+BV188+BW186+BW187+BW188+BX186+BX187-16)*Percapita/30*FT$4))))))</f>
        <v>0</v>
      </c>
      <c r="FU186" s="177">
        <f>IF(C186=4,SUM(BY186+BY187+BY188+CA186+CA187+CA188)*Percapita/30*FU$4+(BZ186+BZ187+BZ188+CB186+CB187+CB188)*Cadeirante/30*FU$4,IF(C186=3,IF(BY189+CA189=10,Fixo/30*FU$4+(BY186+BY187+BY188+CA186+CA187+CA188)*Percapita/30*FU$4+(BZ189+CB189)*Cadeirante/30*FU$4,IF(BY189+CA189&lt;=9,(BY189+CA189)*Crechee/30*FU$4)+(BZ189+CB189)*Cadeirante/30*FU$4+(BY186+BY187+BY188+CA186+CA187+CA188)*Percapita/30*FU$4)+IF(BY189+CA189&gt;=11,Fixo/30*FU$4+(BY189+CA189-10)*Crechee/30*FU$4,0),IF(C186=2,IF(BZ186+BZ187+BZ188+BZ189+CB186+CB187+CB188+CB189=1,Cadeirante/30*FU$4,IF(BZ186+BZ187+BZ188+BZ189+CB186+CB187+CB188+CB189=2,Fixo/30*FU$4,IF(BZ186+BZ187+BZ188+BZ189+CB186+CB187+CB188+CB189&gt;2,Fixo/30*FU$4+(BZ186+BZ187+BZ188+BZ189+CB186+CB187+CB188+CB189-2)*Cadeirante/30*FU$4)))+(BY186+BY187+BY188+CA186+CA187+CA188)*Percapita/30*FU$4+(BY189+CA189)*Crechee/30*FU$4,IF(C186=1,IF(BY186+BY187+BY188+BZ186+BZ187+BZ188+CA186+CA187+CA188+CB186+CB187+CB188&lt;=15,(BY186+BY187+BY188+CA186+CA187+CA188)*Percapita/30*FU$4,IF(BY186+BY187+BY188+BZ186+BZ187+BZ188+CA186+CA187+CA188+CB186+CB187+CB188&gt;=16,Fixo/30*FU$4+(BY186+BY187+BY188+BZ186+BZ187+BZ188+CA186+CA187+CA188+CB186+CB187-16)*Percapita/30*FU$4))))))</f>
        <v>0</v>
      </c>
      <c r="FV186" s="177">
        <f>IF(C186=4,SUM(CC186+CC187+CC188+CE186+CE187+CE188)*Percapita/30*FV$4+(CD186+CD187+CD188+CF186+CF187+CF188)*Cadeirante/30*FV$4,IF(C186=3,IF(CC189+CE189=10,Fixo/30*FV$4+(CC186+CC187+CC188+CE186+CE187+CE188)*Percapita/30*FV$4+(CD189+CF189)*Cadeirante/30*FV$4,IF(CC189+CE189&lt;=9,(CC189+CE189)*Crechee/30*FV$4)+(CD189+CF189)*Cadeirante/30*FV$4+(CC186+CC187+CC188+CE186+CE187+CE188)*Percapita/30*FV$4)+IF(CC189+CE189&gt;=11,Fixo/30*FV$4+(CC189+CE189-10)*Crechee/30*FV$4,0),IF(C186=2,IF(CD186+CD187+CD188+CD189+CF186+CF187+CF188+CF189=1,Cadeirante/30*FV$4,IF(CD186+CD187+CD188+CD189+CF186+CF187+CF188+CF189=2,Fixo/30*FV$4,IF(CD186+CD187+CD188+CD189+CF186+CF187+CF188+CF189&gt;2,Fixo/30*FV$4+(CD186+CD187+CD188+CD189+CF186+CF187+CF188+CF189-2)*Cadeirante/30*FV$4)))+(CC186+CC187+CC188+CE186+CE187+CE188)*Percapita/30*FV$4+(CC189+CE189)*Crechee/30*FV$4,IF(C186=1,IF(CC186+CC187+CC188+CD186+CD187+CD188+CE186+CE187+CE188+CF186+CF187+CF188&lt;=15,(CC186+CC187+CC188+CE186+CE187+CE188)*Percapita/30*FV$4,IF(CC186+CC187+CC188+CD186+CD187+CD188+CE186+CE187+CE188+CF186+CF187+CF188&gt;=16,Fixo/30*FV$4+(CC186+CC187+CC188+CD186+CD187+CD188+CE186+CE187+CE188+CF186+CF187-16)*Percapita/30*FV$4))))))</f>
        <v>0</v>
      </c>
      <c r="FW186" s="177">
        <f>IF(C186=4,SUM(CG186+CG187+CG188+CI186+CI187+CI188)*Percapita/30*FW$4+(CH186+CH187+CH188+CJ186+CJ187+CJ188)*Cadeirante/30*FW$4,IF(C186=3,IF(CG189+CI189=10,Fixo/30*FW$4+(CG186+CG187+CG188+CI186+CI187+CI188)*Percapita/30*FW$4+(CH189+CJ189)*Cadeirante/30*FW$4,IF(CG189+CI189&lt;=9,(CG189+CI189)*Crechee/30*FW$4)+(CH189+CJ189)*Cadeirante/30*FW$4+(CG186+CG187+CG188+CI186+CI187+CI188)*Percapita/30*FW$4)+IF(CG189+CI189&gt;=11,Fixo/30*FW$4+(CG189+CI189-10)*Crechee/30*FW$4,0),IF(C186=2,IF(CH186+CH187+CH188+CH189+CJ186+CJ187+CJ188+CJ189=1,Cadeirante/30*FW$4,IF(CH186+CH187+CH188+CH189+CJ186+CJ187+CJ188+CJ189=2,Fixo/30*FW$4,IF(CH186+CH187+CH188+CH189+CJ186+CJ187+CJ188+CJ189&gt;2,Fixo/30*FW$4+(CH186+CH187+CH188+CH189+CJ186+CJ187+CJ188+CJ189-2)*Cadeirante/30*FW$4)))+(CG186+CG187+CG188+CI186+CI187+CI188)*Percapita/30*FW$4+(CG189+CI189)*Crechee/30*FW$4,IF(C186=1,IF(CG186+CG187+CG188+CH186+CH187+CH188+CI186+CI187+CI188+CJ186+CJ187+CJ188&lt;=15,(CG186+CG187+CG188+CI186+CI187+CI188)*Percapita/30*FW$4,IF(CG186+CG187+CG188+CH186+CH187+CH188+CI186+CI187+CI188+CJ186+CJ187+CJ188&gt;=16,Fixo/30*FW$4+(CG186+CG187+CG188+CH186+CH187+CH188+CI186+CI187+CI188+CJ186+CJ187-16)*Percapita/30*FW$4))))))</f>
        <v>0</v>
      </c>
      <c r="FX186" s="177">
        <f>IF(C186=4,SUM(CK186+CK187+CK188+CM186+CM187+CM188)*Percapita/30*FX$4+(CL186+CL187+CL188+CN186+CN187+CN188)*Cadeirante/30*FX$4,IF(C186=3,IF(CK189+CM189=10,Fixo/30*FX$4+(CK186+CK187+CK188+CM186+CM187+CM188)*Percapita/30*FX$4+(CL189+CN189)*Cadeirante/30*FX$4,IF(CK189+CM189&lt;=9,(CK189+CM189)*Crechee/30*FX$4)+(CL189+CN189)*Cadeirante/30*FX$4+(CK186+CK187+CK188+CM186+CM187+CM188)*Percapita/30*FX$4)+IF(CK189+CM189&gt;=11,Fixo/30*FX$4+(CK189+CM189-10)*Crechee/30*FX$4,0),IF(C186=2,IF(CL186+CL187+CL188+CL189+CN186+CN187+CN188+CN189=1,Cadeirante/30*FX$4,IF(CL186+CL187+CL188+CL189+CN186+CN187+CN188+CN189=2,Fixo/30*FX$4,IF(CL186+CL187+CL188+CL189+CN186+CN187+CN188+CN189&gt;2,Fixo/30*FX$4+(CL186+CL187+CL188+CL189+CN186+CN187+CN188+CN189-2)*Cadeirante/30*FX$4)))+(CK186+CK187+CK188+CM186+CM187+CM188)*Percapita/30*FX$4+(CK189+CM189)*Crechee/30*FX$4,IF(C186=1,IF(CK186+CK187+CK188+CL186+CL187+CL188+CM186+CM187+CM188+CN186+CN187+CN188&lt;=15,(CK186+CK187+CK188+CM186+CM187+CM188)*Percapita/30*FX$4,IF(CK186+CK187+CK188+CL186+CL187+CL188+CM186+CM187+CM188+CN186+CN187+CN188&gt;=16,Fixo/30*FX$4+(CK186+CK187+CK188+CL186+CL187+CL188+CM186+CM187+CM188+CN186+CN187-16)*Percapita/30*FX$4))))))</f>
        <v>0</v>
      </c>
      <c r="FY186" s="177">
        <f>IF(C186=4,SUM(CO186+CO187+CO188+CQ186+CQ187+CQ188)*Percapita/30*FY$4+(CP186+CP187+CP188+CR186+CR187+CR188)*Cadeirante/30*FY$4,IF(C186=3,IF(CO189+CQ189=10,Fixo/30*FY$4+(CO186+CO187+CO188+CQ186+CQ187+CQ188)*Percapita/30*FY$4+(CP189+CR189)*Cadeirante/30*FY$4,IF(CO189+CQ189&lt;=9,(CO189+CQ189)*Crechee/30*FY$4)+(CP189+CR189)*Cadeirante/30*FY$4+(CO186+CO187+CO188+CQ186+CQ187+CQ188)*Percapita/30*FY$4)+IF(CO189+CQ189&gt;=11,Fixo/30*FY$4+(CO189+CQ189-10)*Crechee/30*FY$4,0),IF(C186=2,IF(CP186+CP187+CP188+CP189+CR186+CR187+CR188+CR189=1,Cadeirante/30*FY$4,IF(CP186+CP187+CP188+CP189+CR186+CR187+CR188+CR189=2,Fixo/30*FY$4,IF(CP186+CP187+CP188+CP189+CR186+CR187+CR188+CR189&gt;2,Fixo/30*FY$4+(CP186+CP187+CP188+CP189+CR186+CR187+CR188+CR189-2)*Cadeirante/30*FY$4)))+(CO186+CO187+CO188+CQ186+CQ187+CQ188)*Percapita/30*FY$4+(CO189+CQ189)*Crechee/30*FY$4,IF(C186=1,IF(CO186+CO187+CO188+CP186+CP187+CP188+CQ186+CQ187+CQ188+CR186+CR187+CR188&lt;=15,(CO186+CO187+CO188+CQ186+CQ187+CQ188)*Percapita/30*FY$4,IF(CO186+CO187+CO188+CP186+CP187+CP188+CQ186+CQ187+CQ188+CR186+CR187+CR188&gt;=16,Fixo/30*FY$4+(CO186+CO187+CO188+CP186+CP187+CP188+CQ186+CQ187+CQ188+CR186+CR187-16)*Percapita/30*FY$4))))))</f>
        <v>0</v>
      </c>
      <c r="FZ186" s="177">
        <f>IF(C186=4,SUM(CS186+CS187+CS188+CU186+CU187+CU188)*Percapita/30*FZ$4+(CT186+CT187+CT188+CV186+CV187+CV188)*Cadeirante/30*FZ$4,IF(C186=3,IF(CS189+CU189=10,Fixo/30*FZ$4+(CS186+CS187+CS188+CU186+CU187+CU188)*Percapita/30*FZ$4+(CT189+CV189)*Cadeirante/30*FZ$4,IF(CS189+CU189&lt;=9,(CS189+CU189)*Crechee/30*FZ$4)+(CT189+CV189)*Cadeirante/30*FZ$4+(CS186+CS187+CS188+CU186+CU187+CU188)*Percapita/30*FZ$4)+IF(CS189+CU189&gt;=11,Fixo/30*FZ$4+(CS189+CU189-10)*Crechee/30*FZ$4,0),IF(C186=2,IF(CT186+CT187+CT188+CT189+CV186+CV187+CV188+CV189=1,Cadeirante/30*FZ$4,IF(CT186+CT187+CT188+CT189+CV186+CV187+CV188+CV189=2,Fixo/30*FZ$4,IF(CT186+CT187+CT188+CT189+CV186+CV187+CV188+CV189&gt;2,Fixo/30*FZ$4+(CT186+CT187+CT188+CT189+CV186+CV187+CV188+CV189-2)*Cadeirante/30*FZ$4)))+(CS186+CS187+CS188+CU186+CU187+CU188)*Percapita/30*FZ$4+(CS189+CU189)*Crechee/30*FZ$4,IF(C186=1,IF(CS186+CS187+CS188+CT186+CT187+CT188+CU186+CU187+CU188+CV186+CV187+CV188&lt;=15,(CS186+CS187+CS188+CU186+CU187+CU188)*Percapita/30*FZ$4,IF(CS186+CS187+CS188+CT186+CT187+CT188+CU186+CU187+CU188+CV186+CV187+CV188&gt;=16,Fixo/30*FZ$4+(CS186+CS187+CS188+CT186+CT187+CT188+CU186+CU187+CU188+CV186+CV187-16)*Percapita/30*FZ$4))))))</f>
        <v>0</v>
      </c>
      <c r="GA186" s="177">
        <f>IF(C186=4,SUM(CW186+CW187+CW188+CY186+CY187+CY188)*Percapita/30*GA$4+(CX186+CX187+CX188+CZ186+CZ187+CZ188)*Cadeirante/30*GA$4,IF(C186=3,IF(CW189+CY189=10,Fixo/30*GA$4+(CW186+CW187+CW188+CY186+CY187+CY188)*Percapita/30*GA$4+(CX189+CZ189)*Cadeirante/30*GA$4,IF(CW189+CY189&lt;=9,(CW189+CY189)*Crechee/30*GA$4)+(CX189+CZ189)*Cadeirante/30*GA$4+(CW186+CW187+CW188+CY186+CY187+CY188)*Percapita/30*GA$4)+IF(CW189+CY189&gt;=11,Fixo/30*GA$4+(CW189+CY189-10)*Crechee/30*GA$4,0),IF(C186=2,IF(CX186+CX187+CX188+CX189+CZ186+CZ187+CZ188+CZ189=1,Cadeirante/30*GA$4,IF(CX186+CX187+CX188+CX189+CZ186+CZ187+CZ188+CZ189=2,Fixo/30*GA$4,IF(CX186+CX187+CX188+CX189+CZ186+CZ187+CZ188+CZ189&gt;2,Fixo/30*GA$4+(CX186+CX187+CX188+CX189+CZ186+CZ187+CZ188+CZ189-2)*Cadeirante/30*GA$4)))+(CW186+CW187+CW188+CY186+CY187+CY188)*Percapita/30*GA$4+(CW189+CY189)*Crechee/30*GA$4,IF(C186=1,IF(CW186+CW187+CW188+CX186+CX187+CX188+CY186+CY187+CY188+CZ186+CZ187+CZ188&lt;=15,(CW186+CW187+CW188+CY186+CY187+CY188)*Percapita/30*GA$4,IF(CW186+CW187+CW188+CX186+CX187+CX188+CY186+CY187+CY188+CZ186+CZ187+CZ188&gt;=16,Fixo/30*GA$4+(CW186+CW187+CW188+CX186+CX187+CX188+CY186+CY187+CY188+CZ186+CZ187-16)*Percapita/30*GA$4))))))</f>
        <v>0</v>
      </c>
      <c r="GB186" s="177">
        <f>IF(C186=4,SUM(DA186+DA187+DA188+DC186+DC187+DC188)*Percapita/30*GB$4+(DB186+DB187+DB188+DD186+DD187+DD188)*Cadeirante/30*GB$4,IF(C186=3,IF(DA189+DC189=10,Fixo/30*GB$4+(DA186+DA187+DA188+DC186+DC187+DC188)*Percapita/30*GB$4+(DB189+DD189)*Cadeirante/30*GB$4,IF(DA189+DC189&lt;=9,(DA189+DC189)*Crechee/30*GB$4)+(DB189+DD189)*Cadeirante/30*GB$4+(DA186+DA187+DA188+DC186+DC187+DC188)*Percapita/30*GB$4)+IF(DA189+DC189&gt;=11,Fixo/30*GB$4+(DA189+DC189-10)*Crechee/30*GB$4,0),IF(C186=2,IF(DB186+DB187+DB188+DB189+DD186+DD187+DD188+DD189=1,Cadeirante/30*GB$4,IF(DB186+DB187+DB188+DB189+DD186+DD187+DD188+DD189=2,Fixo/30*GB$4,IF(DB186+DB187+DB188+DB189+DD186+DD187+DD188+DD189&gt;2,Fixo/30*GB$4+(DB186+DB187+DB188+DB189+DD186+DD187+DD188+DD189-2)*Cadeirante/30*GB$4)))+(DA186+DA187+DA188+DC186+DC187+DC188)*Percapita/30*GB$4+(DA189+DC189)*Crechee/30*GB$4,IF(C186=1,IF(DA186+DA187+DA188+DB186+DB187+DB188+DC186+DC187+DC188+DD186+DD187+DD188&lt;=15,(DA186+DA187+DA188+DC186+DC187+DC188)*Percapita/30*GB$4,IF(DA186+DA187+DA188+DB186+DB187+DB188+DC186+DC187+DC188+DD186+DD187+DD188&gt;=16,Fixo/30*GB$4+(DA186+DA187+DA188+DB186+DB187+DB188+DC186+DC187+DC188+DD186+DD187-16)*Percapita/30*GB$4))))))</f>
        <v>0</v>
      </c>
      <c r="GC186" s="177">
        <f>IF(C186=4,SUM(DE186+DE187+DE188+DG186+DG187+DG188)*Percapita/30*GC$4+(DF186+DF187+DF188+DH186+DH187+DH188)*Cadeirante/30*GC$4,IF(C186=3,IF(DE189+DG189=10,Fixo/30*GC$4+(DE186+DE187+DE188+DG186+DG187+DG188)*Percapita/30*GC$4+(DF189+DH189)*Cadeirante/30*GC$4,IF(DE189+DG189&lt;=9,(DE189+DG189)*Crechee/30*GC$4)+(DF189+DH189)*Cadeirante/30*GC$4+(DE186+DE187+DE188+DG186+DG187+DG188)*Percapita/30*GC$4)+IF(DE189+DG189&gt;=11,Fixo/30*GC$4+(DE189+DG189-10)*Crechee/30*GC$4,0),IF(C186=2,IF(DF186+DF187+DF188+DF189+DH186+DH187+DH188+DH189=1,Cadeirante/30*GC$4,IF(DF186+DF187+DF188+DF189+DH186+DH187+DH188+DH189=2,Fixo/30*GC$4,IF(DF186+DF187+DF188+DF189+DH186+DH187+DH188+DH189&gt;2,Fixo/30*GC$4+(DF186+DF187+DF188+DF189+DH186+DH187+DH188+DH189-2)*Cadeirante/30*GC$4)))+(DE186+DE187+DE188+DG186+DG187+DG188)*Percapita/30*GC$4+(DE189+DG189)*Crechee/30*GC$4,IF(C186=1,IF(DE186+DE187+DE188+DF186+DF187+DF188+DG186+DG187+DG188+DH186+DH187+DH188&lt;=15,(DE186+DE187+DE188+DG186+DG187+DG188)*Percapita/30*GC$4,IF(DE186+DE187+DE188+DF186+DF187+DF188+DG186+DG187+DG188+DH186+DH187+DH188&gt;=16,Fixo/30*GC$4+(DE186+DE187+DE188+DF186+DF187+DF188+DG186+DG187+DG188+DH186+DH187-16)*Percapita/30*GC$4))))))</f>
        <v>0</v>
      </c>
      <c r="GD186" s="177">
        <f>IF(C186=4,SUM(DI186+DI187+DI188+DK186+DK187+DK188)*Percapita/30*GD$4+(DJ186+DJ187+DJ188+DL186+DL187+DL188)*Cadeirante/30*GD$4,IF(C186=3,IF(DI189+DK189=10,Fixo/30*GD$4+(DI186+DI187+DI188+DK186+DK187+DK188)*Percapita/30*GD$4+(DJ189+DL189)*Cadeirante/30*GD$4,IF(DI189+DK189&lt;=9,(DI189+DK189)*Crechee/30*GD$4)+(DJ189+DL189)*Cadeirante/30*GD$4+(DI186+DI187+DI188+DK186+DK187+DK188)*Percapita/30*GD$4)+IF(DI189+DK189&gt;=11,Fixo/30*GD$4+(DI189+DK189-10)*Crechee/30*GD$4,0),IF(C186=2,IF(DJ186+DJ187+DJ188+DJ189+DL186+DL187+DL188+DL189=1,Cadeirante/30*GD$4,IF(DJ186+DJ187+DJ188+DJ189+DL186+DL187+DL188+DL189=2,Fixo/30*GD$4,IF(DJ186+DJ187+DJ188+DJ189+DL186+DL187+DL188+DL189&gt;2,Fixo/30*GD$4+(DJ186+DJ187+DJ188+DJ189+DL186+DL187+DL188+DL189-2)*Cadeirante/30*GD$4)))+(DI186+DI187+DI188+DK186+DK187+DK188)*Percapita/30*GD$4+(DI189+DK189)*Crechee/30*GD$4,IF(C186=1,IF(DI186+DI187+DI188+DJ186+DJ187+DJ188+DK186+DK187+DK188+DL186+DL187+DL188&lt;=15,(DI186+DI187+DI188+DK186+DK187+DK188)*Percapita/30*GD$4,IF(DI186+DI187+DI188+DJ186+DJ187+DJ188+DK186+DK187+DK188+DL186+DL187+DL188&gt;=16,Fixo/30*GD$4+(DI186+DI187+DI188+DJ186+DJ187+DJ188+DK186+DK187+DK188+DL186+DL187-16)*Percapita/30*GD$4))))))</f>
        <v>0</v>
      </c>
      <c r="GE186" s="177">
        <f>IF(C186=4,SUM(DM186+DM187+DM188+DO186+DO187+DO188)*Percapita/30*GE$4+(DN186+DN187+DN188+DP186+DP187+DP188)*Cadeirante/30*GE$4,IF(C186=3,IF(DM189+DO189=10,Fixo/30*GE$4+(DM186+DM187+DM188+DO186+DO187+DO188)*Percapita/30*GE$4+(DN189+DP189)*Cadeirante/30*GE$4,IF(DM189+DO189&lt;=9,(DM189+DO189)*Crechee/30*GE$4)+(DN189+DP189)*Cadeirante/30*GE$4+(DM186+DM187+DM188+DO186+DO187+DO188)*Percapita/30*GE$4)+IF(DM189+DO189&gt;=11,Fixo/30*GE$4+(DM189+DO189-10)*Crechee/30*GE$4,0),IF(C186=2,IF(DN186+DN187+DN188+DN189+DP186+DP187+DP188+DP189=1,Cadeirante/30*GE$4,IF(DN186+DN187+DN188+DN189+DP186+DP187+DP188+DP189=2,Fixo/30*GE$4,IF(DN186+DN187+DN188+DN189+DP186+DP187+DP188+DP189&gt;2,Fixo/30*GE$4+(DN186+DN187+DN188+DN189+DP186+DP187+DP188+DP189-2)*Cadeirante/30*GE$4)))+(DM186+DM187+DM188+DO186+DO187+DO188)*Percapita/30*GE$4+(DM189+DO189)*Crechee/30*GE$4,IF(C186=1,IF(DM186+DM187+DM188+DN186+DN187+DN188+DO186+DO187+DO188+DP186+DP187+DP188&lt;=15,(DM186+DM187+DM188+DO186+DO187+DO188)*Percapita/30*GE$4,IF(DM186+DM187+DM188+DN186+DN187+DN188+DO186+DO187+DO188+DP186+DP187+DP188&gt;=16,Fixo/30*GE$4+(DM186+DM187+DM188+DN186+DN187+DN188+DO186+DO187+DO188+DP186+DP187-16)*Percapita/30*GE$4))))))</f>
        <v>0</v>
      </c>
      <c r="GF186" s="177">
        <f>IF(C186=4,SUM(DQ186+DQ187+DQ188+DS186+DS187+DS188)*Percapita/30*GF$4+(DR186+DR187+DR188+DT186+DT187+DT188)*Cadeirante/30*GF$4,IF(C186=3,IF(DQ189+DS189=10,Fixo/30*GF$4+(DQ186+DQ187+DQ188+DS186+DS187+DS188)*Percapita/30*GF$4+(DR189+DT189)*Cadeirante/30*GF$4,IF(DQ189+DS189&lt;=9,(DQ189+DS189)*Crechee/30*GF$4)+(DR189+DT189)*Cadeirante/30*GF$4+(DQ186+DQ187+DQ188+DS186+DS187+DS188)*Percapita/30*GF$4)+IF(DQ189+DS189&gt;=11,Fixo/30*GF$4+(DQ189+DS189-10)*Crechee/30*GF$4,0),IF(C186=2,IF(DR186+DR187+DR188+DR189+DT186+DT187+DT188+DT189=1,Cadeirante/30*GF$4,IF(DR186+DR187+DR188+DR189+DT186+DT187+DT188+DT189=2,Fixo/30*GF$4,IF(DR186+DR187+DR188+DR189+DT186+DT187+DT188+DT189&gt;2,Fixo/30*GF$4+(DR186+DR187+DR188+DR189+DT186+DT187+DT188+DT189-2)*Cadeirante/30*GF$4)))+(DQ186+DQ187+DQ188+DS186+DS187+DS188)*Percapita/30*GF$4+(DQ189+DS189)*Crechee/30*GF$4,IF(C186=1,IF(DQ186+DQ187+DQ188+DR186+DR187+DR188+DS186+DS187+DS188+DT186+DT187+DT188&lt;=15,(DQ186+DQ187+DQ188+DS186+DS187+DS188)*Percapita/30*GF$4,IF(DQ186+DQ187+DQ188+DR186+DR187+DR188+DS186+DS187+DS188+DT186+DT187+DT188&gt;=16,Fixo/30*GF$4+(DQ186+DQ187+DQ188+DR186+DR187+DR188+DS186+DS187+DS188+DT186+DT187-16)*Percapita/30*GF$4))))))</f>
        <v>0</v>
      </c>
      <c r="GG186" s="177">
        <f>IF(C186=4,SUM(DU186+DU187+DU188+DW186+DW187+DW188)*Percapita/30*GG$4+(DV186+DV187+DV188+DX186+DX187+DX188)*Cadeirante/30*GG$4,IF(C186=3,IF(DU189+DW189=10,Fixo/30*GG$4+(DU186+DU187+DU188+DW186+DW187+DW188)*Percapita/30*GG$4+(DV189+DX189)*Cadeirante/30*GG$4,IF(DU189+DW189&lt;=9,(DU189+DW189)*Crechee/30*GG$4)+(DV189+DX189)*Cadeirante/30*GG$4+(DU186+DU187+DU188+DW186+DW187+DW188)*Percapita/30*GG$4)+IF(DU189+DW189&gt;=11,Fixo/30*GG$4+(DU189+DW189-10)*Crechee/30*GG$4,0),IF(C186=2,IF(DV186+DV187+DV188+DV189+DX186+DX187+DX188+DX189=1,Cadeirante/30*GG$4,IF(DV186+DV187+DV188+DV189+DX186+DX187+DX188+DX189=2,Fixo/30*GG$4,IF(DV186+DV187+DV188+DV189+DX186+DX187+DX188+DX189&gt;2,Fixo/30*GG$4+(DV186+DV187+DV188+DV189+DX186+DX187+DX188+DX189-2)*Cadeirante/30*GG$4)))+(DU186+DU187+DU188+DW186+DW187+DW188)*Percapita/30*GG$4+(DU189+DW189)*Crechee/30*GG$4,IF(C186=1,IF(DU186+DU187+DU188+DV186+DV187+DV188+DW186+DW187+DW188+DX186+DX187+DX188&lt;=15,(DU186+DU187+DU188+DW186+DW187+DW188)*Percapita/30*GG$4,IF(DU186+DU187+DU188+DV186+DV187+DV188+DW186+DW187+DW188+DX186+DX187+DX188&gt;=16,Fixo/30*GG$4+(DU186+DU187+DU188+DV186+DV187+DV188+DW186+DW187+DW188+DX186+DX187-16)*Percapita/30*GG$4))))))</f>
        <v>0</v>
      </c>
      <c r="GH186" s="177">
        <f>IF(C186=4,SUM(DY186+DY187+DY188+EA186+EA187+EA188)*Percapita/30*GH$4+(DZ186+DZ187+DZ188+EB186+EB187+EB188)*Cadeirante/30*GH$4,IF(C186=3,IF(DY189+EA189=10,Fixo/30*GH$4+(DY186+DY187+DY188+EA186+EA187+EA188)*Percapita/30*GH$4+(DZ189+EB189)*Cadeirante/30*GH$4,IF(DY189+EA189&lt;=9,(DY189+EA189)*Crechee/30*GH$4)+(DZ189+EB189)*Cadeirante/30*GH$4+(DY186+DY187+DY188+EA186+EA187+EA188)*Percapita/30*GH$4)+IF(DY189+EA189&gt;=11,Fixo/30*GH$4+(DY189+EA189-10)*Crechee/30*GH$4,0),IF(C186=2,IF(DZ186+DZ187+DZ188+DZ189+EB186+EB187+EB188+EB189=1,Cadeirante/30*GH$4,IF(DZ186+DZ187+DZ188+DZ189+EB186+EB187+EB188+EB189=2,Fixo/30*GH$4,IF(DZ186+DZ187+DZ188+DZ189+EB186+EB187+EB188+EB189&gt;2,Fixo/30*GH$4+(DZ186+DZ187+DZ188+DZ189+EB186+EB187+EB188+EB189-2)*Cadeirante/30*GH$4)))+(DY186+DY187+DY188+EA186+EA187+EA188)*Percapita/30*GH$4+(DY189+EA189)*Crechee/30*GH$4,IF(C186=1,IF(DY186+DY187+DY188+DZ186+DZ187+DZ188+EA186+EA187+EA188+EB186+EB187+EB188&lt;=15,(DY186+DY187+DY188+EA186+EA187+EA188)*Percapita/30*GH$4,IF(DY186+DY187+DY188+DZ186+DZ187+DZ188+EA186+EA187+EA188+EB186+EB187+EB188&gt;=16,Fixo/30*GH$4+(DY186+DY187+DY188+DZ186+DZ187+DZ188+EA186+EA187+EA188+EB186+EB187-16)*Percapita/30*GH$4))))))</f>
        <v>0</v>
      </c>
      <c r="GI186" s="177">
        <f>IF(C186=4,SUM(EC186+EC187+EC188+EE186+EE187+EE188)*Percapita/30*GI$4+(ED186+ED187+ED188+EF186+EF187+EF188)*Cadeirante/30*GI$4,IF(C186=3,IF(EC189+EE189=10,Fixo/30*GI$4+(EC186+EC187+EC188+EE186+EE187+EE188)*Percapita/30*GI$4+(ED189+EF189)*Cadeirante/30*GI$4,IF(EC189+EE189&lt;=9,(EC189+EE189)*Crechee/30*GI$4)+(ED189+EF189)*Cadeirante/30*GI$4+(EC186+EC187+EC188+EE186+EE187+EE188)*Percapita/30*GI$4)+IF(EC189+EE189&gt;=11,Fixo/30*GI$4+(EC189+EE189-10)*Crechee/30*GI$4,0),IF(C186=2,IF(ED186+ED187+ED188+ED189+EF186+EF187+EF188+EF189=1,Cadeirante/30*GI$4,IF(ED186+ED187+ED188+ED189+EF186+EF187+EF188+EF189=2,Fixo/30*GI$4,IF(ED186+ED187+ED188+ED189+EF186+EF187+EF188+EF189&gt;2,Fixo/30*GI$4+(ED186+ED187+ED188+ED189+EF186+EF187+EF188+EF189-2)*Cadeirante/30*GI$4)))+(EC186+EC187+EC188+EE186+EE187+EE188)*Percapita/30*GI$4+(EC189+EE189)*Crechee/30*GI$4,IF(C186=1,IF(EC186+EC187+EC188+ED186+ED187+ED188+EE186+EE187+EE188+EF186+EF187+EF188&lt;=15,(EC186+EC187+EC188+EE186+EE187+EE188)*Percapita/30*GI$4,IF(EC186+EC187+EC188+ED186+ED187+ED188+EE186+EE187+EE188+EF186+EF187+EF188&gt;=16,Fixo/30*GI$4+(EC186+EC187+EC188+ED186+ED187+ED188+EE186+EE187+EE188+EF186+EF187-16)*Percapita/30*GI$4))))))</f>
        <v>0</v>
      </c>
      <c r="GJ186" s="177">
        <f>IF(C186=4,SUM(EG186+EG187+EG188+EI186+EI187+EI188)*Percapita/30*GJ$4+(EH186+EH187+EH188+EJ186+EJ187+EJ188)*Cadeirante/30*GJ$4,IF(C186=3,IF(EG189+EI189=10,Fixo/30*GJ$4+(EG186+EG187+EG188+EI186+EI187+EI188)*Percapita/30*GJ$4+(EH189+EJ189)*Cadeirante/30*GJ$4,IF(EG189+EI189&lt;=9,(EG189+EI189)*Crechee/30*GJ$4)+(EH189+EJ189)*Cadeirante/30*GJ$4+(EG186+EG187+EG188+EI186+EI187+EI188)*Percapita/30*GJ$4)+IF(EG189+EI189&gt;=11,Fixo/30*GJ$4+(EG189+EI189-10)*Crechee/30*GJ$4,0),IF(C186=2,IF(EH186+EH187+EH188+EH189+EJ186+EJ187+EJ188+EJ189=1,Cadeirante/30*GJ$4,IF(EH186+EH187+EH188+EH189+EJ186+EJ187+EJ188+EJ189=2,Fixo/30*GJ$4,IF(EH186+EH187+EH188+EH189+EJ186+EJ187+EJ188+EJ189&gt;2,Fixo/30*GJ$4+(EH186+EH187+EH188+EH189+EJ186+EJ187+EJ188+EJ189-2)*Cadeirante/30*GJ$4)))+(EG186+EG187+EG188+EI186+EI187+EI188)*Percapita/30*GJ$4+(EG189+EI189)*Crechee/30*GJ$4,IF(C186=1,IF(EG186+EG187+EG188+EH186+EH187+EH188+EI186+EI187+EI188+EJ186+EJ187+EJ188&lt;=15,(EG186+EG187+EG188+EI186+EI187+EI188)*Percapita/30*GJ$4,IF(EG186+EG187+EG188+EH186+EH187+EH188+EI186+EI187+EI188+EJ186+EJ187+EJ188&gt;=16,Fixo/30*GJ$4+(EG186+EG187+EG188+EH186+EH187+EH188+EI186+EI187+EI188+EJ186+EJ187-16)*Percapita/30*GJ$4))))))</f>
        <v>0</v>
      </c>
      <c r="GK186" s="178"/>
      <c r="GL186" s="103">
        <f t="shared" si="175"/>
        <v>0</v>
      </c>
      <c r="GM186" s="124"/>
      <c r="GN186" s="104">
        <f>SUMIF(V186:V189,"&lt;0")*Cadeirante/30*GN$4+SUMIF(X186:X189,"&lt;0")*Cadeirante/30*GN$4</f>
        <v>0</v>
      </c>
      <c r="GO186" s="104">
        <f>SUMIF(Z186:Z189,"&lt;0")*Cadeirante/30*GO$4+SUMIF(AB186:AB189,"&lt;0")*Cadeirante/30*GO$4</f>
        <v>0</v>
      </c>
      <c r="GP186" s="104">
        <f>SUMIF(AD186:AD189,"&lt;0")*Cadeirante/30*GP$4+SUMIF(AF186:AF189,"&lt;0")*Cadeirante/30*GP$4</f>
        <v>0</v>
      </c>
      <c r="GQ186" s="104">
        <f>SUMIF(AH186:AH189,"&lt;0")*Cadeirante/30*GQ$4+SUMIF(AJ186:AJ189,"&lt;0")*Cadeirante/30*GQ$4</f>
        <v>0</v>
      </c>
      <c r="GR186" s="104">
        <f>SUMIF(AL186:AL189,"&lt;0")*Cadeirante/30*GR$4+SUMIF(AN186:AN189,"&lt;0")*Cadeirante/30*GR$4</f>
        <v>0</v>
      </c>
      <c r="GS186" s="104">
        <f>SUMIF(AP186:AP189,"&lt;0")*Cadeirante/30*GS$4+SUMIF(AR186:AR189,"&lt;0")*Cadeirante/30*GS$4</f>
        <v>0</v>
      </c>
      <c r="GT186" s="104">
        <f>SUMIF(AT186:AT189,"&lt;0")*Cadeirante/30*GT$4+SUMIF(AV186:AV189,"&lt;0")*Cadeirante/30*GT$4</f>
        <v>0</v>
      </c>
      <c r="GU186" s="104">
        <f>SUMIF(AX186:AX189,"&lt;0")*Cadeirante/30*GU$4+SUMIF(AZ186:AZ189,"&lt;0")*Cadeirante/30*GU$4</f>
        <v>0</v>
      </c>
      <c r="GV186" s="104">
        <f>SUMIF(BB186:BB189,"&lt;0")*Cadeirante/30*GV$4+SUMIF(BD186:BD189,"&lt;0")*Cadeirante/30*GV$4</f>
        <v>0</v>
      </c>
      <c r="GW186" s="104">
        <f>SUMIF(BF186:BF189,"&lt;0")*Cadeirante/30*GW$4+SUMIF(BH186:BH189,"&lt;0")*Cadeirante/30*GW$4</f>
        <v>0</v>
      </c>
      <c r="GX186" s="104">
        <f>SUMIF(BJ186:BJ189,"&lt;0")*Cadeirante/30*GX$4+SUMIF(BL186:BL189,"&lt;0")*Cadeirante/30*GX$4</f>
        <v>0</v>
      </c>
      <c r="GY186" s="104">
        <f>SUMIF(BN186:BN189,"&lt;0")*Cadeirante/30*GY$4+SUMIF(BP186:BP189,"&lt;0")*Cadeirante/30*GY$4</f>
        <v>0</v>
      </c>
      <c r="GZ186" s="104">
        <f>SUMIF(BR186:BR189,"&lt;0")*Cadeirante/30*GZ$4+SUMIF(BT186:BT189,"&lt;0")*Cadeirante/30*GZ$4</f>
        <v>0</v>
      </c>
      <c r="HA186" s="104">
        <f>SUMIF(BV186:BV189,"&lt;0")*Cadeirante/30*HA$4+SUMIF(BX186:BX189,"&lt;0")*Cadeirante/30*HA$4</f>
        <v>0</v>
      </c>
      <c r="HB186" s="104">
        <f>SUMIF(BZ186:BZ189,"&lt;0")*Cadeirante/30*HB$4+SUMIF(CB186:CB189,"&lt;0")*Cadeirante/30*HB$4</f>
        <v>0</v>
      </c>
      <c r="HC186" s="104">
        <f>SUMIF(CD186:CD189,"&lt;0")*Cadeirante/30*HC$4+SUMIF(CF186:CF189,"&lt;0")*Cadeirante/30*HC$4</f>
        <v>0</v>
      </c>
      <c r="HD186" s="104">
        <f>SUMIF(CH186:CH189,"&lt;0")*Cadeirante/30*HD$4+SUMIF(CJ186:CJ189,"&lt;0")*Cadeirante/30*HD$4</f>
        <v>0</v>
      </c>
      <c r="HE186" s="104">
        <f>SUMIF(CL186:CL189,"&lt;0")*Cadeirante/30*HE$4+SUMIF(CN186:CN189,"&lt;0")*Cadeirante/30*HE$4</f>
        <v>0</v>
      </c>
      <c r="HF186" s="104">
        <f>SUMIF(CP186:CP189,"&lt;0")*Cadeirante/30*HF$4+SUMIF(CR186:CR189,"&lt;0")*Cadeirante/30*HF$4</f>
        <v>0</v>
      </c>
      <c r="HG186" s="104">
        <f>SUMIF(CT186:CT189,"&lt;0")*Cadeirante/30*HG$4+SUMIF(CV186:CV189,"&lt;0")*Cadeirante/30*HG$4</f>
        <v>0</v>
      </c>
      <c r="HH186" s="104">
        <f>SUMIF(CX186:CX189,"&lt;0")*Cadeirante/30*HH$4+SUMIF(CZ186:CZ189,"&lt;0")*Cadeirante/30*HH$4</f>
        <v>0</v>
      </c>
      <c r="HI186" s="104">
        <f>SUMIF(DB186:DB189,"&lt;0")*Cadeirante/30*HI$4+SUMIF(DD186:DD189,"&lt;0")*Cadeirante/30*HI$4</f>
        <v>0</v>
      </c>
      <c r="HJ186" s="104">
        <f>SUMIF(DF186:DF189,"&lt;0")*Cadeirante/30*HJ$4+SUMIF(DH186:DH189,"&lt;0")*Cadeirante/30*HJ$4</f>
        <v>0</v>
      </c>
      <c r="HK186" s="104">
        <f>SUMIF(DJ186:DJ189,"&lt;0")*Cadeirante/30*HK$4+SUMIF(DL186:DL189,"&lt;0")*Cadeirante/30*HK$4</f>
        <v>0</v>
      </c>
      <c r="HL186" s="104">
        <f>SUMIF(DN186:DN189,"&lt;0")*Cadeirante/30*HL$4+SUMIF(DP186:DP189,"&lt;0")*Cadeirante/30*HL$4</f>
        <v>0</v>
      </c>
      <c r="HM186" s="104">
        <f>SUMIF(DR186:DR189,"&lt;0")*Cadeirante/30*HM$4+SUMIF(DT186:DT189,"&lt;0")*Cadeirante/30*HM$4</f>
        <v>0</v>
      </c>
      <c r="HN186" s="104">
        <f>SUMIF(DV186:DV189,"&lt;0")*Cadeirante/30*HN$4+SUMIF(DX186:DX189,"&lt;0")*Cadeirante/30*HN$4</f>
        <v>0</v>
      </c>
      <c r="HO186" s="104">
        <f>SUMIF(DZ186:DZ189,"&lt;0")*Cadeirante/30*HO$4+SUMIF(EB186:EB189,"&lt;0")*Cadeirante/30*HO$4</f>
        <v>0</v>
      </c>
      <c r="HP186" s="104">
        <f>SUMIF(ED186:ED189,"&lt;0")*Cadeirante/30*HP$4+SUMIF(EF186:EF189,"&lt;0")*Cadeirante/30*HP$4</f>
        <v>0</v>
      </c>
      <c r="HQ186" s="64"/>
      <c r="HR186" s="64"/>
      <c r="HS186" s="64"/>
      <c r="HT186" s="64"/>
      <c r="HU186" s="64"/>
      <c r="HV186" s="64"/>
      <c r="HW186" s="176">
        <v>17629.309999999998</v>
      </c>
      <c r="HX186" s="64"/>
      <c r="HY186" s="280">
        <f>IF(ISTEXT(EM186), VALUE(EM186), EM186)</f>
        <v>0</v>
      </c>
      <c r="HZ186" s="280">
        <f>IF(ISTEXT(EN186), VALUE(EN186), EN186)</f>
        <v>0</v>
      </c>
      <c r="IA186" s="280">
        <f>IF(ISTEXT(EO186), VALUE(EO186), EO186)</f>
        <v>0</v>
      </c>
      <c r="IB186" s="64" t="b">
        <f>HW186=FE186</f>
        <v>0</v>
      </c>
      <c r="IC186" s="64"/>
    </row>
    <row r="187" spans="1:237" s="106" customFormat="1" ht="22.5" customHeight="1" x14ac:dyDescent="0.25">
      <c r="A187" s="368" t="s">
        <v>3338</v>
      </c>
      <c r="B187" s="369" t="s">
        <v>3339</v>
      </c>
      <c r="C187" s="370" t="s">
        <v>3186</v>
      </c>
      <c r="D187" s="371" t="s">
        <v>3340</v>
      </c>
      <c r="E187" s="371" t="s">
        <v>3341</v>
      </c>
      <c r="F187" s="372" t="s">
        <v>3182</v>
      </c>
      <c r="G187" s="372" t="s">
        <v>3183</v>
      </c>
      <c r="H187" s="373" t="s">
        <v>2097</v>
      </c>
      <c r="I187" s="374" t="s">
        <v>2097</v>
      </c>
      <c r="J187" s="421" t="s">
        <v>3184</v>
      </c>
      <c r="K187" s="421" t="s">
        <v>3187</v>
      </c>
      <c r="L187" s="329">
        <f>CONTINUA!BV187</f>
        <v>39</v>
      </c>
      <c r="M187" s="329">
        <f>CONTINUA!BW187</f>
        <v>0</v>
      </c>
      <c r="N187" s="895"/>
      <c r="O187" s="896" t="s">
        <v>3520</v>
      </c>
      <c r="P187" s="897">
        <v>0</v>
      </c>
      <c r="Q187" s="400">
        <v>25</v>
      </c>
      <c r="R187" s="401"/>
      <c r="S187" s="400"/>
      <c r="T187" s="401"/>
      <c r="U187" s="400"/>
      <c r="V187" s="401"/>
      <c r="W187" s="400"/>
      <c r="X187" s="401"/>
      <c r="Y187" s="400"/>
      <c r="Z187" s="401"/>
      <c r="AA187" s="400"/>
      <c r="AB187" s="401"/>
      <c r="AC187" s="400"/>
      <c r="AD187" s="401"/>
      <c r="AE187" s="400"/>
      <c r="AF187" s="401"/>
      <c r="AG187" s="400"/>
      <c r="AH187" s="401"/>
      <c r="AI187" s="400"/>
      <c r="AJ187" s="401"/>
      <c r="AK187" s="400"/>
      <c r="AL187" s="401"/>
      <c r="AM187" s="400"/>
      <c r="AN187" s="401"/>
      <c r="AO187" s="400"/>
      <c r="AP187" s="401"/>
      <c r="AQ187" s="400">
        <v>1</v>
      </c>
      <c r="AR187" s="401"/>
      <c r="AS187" s="400"/>
      <c r="AT187" s="401"/>
      <c r="AU187" s="400"/>
      <c r="AV187" s="401"/>
      <c r="AW187" s="400"/>
      <c r="AX187" s="401"/>
      <c r="AY187" s="400"/>
      <c r="AZ187" s="401"/>
      <c r="BA187" s="400"/>
      <c r="BB187" s="401"/>
      <c r="BC187" s="400"/>
      <c r="BD187" s="401"/>
      <c r="BE187" s="400"/>
      <c r="BF187" s="401"/>
      <c r="BG187" s="400"/>
      <c r="BH187" s="401"/>
      <c r="BI187" s="400"/>
      <c r="BJ187" s="401"/>
      <c r="BK187" s="400"/>
      <c r="BL187" s="401"/>
      <c r="BM187" s="400"/>
      <c r="BN187" s="401"/>
      <c r="BO187" s="400"/>
      <c r="BP187" s="401"/>
      <c r="BQ187" s="400"/>
      <c r="BR187" s="401"/>
      <c r="BS187" s="400"/>
      <c r="BT187" s="401"/>
      <c r="BU187" s="400"/>
      <c r="BV187" s="401"/>
      <c r="BW187" s="400"/>
      <c r="BX187" s="401"/>
      <c r="BY187" s="400"/>
      <c r="BZ187" s="401"/>
      <c r="CA187" s="400"/>
      <c r="CB187" s="401"/>
      <c r="CC187" s="400"/>
      <c r="CD187" s="401"/>
      <c r="CE187" s="400"/>
      <c r="CF187" s="401"/>
      <c r="CG187" s="400"/>
      <c r="CH187" s="401"/>
      <c r="CI187" s="400"/>
      <c r="CJ187" s="401"/>
      <c r="CK187" s="400"/>
      <c r="CL187" s="401"/>
      <c r="CM187" s="400"/>
      <c r="CN187" s="401"/>
      <c r="CO187" s="400"/>
      <c r="CP187" s="401"/>
      <c r="CQ187" s="400"/>
      <c r="CR187" s="401"/>
      <c r="CS187" s="400"/>
      <c r="CT187" s="401"/>
      <c r="CU187" s="400"/>
      <c r="CV187" s="401"/>
      <c r="CW187" s="400"/>
      <c r="CX187" s="401"/>
      <c r="CY187" s="400"/>
      <c r="CZ187" s="401"/>
      <c r="DA187" s="400"/>
      <c r="DB187" s="401"/>
      <c r="DC187" s="400"/>
      <c r="DD187" s="401"/>
      <c r="DE187" s="400"/>
      <c r="DF187" s="401"/>
      <c r="DG187" s="400"/>
      <c r="DH187" s="401"/>
      <c r="DI187" s="400"/>
      <c r="DJ187" s="401"/>
      <c r="DK187" s="400"/>
      <c r="DL187" s="401"/>
      <c r="DM187" s="400"/>
      <c r="DN187" s="401"/>
      <c r="DO187" s="400"/>
      <c r="DP187" s="401"/>
      <c r="DQ187" s="400"/>
      <c r="DR187" s="401"/>
      <c r="DS187" s="400"/>
      <c r="DT187" s="401"/>
      <c r="DU187" s="400"/>
      <c r="DV187" s="401"/>
      <c r="DW187" s="400"/>
      <c r="DX187" s="401"/>
      <c r="DY187" s="400"/>
      <c r="DZ187" s="401"/>
      <c r="EA187" s="400"/>
      <c r="EB187" s="401"/>
      <c r="EC187" s="400"/>
      <c r="ED187" s="401"/>
      <c r="EE187" s="400"/>
      <c r="EF187" s="401"/>
      <c r="EG187" s="400"/>
      <c r="EH187" s="401"/>
      <c r="EI187" s="400"/>
      <c r="EJ187" s="447"/>
      <c r="EK187" s="511"/>
      <c r="EL187" s="514"/>
      <c r="EM187" s="448"/>
      <c r="EN187" s="344"/>
      <c r="EO187" s="345"/>
      <c r="EP187" s="171">
        <f t="shared" si="168"/>
        <v>25</v>
      </c>
      <c r="EQ187" s="171">
        <f t="shared" si="169"/>
        <v>0</v>
      </c>
      <c r="ER187" s="171">
        <f t="shared" si="170"/>
        <v>1</v>
      </c>
      <c r="ES187" s="171">
        <f t="shared" si="171"/>
        <v>0</v>
      </c>
      <c r="ET187" s="171">
        <f t="shared" si="172"/>
        <v>0</v>
      </c>
      <c r="EU187" s="171">
        <f t="shared" si="173"/>
        <v>0</v>
      </c>
      <c r="EV187" s="172">
        <f t="shared" si="174"/>
        <v>26</v>
      </c>
      <c r="EW187" s="173"/>
      <c r="EX187" s="248">
        <f t="shared" si="221"/>
        <v>0</v>
      </c>
      <c r="EY187" s="174">
        <f>(L187*regular)+(M187*Cadeirantee)</f>
        <v>375.96000000000004</v>
      </c>
      <c r="EZ187" s="249">
        <f>SUMIF(FG187:GJ187,"&gt;0")</f>
        <v>0</v>
      </c>
      <c r="FA187" s="249">
        <f>SUMIF(FG187:GJ187,"&lt;0")+SUMIF(GN187:HP187,"&lt;0")</f>
        <v>0</v>
      </c>
      <c r="FB187" s="174">
        <v>0</v>
      </c>
      <c r="FC187" s="126">
        <f>N187*km*'VALORES TABELA'!$B$13</f>
        <v>0</v>
      </c>
      <c r="FD187" s="250">
        <f t="shared" ref="FD187:FD190" si="222">GL187</f>
        <v>0</v>
      </c>
      <c r="FE187" s="105"/>
      <c r="FF187" s="119"/>
      <c r="FG187" s="119"/>
      <c r="FH187" s="119"/>
      <c r="FI187" s="119"/>
      <c r="FJ187" s="119"/>
      <c r="FK187" s="119"/>
      <c r="FL187" s="119"/>
      <c r="FM187" s="119"/>
      <c r="FN187" s="119"/>
      <c r="FO187" s="119"/>
      <c r="FP187" s="119"/>
      <c r="FQ187" s="119"/>
      <c r="FR187" s="119"/>
      <c r="FS187" s="119"/>
      <c r="FT187" s="119"/>
      <c r="FU187" s="119"/>
      <c r="FV187" s="119"/>
      <c r="FW187" s="119"/>
      <c r="FX187" s="119"/>
      <c r="FY187" s="119"/>
      <c r="FZ187" s="119"/>
      <c r="GA187" s="119"/>
      <c r="GB187" s="119"/>
      <c r="GC187" s="119"/>
      <c r="GD187" s="119"/>
      <c r="GE187" s="119"/>
      <c r="GF187" s="119"/>
      <c r="GG187" s="119"/>
      <c r="GH187" s="119"/>
      <c r="GI187" s="119"/>
      <c r="GJ187" s="119"/>
      <c r="GK187" s="251"/>
      <c r="GL187" s="103">
        <f t="shared" si="175"/>
        <v>0</v>
      </c>
      <c r="GM187" s="12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64"/>
      <c r="HR187" s="64"/>
      <c r="HS187" s="64"/>
      <c r="HT187" s="64"/>
      <c r="HU187" s="64"/>
      <c r="HV187" s="64"/>
      <c r="HW187" s="105"/>
      <c r="HX187" s="64"/>
      <c r="HY187" s="280">
        <f t="shared" ref="HY187:HY190" si="223">IF(ISTEXT(EM187), VALUE(EM187), EM187)</f>
        <v>0</v>
      </c>
      <c r="HZ187" s="280">
        <f t="shared" ref="HZ187:HZ190" si="224">IF(ISTEXT(EN187), VALUE(EN187), EN187)</f>
        <v>0</v>
      </c>
      <c r="IA187" s="280">
        <f t="shared" ref="IA187:IA190" si="225">IF(ISTEXT(EO187), VALUE(EO187), EO187)</f>
        <v>0</v>
      </c>
      <c r="IB187" s="64"/>
      <c r="IC187" s="64"/>
    </row>
    <row r="188" spans="1:237" s="106" customFormat="1" ht="22.5" customHeight="1" x14ac:dyDescent="0.25">
      <c r="A188" s="368" t="s">
        <v>3338</v>
      </c>
      <c r="B188" s="369" t="s">
        <v>3339</v>
      </c>
      <c r="C188" s="375" t="s">
        <v>3186</v>
      </c>
      <c r="D188" s="371" t="s">
        <v>3340</v>
      </c>
      <c r="E188" s="371" t="s">
        <v>3341</v>
      </c>
      <c r="F188" s="376" t="s">
        <v>3182</v>
      </c>
      <c r="G188" s="376" t="s">
        <v>3183</v>
      </c>
      <c r="H188" s="373" t="s">
        <v>2097</v>
      </c>
      <c r="I188" s="374" t="s">
        <v>2097</v>
      </c>
      <c r="J188" s="421" t="s">
        <v>3184</v>
      </c>
      <c r="K188" s="422" t="s">
        <v>3188</v>
      </c>
      <c r="L188" s="329">
        <f>CONTINUA!BV188</f>
        <v>0</v>
      </c>
      <c r="M188" s="329">
        <f>CONTINUA!BW188</f>
        <v>0</v>
      </c>
      <c r="N188" s="895"/>
      <c r="O188" s="896" t="s">
        <v>3520</v>
      </c>
      <c r="P188" s="897">
        <v>0</v>
      </c>
      <c r="Q188" s="400"/>
      <c r="R188" s="401"/>
      <c r="S188" s="400"/>
      <c r="T188" s="401"/>
      <c r="U188" s="400"/>
      <c r="V188" s="401"/>
      <c r="W188" s="400"/>
      <c r="X188" s="401"/>
      <c r="Y188" s="400"/>
      <c r="Z188" s="401"/>
      <c r="AA188" s="400"/>
      <c r="AB188" s="401"/>
      <c r="AC188" s="400"/>
      <c r="AD188" s="401"/>
      <c r="AE188" s="400"/>
      <c r="AF188" s="401"/>
      <c r="AG188" s="400"/>
      <c r="AH188" s="401"/>
      <c r="AI188" s="400"/>
      <c r="AJ188" s="401"/>
      <c r="AK188" s="400"/>
      <c r="AL188" s="401"/>
      <c r="AM188" s="400"/>
      <c r="AN188" s="401"/>
      <c r="AO188" s="400"/>
      <c r="AP188" s="401"/>
      <c r="AQ188" s="400"/>
      <c r="AR188" s="401"/>
      <c r="AS188" s="400"/>
      <c r="AT188" s="401"/>
      <c r="AU188" s="400"/>
      <c r="AV188" s="401"/>
      <c r="AW188" s="400"/>
      <c r="AX188" s="401"/>
      <c r="AY188" s="400"/>
      <c r="AZ188" s="401"/>
      <c r="BA188" s="400"/>
      <c r="BB188" s="401"/>
      <c r="BC188" s="400"/>
      <c r="BD188" s="401"/>
      <c r="BE188" s="400"/>
      <c r="BF188" s="401"/>
      <c r="BG188" s="400"/>
      <c r="BH188" s="401"/>
      <c r="BI188" s="400"/>
      <c r="BJ188" s="401"/>
      <c r="BK188" s="400"/>
      <c r="BL188" s="401"/>
      <c r="BM188" s="400"/>
      <c r="BN188" s="401"/>
      <c r="BO188" s="400"/>
      <c r="BP188" s="401"/>
      <c r="BQ188" s="400"/>
      <c r="BR188" s="401"/>
      <c r="BS188" s="400"/>
      <c r="BT188" s="401"/>
      <c r="BU188" s="400"/>
      <c r="BV188" s="401"/>
      <c r="BW188" s="400"/>
      <c r="BX188" s="401"/>
      <c r="BY188" s="400"/>
      <c r="BZ188" s="401"/>
      <c r="CA188" s="400"/>
      <c r="CB188" s="401"/>
      <c r="CC188" s="400"/>
      <c r="CD188" s="401"/>
      <c r="CE188" s="400"/>
      <c r="CF188" s="401"/>
      <c r="CG188" s="400"/>
      <c r="CH188" s="401"/>
      <c r="CI188" s="400"/>
      <c r="CJ188" s="401"/>
      <c r="CK188" s="400"/>
      <c r="CL188" s="401"/>
      <c r="CM188" s="400"/>
      <c r="CN188" s="401"/>
      <c r="CO188" s="400"/>
      <c r="CP188" s="401"/>
      <c r="CQ188" s="400"/>
      <c r="CR188" s="401"/>
      <c r="CS188" s="400"/>
      <c r="CT188" s="401"/>
      <c r="CU188" s="400"/>
      <c r="CV188" s="401"/>
      <c r="CW188" s="400"/>
      <c r="CX188" s="401"/>
      <c r="CY188" s="400"/>
      <c r="CZ188" s="401"/>
      <c r="DA188" s="400"/>
      <c r="DB188" s="401"/>
      <c r="DC188" s="400"/>
      <c r="DD188" s="401"/>
      <c r="DE188" s="400"/>
      <c r="DF188" s="401"/>
      <c r="DG188" s="400"/>
      <c r="DH188" s="401"/>
      <c r="DI188" s="400"/>
      <c r="DJ188" s="401"/>
      <c r="DK188" s="400"/>
      <c r="DL188" s="401"/>
      <c r="DM188" s="400"/>
      <c r="DN188" s="401"/>
      <c r="DO188" s="400"/>
      <c r="DP188" s="401"/>
      <c r="DQ188" s="400"/>
      <c r="DR188" s="401"/>
      <c r="DS188" s="400"/>
      <c r="DT188" s="401"/>
      <c r="DU188" s="400"/>
      <c r="DV188" s="401"/>
      <c r="DW188" s="400"/>
      <c r="DX188" s="401"/>
      <c r="DY188" s="400"/>
      <c r="DZ188" s="401"/>
      <c r="EA188" s="400"/>
      <c r="EB188" s="401"/>
      <c r="EC188" s="400"/>
      <c r="ED188" s="401"/>
      <c r="EE188" s="400"/>
      <c r="EF188" s="401"/>
      <c r="EG188" s="400"/>
      <c r="EH188" s="401"/>
      <c r="EI188" s="400"/>
      <c r="EJ188" s="447"/>
      <c r="EK188" s="511"/>
      <c r="EL188" s="514"/>
      <c r="EM188" s="448"/>
      <c r="EN188" s="344"/>
      <c r="EO188" s="345"/>
      <c r="EP188" s="171">
        <f t="shared" si="168"/>
        <v>0</v>
      </c>
      <c r="EQ188" s="171">
        <f t="shared" si="169"/>
        <v>0</v>
      </c>
      <c r="ER188" s="171">
        <f t="shared" si="170"/>
        <v>0</v>
      </c>
      <c r="ES188" s="171">
        <f t="shared" si="171"/>
        <v>0</v>
      </c>
      <c r="ET188" s="171">
        <f t="shared" si="172"/>
        <v>0</v>
      </c>
      <c r="EU188" s="171">
        <f t="shared" si="173"/>
        <v>0</v>
      </c>
      <c r="EV188" s="172">
        <f t="shared" si="174"/>
        <v>0</v>
      </c>
      <c r="EW188" s="125"/>
      <c r="EX188" s="248">
        <f t="shared" si="221"/>
        <v>0</v>
      </c>
      <c r="EY188" s="174">
        <f>(L188*regular)+(M188*Cadeirantee)</f>
        <v>0</v>
      </c>
      <c r="EZ188" s="249">
        <f>SUMIF(FG188:GJ188,"&gt;0")</f>
        <v>0</v>
      </c>
      <c r="FA188" s="249">
        <f>SUMIF(FG188:GJ188,"&lt;0")+SUMIF(GN188:HP188,"&lt;0")</f>
        <v>0</v>
      </c>
      <c r="FB188" s="174">
        <v>0</v>
      </c>
      <c r="FC188" s="126">
        <f>N188*km*'VALORES TABELA'!$B$13</f>
        <v>0</v>
      </c>
      <c r="FD188" s="250">
        <f t="shared" si="222"/>
        <v>0</v>
      </c>
      <c r="FE188" s="105"/>
      <c r="FF188" s="108"/>
      <c r="FG188" s="108"/>
      <c r="FH188" s="108"/>
      <c r="FI188" s="108"/>
      <c r="FJ188" s="108"/>
      <c r="FK188" s="108"/>
      <c r="FL188" s="108"/>
      <c r="FM188" s="108"/>
      <c r="FN188" s="108"/>
      <c r="FO188" s="108"/>
      <c r="FP188" s="108"/>
      <c r="FQ188" s="108"/>
      <c r="FR188" s="108"/>
      <c r="FS188" s="108"/>
      <c r="FT188" s="108"/>
      <c r="FU188" s="108"/>
      <c r="FV188" s="108"/>
      <c r="FW188" s="108"/>
      <c r="FX188" s="108"/>
      <c r="FY188" s="108"/>
      <c r="FZ188" s="108"/>
      <c r="GA188" s="108"/>
      <c r="GB188" s="108"/>
      <c r="GC188" s="108"/>
      <c r="GD188" s="108"/>
      <c r="GE188" s="108"/>
      <c r="GF188" s="108"/>
      <c r="GG188" s="108"/>
      <c r="GH188" s="108"/>
      <c r="GI188" s="108"/>
      <c r="GJ188" s="108"/>
      <c r="GK188" s="251"/>
      <c r="GL188" s="103">
        <f t="shared" si="175"/>
        <v>0</v>
      </c>
      <c r="GM188" s="12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64"/>
      <c r="HR188" s="64"/>
      <c r="HS188" s="64"/>
      <c r="HT188" s="64"/>
      <c r="HU188" s="64"/>
      <c r="HV188" s="64"/>
      <c r="HW188" s="105"/>
      <c r="HX188" s="64"/>
      <c r="HY188" s="280">
        <f t="shared" si="223"/>
        <v>0</v>
      </c>
      <c r="HZ188" s="280">
        <f t="shared" si="224"/>
        <v>0</v>
      </c>
      <c r="IA188" s="280">
        <f t="shared" si="225"/>
        <v>0</v>
      </c>
      <c r="IB188" s="64"/>
      <c r="IC188" s="64"/>
    </row>
    <row r="189" spans="1:237" s="106" customFormat="1" ht="22.5" customHeight="1" x14ac:dyDescent="0.25">
      <c r="A189" s="368" t="s">
        <v>3338</v>
      </c>
      <c r="B189" s="369" t="s">
        <v>3339</v>
      </c>
      <c r="C189" s="375" t="s">
        <v>3186</v>
      </c>
      <c r="D189" s="371" t="s">
        <v>3340</v>
      </c>
      <c r="E189" s="371" t="s">
        <v>3341</v>
      </c>
      <c r="F189" s="376" t="s">
        <v>3182</v>
      </c>
      <c r="G189" s="376" t="s">
        <v>3183</v>
      </c>
      <c r="H189" s="373" t="s">
        <v>2097</v>
      </c>
      <c r="I189" s="374" t="s">
        <v>2097</v>
      </c>
      <c r="J189" s="421" t="s">
        <v>3184</v>
      </c>
      <c r="K189" s="423" t="s">
        <v>3189</v>
      </c>
      <c r="L189" s="329">
        <f>CONTINUA!BV189</f>
        <v>0</v>
      </c>
      <c r="M189" s="329">
        <f>CONTINUA!BW189</f>
        <v>0</v>
      </c>
      <c r="N189" s="895"/>
      <c r="O189" s="896" t="s">
        <v>3520</v>
      </c>
      <c r="P189" s="897">
        <v>0</v>
      </c>
      <c r="Q189" s="400"/>
      <c r="R189" s="401"/>
      <c r="S189" s="400"/>
      <c r="T189" s="401"/>
      <c r="U189" s="400"/>
      <c r="V189" s="401"/>
      <c r="W189" s="400"/>
      <c r="X189" s="401"/>
      <c r="Y189" s="400"/>
      <c r="Z189" s="401"/>
      <c r="AA189" s="400"/>
      <c r="AB189" s="401"/>
      <c r="AC189" s="400"/>
      <c r="AD189" s="401"/>
      <c r="AE189" s="400"/>
      <c r="AF189" s="401"/>
      <c r="AG189" s="400"/>
      <c r="AH189" s="401"/>
      <c r="AI189" s="400"/>
      <c r="AJ189" s="401"/>
      <c r="AK189" s="400"/>
      <c r="AL189" s="401"/>
      <c r="AM189" s="400"/>
      <c r="AN189" s="401"/>
      <c r="AO189" s="400"/>
      <c r="AP189" s="401"/>
      <c r="AQ189" s="400"/>
      <c r="AR189" s="401"/>
      <c r="AS189" s="400"/>
      <c r="AT189" s="401"/>
      <c r="AU189" s="400"/>
      <c r="AV189" s="401"/>
      <c r="AW189" s="400"/>
      <c r="AX189" s="401"/>
      <c r="AY189" s="400"/>
      <c r="AZ189" s="401"/>
      <c r="BA189" s="400"/>
      <c r="BB189" s="401"/>
      <c r="BC189" s="400"/>
      <c r="BD189" s="401"/>
      <c r="BE189" s="400"/>
      <c r="BF189" s="401"/>
      <c r="BG189" s="400"/>
      <c r="BH189" s="401"/>
      <c r="BI189" s="400"/>
      <c r="BJ189" s="401"/>
      <c r="BK189" s="400"/>
      <c r="BL189" s="401"/>
      <c r="BM189" s="400"/>
      <c r="BN189" s="401"/>
      <c r="BO189" s="400"/>
      <c r="BP189" s="401"/>
      <c r="BQ189" s="400"/>
      <c r="BR189" s="401"/>
      <c r="BS189" s="400"/>
      <c r="BT189" s="401"/>
      <c r="BU189" s="400"/>
      <c r="BV189" s="401"/>
      <c r="BW189" s="400"/>
      <c r="BX189" s="401"/>
      <c r="BY189" s="400"/>
      <c r="BZ189" s="401"/>
      <c r="CA189" s="400"/>
      <c r="CB189" s="401"/>
      <c r="CC189" s="400"/>
      <c r="CD189" s="401"/>
      <c r="CE189" s="400"/>
      <c r="CF189" s="401"/>
      <c r="CG189" s="400"/>
      <c r="CH189" s="401"/>
      <c r="CI189" s="400"/>
      <c r="CJ189" s="401"/>
      <c r="CK189" s="400"/>
      <c r="CL189" s="401"/>
      <c r="CM189" s="400"/>
      <c r="CN189" s="401"/>
      <c r="CO189" s="400"/>
      <c r="CP189" s="401"/>
      <c r="CQ189" s="400"/>
      <c r="CR189" s="401"/>
      <c r="CS189" s="400"/>
      <c r="CT189" s="401"/>
      <c r="CU189" s="400"/>
      <c r="CV189" s="401"/>
      <c r="CW189" s="400"/>
      <c r="CX189" s="401"/>
      <c r="CY189" s="400"/>
      <c r="CZ189" s="401"/>
      <c r="DA189" s="400"/>
      <c r="DB189" s="401"/>
      <c r="DC189" s="400"/>
      <c r="DD189" s="401"/>
      <c r="DE189" s="400"/>
      <c r="DF189" s="401"/>
      <c r="DG189" s="400"/>
      <c r="DH189" s="401"/>
      <c r="DI189" s="400"/>
      <c r="DJ189" s="401"/>
      <c r="DK189" s="400"/>
      <c r="DL189" s="401"/>
      <c r="DM189" s="400"/>
      <c r="DN189" s="401"/>
      <c r="DO189" s="400"/>
      <c r="DP189" s="401"/>
      <c r="DQ189" s="400"/>
      <c r="DR189" s="401"/>
      <c r="DS189" s="400"/>
      <c r="DT189" s="401"/>
      <c r="DU189" s="400"/>
      <c r="DV189" s="401"/>
      <c r="DW189" s="400"/>
      <c r="DX189" s="401"/>
      <c r="DY189" s="400"/>
      <c r="DZ189" s="401"/>
      <c r="EA189" s="400"/>
      <c r="EB189" s="401"/>
      <c r="EC189" s="400"/>
      <c r="ED189" s="401"/>
      <c r="EE189" s="400"/>
      <c r="EF189" s="401"/>
      <c r="EG189" s="400"/>
      <c r="EH189" s="401"/>
      <c r="EI189" s="400"/>
      <c r="EJ189" s="447"/>
      <c r="EK189" s="511"/>
      <c r="EL189" s="514"/>
      <c r="EM189" s="448"/>
      <c r="EN189" s="344"/>
      <c r="EO189" s="345"/>
      <c r="EP189" s="171">
        <f t="shared" si="168"/>
        <v>0</v>
      </c>
      <c r="EQ189" s="171">
        <f t="shared" si="169"/>
        <v>0</v>
      </c>
      <c r="ER189" s="171">
        <f t="shared" si="170"/>
        <v>0</v>
      </c>
      <c r="ES189" s="171">
        <f t="shared" si="171"/>
        <v>0</v>
      </c>
      <c r="ET189" s="171">
        <f t="shared" si="172"/>
        <v>0</v>
      </c>
      <c r="EU189" s="171">
        <f t="shared" si="173"/>
        <v>0</v>
      </c>
      <c r="EV189" s="172">
        <f t="shared" si="174"/>
        <v>0</v>
      </c>
      <c r="EW189" s="127"/>
      <c r="EX189" s="248">
        <f t="shared" si="221"/>
        <v>0</v>
      </c>
      <c r="EY189" s="174">
        <f>(L189*regular)+(M189*Cadeirantee)</f>
        <v>0</v>
      </c>
      <c r="EZ189" s="249">
        <f>SUMIF(FG189:GJ189,"&gt;0")</f>
        <v>0</v>
      </c>
      <c r="FA189" s="249">
        <f>SUMIF(FG189:GJ189,"&lt;0")+SUMIF(GN189:HP189,"&lt;0")</f>
        <v>0</v>
      </c>
      <c r="FB189" s="174">
        <v>0</v>
      </c>
      <c r="FC189" s="126">
        <f>N189*km*'VALORES TABELA'!$B$13</f>
        <v>0</v>
      </c>
      <c r="FD189" s="250">
        <f t="shared" si="222"/>
        <v>0</v>
      </c>
      <c r="FE189" s="105"/>
      <c r="FF189" s="118"/>
      <c r="FG189" s="118"/>
      <c r="FH189" s="118"/>
      <c r="FI189" s="118"/>
      <c r="FJ189" s="118"/>
      <c r="FK189" s="118"/>
      <c r="FL189" s="118"/>
      <c r="FM189" s="118"/>
      <c r="FN189" s="118"/>
      <c r="FO189" s="118"/>
      <c r="FP189" s="118"/>
      <c r="FQ189" s="118"/>
      <c r="FR189" s="118"/>
      <c r="FS189" s="118"/>
      <c r="FT189" s="118"/>
      <c r="FU189" s="118"/>
      <c r="FV189" s="118"/>
      <c r="FW189" s="118"/>
      <c r="FX189" s="118"/>
      <c r="FY189" s="118"/>
      <c r="FZ189" s="118"/>
      <c r="GA189" s="118"/>
      <c r="GB189" s="118"/>
      <c r="GC189" s="118"/>
      <c r="GD189" s="118"/>
      <c r="GE189" s="118"/>
      <c r="GF189" s="118"/>
      <c r="GG189" s="118"/>
      <c r="GH189" s="118"/>
      <c r="GI189" s="118"/>
      <c r="GJ189" s="118"/>
      <c r="GK189" s="252"/>
      <c r="GL189" s="103">
        <f t="shared" si="175"/>
        <v>0</v>
      </c>
      <c r="GM189" s="12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64"/>
      <c r="HR189" s="65"/>
      <c r="HS189" s="65"/>
      <c r="HT189" s="65"/>
      <c r="HU189" s="65"/>
      <c r="HV189" s="65"/>
      <c r="HW189" s="105"/>
      <c r="HX189" s="65"/>
      <c r="HY189" s="280">
        <f t="shared" si="223"/>
        <v>0</v>
      </c>
      <c r="HZ189" s="280">
        <f t="shared" si="224"/>
        <v>0</v>
      </c>
      <c r="IA189" s="280">
        <f t="shared" si="225"/>
        <v>0</v>
      </c>
      <c r="IB189" s="65"/>
      <c r="IC189" s="65"/>
    </row>
    <row r="190" spans="1:237" s="106" customFormat="1" ht="22.5" customHeight="1" thickBot="1" x14ac:dyDescent="0.3">
      <c r="A190" s="377" t="s">
        <v>3338</v>
      </c>
      <c r="B190" s="378" t="s">
        <v>3339</v>
      </c>
      <c r="C190" s="379" t="s">
        <v>3186</v>
      </c>
      <c r="D190" s="380" t="s">
        <v>3340</v>
      </c>
      <c r="E190" s="380" t="s">
        <v>3341</v>
      </c>
      <c r="F190" s="381" t="s">
        <v>3182</v>
      </c>
      <c r="G190" s="381" t="s">
        <v>3183</v>
      </c>
      <c r="H190" s="382" t="s">
        <v>2097</v>
      </c>
      <c r="I190" s="383" t="s">
        <v>2097</v>
      </c>
      <c r="J190" s="421" t="s">
        <v>3184</v>
      </c>
      <c r="K190" s="424" t="s">
        <v>60</v>
      </c>
      <c r="L190" s="329">
        <f>CONTINUA!BV190</f>
        <v>0</v>
      </c>
      <c r="M190" s="329">
        <f>CONTINUA!BW190</f>
        <v>0</v>
      </c>
      <c r="N190" s="895"/>
      <c r="O190" s="896" t="s">
        <v>3520</v>
      </c>
      <c r="P190" s="897">
        <v>0</v>
      </c>
      <c r="Q190" s="400"/>
      <c r="R190" s="401"/>
      <c r="S190" s="400"/>
      <c r="T190" s="401"/>
      <c r="U190" s="400"/>
      <c r="V190" s="401"/>
      <c r="W190" s="400"/>
      <c r="X190" s="401"/>
      <c r="Y190" s="400"/>
      <c r="Z190" s="401"/>
      <c r="AA190" s="400"/>
      <c r="AB190" s="401"/>
      <c r="AC190" s="400"/>
      <c r="AD190" s="401"/>
      <c r="AE190" s="400"/>
      <c r="AF190" s="401"/>
      <c r="AG190" s="400"/>
      <c r="AH190" s="401"/>
      <c r="AI190" s="400"/>
      <c r="AJ190" s="401"/>
      <c r="AK190" s="400"/>
      <c r="AL190" s="401"/>
      <c r="AM190" s="400"/>
      <c r="AN190" s="401"/>
      <c r="AO190" s="400"/>
      <c r="AP190" s="401"/>
      <c r="AQ190" s="400"/>
      <c r="AR190" s="401"/>
      <c r="AS190" s="400"/>
      <c r="AT190" s="401"/>
      <c r="AU190" s="400"/>
      <c r="AV190" s="401"/>
      <c r="AW190" s="400"/>
      <c r="AX190" s="401"/>
      <c r="AY190" s="400"/>
      <c r="AZ190" s="401"/>
      <c r="BA190" s="400"/>
      <c r="BB190" s="401"/>
      <c r="BC190" s="400"/>
      <c r="BD190" s="401"/>
      <c r="BE190" s="400"/>
      <c r="BF190" s="401"/>
      <c r="BG190" s="400"/>
      <c r="BH190" s="401"/>
      <c r="BI190" s="400"/>
      <c r="BJ190" s="401"/>
      <c r="BK190" s="400"/>
      <c r="BL190" s="401"/>
      <c r="BM190" s="400"/>
      <c r="BN190" s="401"/>
      <c r="BO190" s="400"/>
      <c r="BP190" s="401"/>
      <c r="BQ190" s="400"/>
      <c r="BR190" s="401"/>
      <c r="BS190" s="400"/>
      <c r="BT190" s="401"/>
      <c r="BU190" s="400"/>
      <c r="BV190" s="401"/>
      <c r="BW190" s="400"/>
      <c r="BX190" s="401"/>
      <c r="BY190" s="400"/>
      <c r="BZ190" s="401"/>
      <c r="CA190" s="400"/>
      <c r="CB190" s="401"/>
      <c r="CC190" s="400"/>
      <c r="CD190" s="401"/>
      <c r="CE190" s="400"/>
      <c r="CF190" s="401"/>
      <c r="CG190" s="400"/>
      <c r="CH190" s="401"/>
      <c r="CI190" s="400"/>
      <c r="CJ190" s="401"/>
      <c r="CK190" s="400"/>
      <c r="CL190" s="401"/>
      <c r="CM190" s="400"/>
      <c r="CN190" s="401"/>
      <c r="CO190" s="400"/>
      <c r="CP190" s="401"/>
      <c r="CQ190" s="400"/>
      <c r="CR190" s="401"/>
      <c r="CS190" s="400"/>
      <c r="CT190" s="401"/>
      <c r="CU190" s="400"/>
      <c r="CV190" s="401"/>
      <c r="CW190" s="400"/>
      <c r="CX190" s="401"/>
      <c r="CY190" s="400"/>
      <c r="CZ190" s="401"/>
      <c r="DA190" s="400"/>
      <c r="DB190" s="401"/>
      <c r="DC190" s="400"/>
      <c r="DD190" s="401"/>
      <c r="DE190" s="400"/>
      <c r="DF190" s="401"/>
      <c r="DG190" s="400"/>
      <c r="DH190" s="401"/>
      <c r="DI190" s="400"/>
      <c r="DJ190" s="401"/>
      <c r="DK190" s="400"/>
      <c r="DL190" s="401"/>
      <c r="DM190" s="400"/>
      <c r="DN190" s="401"/>
      <c r="DO190" s="400"/>
      <c r="DP190" s="401"/>
      <c r="DQ190" s="400"/>
      <c r="DR190" s="401"/>
      <c r="DS190" s="400"/>
      <c r="DT190" s="401"/>
      <c r="DU190" s="400"/>
      <c r="DV190" s="401"/>
      <c r="DW190" s="400"/>
      <c r="DX190" s="401"/>
      <c r="DY190" s="400"/>
      <c r="DZ190" s="401"/>
      <c r="EA190" s="400"/>
      <c r="EB190" s="401"/>
      <c r="EC190" s="400"/>
      <c r="ED190" s="401"/>
      <c r="EE190" s="400"/>
      <c r="EF190" s="401"/>
      <c r="EG190" s="400"/>
      <c r="EH190" s="401"/>
      <c r="EI190" s="400"/>
      <c r="EJ190" s="447"/>
      <c r="EK190" s="512"/>
      <c r="EL190" s="515"/>
      <c r="EM190" s="450"/>
      <c r="EN190" s="348"/>
      <c r="EO190" s="348"/>
      <c r="EP190" s="179">
        <f t="shared" si="168"/>
        <v>0</v>
      </c>
      <c r="EQ190" s="179">
        <f t="shared" si="169"/>
        <v>0</v>
      </c>
      <c r="ER190" s="179">
        <f t="shared" si="170"/>
        <v>0</v>
      </c>
      <c r="ES190" s="179">
        <f t="shared" si="171"/>
        <v>0</v>
      </c>
      <c r="ET190" s="179">
        <f t="shared" si="172"/>
        <v>0</v>
      </c>
      <c r="EU190" s="179">
        <f t="shared" si="173"/>
        <v>0</v>
      </c>
      <c r="EV190" s="172">
        <f t="shared" si="174"/>
        <v>0</v>
      </c>
      <c r="EW190" s="253"/>
      <c r="EX190" s="254">
        <v>0</v>
      </c>
      <c r="EY190" s="180">
        <v>0</v>
      </c>
      <c r="EZ190" s="255">
        <v>0</v>
      </c>
      <c r="FA190" s="255">
        <v>0</v>
      </c>
      <c r="FB190" s="180">
        <f>SUM(FF190:GI190)/2</f>
        <v>0</v>
      </c>
      <c r="FC190" s="256">
        <f>N190*km*'VALORES TABELA'!$B$13</f>
        <v>0</v>
      </c>
      <c r="FD190" s="250">
        <f t="shared" si="222"/>
        <v>0</v>
      </c>
      <c r="FE190" s="257"/>
      <c r="FF190" s="181">
        <f>((Q190+S190)*Percapita)+((R190+T190)*Cadeirante)</f>
        <v>0</v>
      </c>
      <c r="FG190" s="181">
        <f>((U190+W190)*Percapita/30*FG$4)+((V190+X190)*Cadeirante/30*FG$4)</f>
        <v>0</v>
      </c>
      <c r="FH190" s="181">
        <f>((Y190+AA190)*Percapita/30*FH$4)+((Z190+AB190)*Cadeirante/30*FH$4)</f>
        <v>0</v>
      </c>
      <c r="FI190" s="181">
        <f>((AC190+AE190)*Percapita/30*FI$4)+((AD190+AF190)*Cadeirante/30*FI$4)</f>
        <v>0</v>
      </c>
      <c r="FJ190" s="181">
        <f>((AG190+AI190)*Percapita/30*FJ$4)+((AH190+AJ190)*Cadeirante/30*FJ$4)</f>
        <v>0</v>
      </c>
      <c r="FK190" s="181">
        <f>((AK190+AM190)*Percapita/30*FK$4)+((AL190+AN190)*Cadeirante/30*FK$4)</f>
        <v>0</v>
      </c>
      <c r="FL190" s="181">
        <f>((AO190+AQ190)*Percapita/30*FL$4)+((AP190+AR190)*Cadeirante/30*FL$4)</f>
        <v>0</v>
      </c>
      <c r="FM190" s="181">
        <f>((AS190+AU190)*Percapita/30*FM$4)+((AT190+AV190)*Cadeirante/30*FM$4)</f>
        <v>0</v>
      </c>
      <c r="FN190" s="181">
        <f>((AW190+AY190)*Percapita/30*FN$4)+((AX190+AZ190)*Cadeirante/30*FN$4)</f>
        <v>0</v>
      </c>
      <c r="FO190" s="181">
        <f>((BA190+BC190)*Percapita/30*FO$4)+((BB190+BD190)*Cadeirante/30*FO$4)</f>
        <v>0</v>
      </c>
      <c r="FP190" s="181">
        <f>((BE190+BG190)*Percapita/30*FP$4)+((BF190+BH190)*Cadeirante/30*FP$4)</f>
        <v>0</v>
      </c>
      <c r="FQ190" s="181">
        <f>((BI190+BK190)*Percapita/30*FQ$4)+((BJ190+BL190)*Cadeirante/30*FQ$4)</f>
        <v>0</v>
      </c>
      <c r="FR190" s="181">
        <f>((BM190+BO190)*Percapita/30*FR$4)+((BN190+BP190)*Cadeirante/30*FR$4)</f>
        <v>0</v>
      </c>
      <c r="FS190" s="181">
        <f>((BQ190+BS190)*Percapita/30*FS$4)+((BR190+BT190)*Cadeirante/30*FS$4)</f>
        <v>0</v>
      </c>
      <c r="FT190" s="181">
        <f>((BU190+BW190)*Percapita/30*FT$4)+((BV190+BX190)*Cadeirante/30*FT$4)</f>
        <v>0</v>
      </c>
      <c r="FU190" s="181">
        <f>((BY190+CA190)*Percapita/30*FU$4)+((BZ190+CB190)*Cadeirante/30*FU$4)</f>
        <v>0</v>
      </c>
      <c r="FV190" s="181">
        <f>((CC190+CE190)*Percapita/30*FV$4)+((CD190+CF190)*Cadeirante/30*FV$4)</f>
        <v>0</v>
      </c>
      <c r="FW190" s="181">
        <f>((CG190+CI190)*Percapita/30*FW$4)+((CI190+CK190)*Cadeirante/30*FW$4)</f>
        <v>0</v>
      </c>
      <c r="FX190" s="181">
        <f>((CK190+CM190)*Percapita/30*FX$4)+((CL190+CN190)*Cadeirante/30*FX$4)</f>
        <v>0</v>
      </c>
      <c r="FY190" s="181">
        <f>((CO190+CQ190)*Percapita/30*FY$4)+((CP190+CR190)*Cadeirante/30*FY$4)</f>
        <v>0</v>
      </c>
      <c r="FZ190" s="181">
        <f>((CS190+CU190)*Percapita/30*FZ$4)+((CT190+CV190)*Cadeirante/30*FZ$4)</f>
        <v>0</v>
      </c>
      <c r="GA190" s="181">
        <f>((CW190+CY190)*Percapita/30*GA$4)+((CX190+CZ190)*Cadeirante/30*GA$4)</f>
        <v>0</v>
      </c>
      <c r="GB190" s="181">
        <f>((DA190+DC190)*Percapita/30*GB$4)+((DB190+DD190)*Cadeirante/30*GB$4)</f>
        <v>0</v>
      </c>
      <c r="GC190" s="181">
        <f>((DE190+DG190)*Percapita/30*GC$4)+((DF190+DH190)*Cadeirante/30*GC$4)</f>
        <v>0</v>
      </c>
      <c r="GD190" s="181">
        <f>((DI190+DK190)*Percapita/30*GD$4)+((DJ190+DL190)*Cadeirante/30*GD$4)</f>
        <v>0</v>
      </c>
      <c r="GE190" s="181">
        <f>((DM190+DO190)*Percapita/30*GE$4)+((DN190+DP190)*Cadeirante/30*GE$4)</f>
        <v>0</v>
      </c>
      <c r="GF190" s="181">
        <f>((DQ190+DS190)*Percapita/30*GF$4)+((DR190+DT190)*Cadeirante/30*GF$4)</f>
        <v>0</v>
      </c>
      <c r="GG190" s="181">
        <f>((DU190+DW190)*Percapita/30*GG$4)+((DV190+DX190)*Cadeirante/30*GG$4)</f>
        <v>0</v>
      </c>
      <c r="GH190" s="181">
        <f>((DY190+EA190)*Percapita/30*GH$4)+((DZ190+EB190)*Cadeirante/30*GH$4)</f>
        <v>0</v>
      </c>
      <c r="GI190" s="181">
        <f>((EC190+EE190)*Percapita/30*GI$4)+((ED190+EF190)*Cadeirante/30*GI$4)</f>
        <v>0</v>
      </c>
      <c r="GJ190" s="181">
        <f>((EG190+EI190)*Percapita)+((EH190+EJ190)*Cadeirante)</f>
        <v>0</v>
      </c>
      <c r="GK190" s="258"/>
      <c r="GL190" s="103">
        <f t="shared" si="175"/>
        <v>0</v>
      </c>
      <c r="GM190" s="124"/>
      <c r="GN190" s="182"/>
      <c r="GO190" s="182"/>
      <c r="GP190" s="182"/>
      <c r="GQ190" s="182"/>
      <c r="GR190" s="182"/>
      <c r="GS190" s="182"/>
      <c r="GT190" s="182"/>
      <c r="GU190" s="182"/>
      <c r="GV190" s="182"/>
      <c r="GW190" s="182"/>
      <c r="GX190" s="182"/>
      <c r="GY190" s="182"/>
      <c r="GZ190" s="182"/>
      <c r="HA190" s="182"/>
      <c r="HB190" s="182"/>
      <c r="HC190" s="182"/>
      <c r="HD190" s="182"/>
      <c r="HE190" s="182"/>
      <c r="HF190" s="182"/>
      <c r="HG190" s="182"/>
      <c r="HH190" s="182"/>
      <c r="HI190" s="182"/>
      <c r="HJ190" s="182"/>
      <c r="HK190" s="182"/>
      <c r="HL190" s="182"/>
      <c r="HM190" s="182"/>
      <c r="HN190" s="182"/>
      <c r="HO190" s="182"/>
      <c r="HP190" s="259"/>
      <c r="HQ190" s="64"/>
      <c r="HW190" s="257"/>
      <c r="HY190" s="280">
        <f t="shared" si="223"/>
        <v>0</v>
      </c>
      <c r="HZ190" s="280">
        <f t="shared" si="224"/>
        <v>0</v>
      </c>
      <c r="IA190" s="280">
        <f t="shared" si="225"/>
        <v>0</v>
      </c>
    </row>
    <row r="191" spans="1:237" s="106" customFormat="1" ht="22.5" customHeight="1" x14ac:dyDescent="0.25">
      <c r="A191" t="s">
        <v>3342</v>
      </c>
      <c r="B191" s="522" t="s">
        <v>3343</v>
      </c>
      <c r="C191" s="523">
        <v>1</v>
      </c>
      <c r="D191" s="524" t="s">
        <v>3344</v>
      </c>
      <c r="E191" s="524" t="s">
        <v>3345</v>
      </c>
      <c r="F191" s="525" t="s">
        <v>3182</v>
      </c>
      <c r="G191" s="525" t="s">
        <v>3183</v>
      </c>
      <c r="H191" s="350" t="s">
        <v>2098</v>
      </c>
      <c r="I191" s="351" t="s">
        <v>2098</v>
      </c>
      <c r="J191" s="409" t="s">
        <v>3184</v>
      </c>
      <c r="K191" s="410" t="s">
        <v>3185</v>
      </c>
      <c r="L191" s="329">
        <f>CONTINUA!BV191</f>
        <v>0</v>
      </c>
      <c r="M191" s="329">
        <f>CONTINUA!BW191</f>
        <v>0</v>
      </c>
      <c r="N191" s="895"/>
      <c r="O191" s="896" t="s">
        <v>3521</v>
      </c>
      <c r="P191" s="897">
        <v>0</v>
      </c>
      <c r="Q191" s="400"/>
      <c r="R191" s="401"/>
      <c r="S191" s="400"/>
      <c r="T191" s="401"/>
      <c r="U191" s="400"/>
      <c r="V191" s="401"/>
      <c r="W191" s="400"/>
      <c r="X191" s="401"/>
      <c r="Y191" s="400"/>
      <c r="Z191" s="401"/>
      <c r="AA191" s="400"/>
      <c r="AB191" s="401"/>
      <c r="AC191" s="400"/>
      <c r="AD191" s="401"/>
      <c r="AE191" s="400"/>
      <c r="AF191" s="401"/>
      <c r="AG191" s="400"/>
      <c r="AH191" s="401"/>
      <c r="AI191" s="400"/>
      <c r="AJ191" s="401"/>
      <c r="AK191" s="400"/>
      <c r="AL191" s="401"/>
      <c r="AM191" s="400"/>
      <c r="AN191" s="401"/>
      <c r="AO191" s="400"/>
      <c r="AP191" s="401"/>
      <c r="AQ191" s="400"/>
      <c r="AR191" s="401"/>
      <c r="AS191" s="400"/>
      <c r="AT191" s="401"/>
      <c r="AU191" s="400"/>
      <c r="AV191" s="401"/>
      <c r="AW191" s="400"/>
      <c r="AX191" s="401"/>
      <c r="AY191" s="400"/>
      <c r="AZ191" s="401"/>
      <c r="BA191" s="400"/>
      <c r="BB191" s="401"/>
      <c r="BC191" s="400"/>
      <c r="BD191" s="401"/>
      <c r="BE191" s="400"/>
      <c r="BF191" s="401"/>
      <c r="BG191" s="400"/>
      <c r="BH191" s="401"/>
      <c r="BI191" s="400"/>
      <c r="BJ191" s="401"/>
      <c r="BK191" s="400"/>
      <c r="BL191" s="401"/>
      <c r="BM191" s="400"/>
      <c r="BN191" s="401"/>
      <c r="BO191" s="400"/>
      <c r="BP191" s="401"/>
      <c r="BQ191" s="400"/>
      <c r="BR191" s="401"/>
      <c r="BS191" s="400"/>
      <c r="BT191" s="401"/>
      <c r="BU191" s="400"/>
      <c r="BV191" s="401"/>
      <c r="BW191" s="400"/>
      <c r="BX191" s="401"/>
      <c r="BY191" s="400"/>
      <c r="BZ191" s="401"/>
      <c r="CA191" s="400"/>
      <c r="CB191" s="401"/>
      <c r="CC191" s="400"/>
      <c r="CD191" s="401"/>
      <c r="CE191" s="400"/>
      <c r="CF191" s="401"/>
      <c r="CG191" s="400"/>
      <c r="CH191" s="401"/>
      <c r="CI191" s="400"/>
      <c r="CJ191" s="401"/>
      <c r="CK191" s="400"/>
      <c r="CL191" s="401"/>
      <c r="CM191" s="400"/>
      <c r="CN191" s="401"/>
      <c r="CO191" s="400"/>
      <c r="CP191" s="401"/>
      <c r="CQ191" s="400"/>
      <c r="CR191" s="401"/>
      <c r="CS191" s="400"/>
      <c r="CT191" s="401"/>
      <c r="CU191" s="400"/>
      <c r="CV191" s="401"/>
      <c r="CW191" s="400"/>
      <c r="CX191" s="401"/>
      <c r="CY191" s="400"/>
      <c r="CZ191" s="401"/>
      <c r="DA191" s="400"/>
      <c r="DB191" s="401"/>
      <c r="DC191" s="400"/>
      <c r="DD191" s="401"/>
      <c r="DE191" s="400"/>
      <c r="DF191" s="401"/>
      <c r="DG191" s="400"/>
      <c r="DH191" s="401"/>
      <c r="DI191" s="400"/>
      <c r="DJ191" s="401"/>
      <c r="DK191" s="400"/>
      <c r="DL191" s="401"/>
      <c r="DM191" s="400"/>
      <c r="DN191" s="401"/>
      <c r="DO191" s="400"/>
      <c r="DP191" s="401"/>
      <c r="DQ191" s="400"/>
      <c r="DR191" s="401"/>
      <c r="DS191" s="400"/>
      <c r="DT191" s="401"/>
      <c r="DU191" s="400"/>
      <c r="DV191" s="401"/>
      <c r="DW191" s="400"/>
      <c r="DX191" s="401"/>
      <c r="DY191" s="400"/>
      <c r="DZ191" s="401"/>
      <c r="EA191" s="400"/>
      <c r="EB191" s="401"/>
      <c r="EC191" s="400"/>
      <c r="ED191" s="401"/>
      <c r="EE191" s="400"/>
      <c r="EF191" s="401"/>
      <c r="EG191" s="400"/>
      <c r="EH191" s="401"/>
      <c r="EI191" s="400"/>
      <c r="EJ191" s="447"/>
      <c r="EK191" s="510"/>
      <c r="EL191" s="513"/>
      <c r="EM191" s="520"/>
      <c r="EN191" s="520"/>
      <c r="EO191" s="520"/>
      <c r="EP191" s="171">
        <f t="shared" si="168"/>
        <v>0</v>
      </c>
      <c r="EQ191" s="171">
        <f t="shared" si="169"/>
        <v>0</v>
      </c>
      <c r="ER191" s="171">
        <f t="shared" si="170"/>
        <v>0</v>
      </c>
      <c r="ES191" s="171">
        <f t="shared" si="171"/>
        <v>0</v>
      </c>
      <c r="ET191" s="171">
        <f t="shared" si="172"/>
        <v>0</v>
      </c>
      <c r="EU191" s="171">
        <f t="shared" si="173"/>
        <v>0</v>
      </c>
      <c r="EV191" s="172">
        <f t="shared" si="174"/>
        <v>0</v>
      </c>
      <c r="EW191" s="367">
        <f>IF(C191=4,IF(MAX(Q191:EJ193)&gt;0,(Especiall/30*(IF(($G191-$F191)=($G$5-$F$5),30,IF(DAY($G191)=31,($G191-$F191),($G191-$F191)+1)))),0),0)</f>
        <v>0</v>
      </c>
      <c r="EX191" s="248">
        <f t="shared" ref="EX191:EX194" si="226">FF191</f>
        <v>11730.050000000001</v>
      </c>
      <c r="EY191" s="174">
        <f>(L191*regular)+(M191*Cadeirantee)</f>
        <v>0</v>
      </c>
      <c r="EZ191" s="249">
        <f>SUMIF(FG191:GJ191,"&gt;0")</f>
        <v>603.52700000000004</v>
      </c>
      <c r="FA191" s="249">
        <f>SUMIF(FG191:GJ191,"&lt;0")+SUMIF(GN191:HP191,"&lt;0")</f>
        <v>0</v>
      </c>
      <c r="FB191" s="174">
        <v>0</v>
      </c>
      <c r="FC191" s="175">
        <f>N191*km*'VALORES TABELA'!$B$13</f>
        <v>0</v>
      </c>
      <c r="FD191" s="250">
        <f>GL191</f>
        <v>0</v>
      </c>
      <c r="FE191" s="176">
        <f>(EW191+EW192+EW193+EW194+EX191+EX192+EX193+EX194+EY191+EY192+EY193+EY194+EY195+EZ191+EZ192+EZ193+EZ194+FA191+FA192+FA193+FA194+FC191+FC192+FC193+FC194+HY191-HZ191-IA191+FD191+FD192+FD193+FD194+FB195)</f>
        <v>12372.137000000001</v>
      </c>
      <c r="FF191" s="177">
        <f>IF(C191=4,SUM(Q191+Q192+Q193+S191+S192+S193)*Percapita/30*FF$4+(R191+R192+R193+T191+T192+T193)*Cadeirante/30*FF$4,IF(C191=3,IF(Q194+S194=10,Fixo/30*FF$4+(Q191+Q192+Q193+S191+S192+S193)*Percapita/30*FF$4+(R194+T194)*Cadeirante/30*FF$4,IF(Q194+S194&lt;=9,(Q194+S194)*Crechee/30*FF$4)+(R194+T194)*Cadeirante/30*FF$4+(Q191+Q192+Q193+S191+S192+S193)*Percapita/30*FF$4)+IF(Q194+S194&gt;=11,Fixo/30*FF$4+(Q194+S194-10)*Crechee/30*FF$4,0),IF(C191=2,IF(R191+R192+R193+R194+T191+T192+T193+T194=1,Cadeirante/30*FF$4,IF(R191+R192+R193+R194+T191+T192+T193+T194=2,Fixo/30*FF$4,IF(R191+R192+R193+R194+T191+T192+T193+T194&gt;2,Fixo/30*FF$4+(R191+R192+R193+R194+T191+T192+T193+T194-2)*Cadeirante/30*FF$4)))+(Q191+Q192+Q193+S191+S192+S193)*Percapita/30*FF$4+(Q194+S194)*Crechee/30*FF$4,IF(C191=1,IF(Q191+Q192+Q193+R191+R192+R193+S191+S192+S193+T191+T192+T193&lt;=15,(Q191+Q192+Q193+S191+S192+S193)*Percapita/30*FF$4,IF(Q191+Q192+Q193+R191+R192+R193+S191+S192+S193+T191+T192+T193&gt;=16,Fixo/30*FF$4+(Q191+Q192+Q193+R191+R192+R193+S191+S192+S193+T191+T192-16)*Percapita/30*FF$4))))))</f>
        <v>11730.050000000001</v>
      </c>
      <c r="FG191" s="177">
        <f>IF(C191=4,SUM(U191+U192+U193+W191+W192+W193)*Percapita/30*FG$4+(V191+V192+V193+X191+X192+X193)*Cadeirante/30*FG$4,IF(C191=3,IF(U194+W194=10,Fixo/30*FG$4+(U191+U192+U193+W191+W192+W193)*Percapita/30*FG$4+(V194+X194)*Cadeirante/30*FG$4,IF(U194+W194&lt;=9,(U194+W194)*Crechee/30*FG$4)+(V194+X194)*Cadeirante/30*FG$4+(U191+U192+U193+W191+W192+W193)*Percapita/30*FG$4)+IF(U194+W194&gt;=11,Fixo/30*FG$4+(U194+W194-10)*Crechee/30*FG$4,0),IF(C191=2,IF(V191+V192+V193+V194+X191+X192+X193+X194=1,Cadeirante/30*FG$4,IF(V191+V192+V193+V194+X191+X192+X193+X194=2,Fixo/30*FG$4,IF(V191+V192+V193+V194+X191+X192+X193+X194&gt;2,Fixo/30*FG$4+(V191+V192+V193+V194+X191+X192+X193+X194-2)*Cadeirante/30*FG$4)))+(U191+U192+U193+W191+W192+W193)*Percapita/30*FG$4+(U194+W194)*Crechee/30*FG$4,IF(C191=1,IF(U191+U192+U193+V191+V192+V193+W191+W192+W193+X191+X192+X193&lt;=15,(U191+U192+U193+W191+W192+W193)*Percapita/30*FG$4,IF(U191+U192+U193+V191+V192+V193+W191+W192+W193+X191+X192+X193&gt;=16,Fixo/30*FG$4+(U191+U192+U193+V191+V192+V193+W191+W192+W193+X191+X192-16)*Percapita/30*FG$4))))))</f>
        <v>0</v>
      </c>
      <c r="FH191" s="177">
        <f>IF(C191=4,SUM(Y191+Y192+Y193+AA191+AA192+AA193)*Percapita/30*FH$4+(Z191+Z192+Z193+AB191+AB192+AB193)*Cadeirante/30*FH$4,IF(C191=3,IF(Y194+AA194=10,Fixo/30*FH$4+(Y191+Y192+Y193+AA191+AA192+AA193)*Percapita/30*FH$4+(Z194+AB194)*Cadeirante/30*FH$4,IF(Y194+AA194&lt;=9,(Y194+AA194)*Crechee/30*FH$4)+(Z194+AB194)*Cadeirante/30*FH$4+(Y191+Y192+Y193+AA191+AA192+AA193)*Percapita/30*FH$4)+IF(Y194+AA194&gt;=11,Fixo/30*FH$4+(Y194+AA194-10)*Crechee/30*FH$4,0),IF(C191=2,IF(Z191+Z192+Z193+Z194+AB191+AB192+AB193+AB194=1,Cadeirante/30*FH$4,IF(Z191+Z192+Z193+Z194+AB191+AB192+AB193+AB194=2,Fixo/30*FH$4,IF(Z191+Z192+Z193+Z194+AB191+AB192+AB193+AB194&gt;2,Fixo/30*FH$4+(Z191+Z192+Z193+Z194+AB191+AB192+AB193+AB194-2)*Cadeirante/30*FH$4)))+(Y191+Y192+Y193+AA191+AA192+AA193)*Percapita/30*FH$4+(Y194+AA194)*Crechee/30*FH$4,IF(C191=1,IF(Y191+Y192+Y193+Z191+Z192+Z193+AA191+AA192+AA193+AB191+AB192+AB193&lt;=15,(Y191+Y192+Y193+AA191+AA192+AA193)*Percapita/30*FH$4,IF(Y191+Y192+Y193+Z191+Z192+Z193+AA191+AA192+AA193+AB191+AB192+AB193&gt;=16,Fixo/30*FH$4+(Y191+Y192+Y193+Z191+Z192+Z193+AA191+AA192+AA193+AB191+AB192-16)*Percapita/30*FH$4))))))</f>
        <v>0</v>
      </c>
      <c r="FI191" s="177">
        <f>IF(C191=4,SUM(AC191+AC192+AC193+AE191+AE192+AE193)*Percapita/30*FI$4+(AD191+AD192+AD193+AF191+AF192+AF193)*Cadeirante/30*FI$4,IF(C191=3,IF(AC194+AE194=10,Fixo/30*FI$4+(AC191+AC192+AC193+AE191+AE192+AE193)*Percapita/30*FI$4+(AD194+AF194)*Cadeirante/30*FI$4,IF(AC194+AE194&lt;=9,(AC194+AE194)*Crechee/30*FI$4)+(AD194+AF194)*Cadeirante/30*FI$4+(AC191+AC192+AC193+AE191+AE192+AE193)*Percapita/30*FI$4)+IF(AC194+AE194&gt;=11,Fixo/30*FI$4+(AC194+AE194-10)*Crechee/30*FI$4,0),IF(C191=2,IF(AD191+AD192+AD193+AD194+AF191+AF192+AF193+AF194=1,Cadeirante/30*FI$4,IF(AD191+AD192+AD193+AD194+AF191+AF192+AF193+AF194=2,Fixo/30*FI$4,IF(AD191+AD192+AD193+AD194+AF191+AF192+AF193+AF194&gt;2,Fixo/30*FI$4+(AD191+AD192+AD193+AD194+AF191+AF192+AF193+AF194-2)*Cadeirante/30*FI$4)))+(AC191+AC192+AC193+AE191+AE192+AE193)*Percapita/30*FI$4+(AC194+AE194)*Crechee/30*FI$4,IF(C191=1,IF(AC191+AC192+AC193+AD191+AD192+AD193+AE191+AE192+AE193+AF191+AF192+AF193&lt;=15,(AC191+AC192+AC193+AE191+AE192+AE193)*Percapita/30*FI$4,IF(AC191+AC192+AC193+AD191+AD192+AD193+AE191+AE192+AE193+AF191+AF192+AF193&gt;=16,Fixo/30*FI$4+(AC191+AC192+AC193+AD191+AD192+AD193+AE191+AE192+AE193+AF191+AF192-16)*Percapita/30*FI$4))))))</f>
        <v>0</v>
      </c>
      <c r="FJ191" s="177">
        <f>IF(C191=4,SUM(AG191+AG192+AG193+AI191+AI192+AI193)*Percapita/30*FJ$4+(AH191+AH192+AH193+AJ191+AJ192+AJ193)*Cadeirante/30*FJ$4,IF(C191=3,IF(AG194+AI194=10,Fixo/30*FJ$4+(AG191+AG192+AG193+AI191+AI192+AI193)*Percapita/30*FJ$4+(AH194+AJ194)*Cadeirante/30*FJ$4,IF(AG194+AI194&lt;=9,(AG194+AI194)*Crechee/30*FJ$4)+(AH194+AJ194)*Cadeirante/30*FJ$4+(AG191+AG192+AG193+AI191+AI192+AI193)*Percapita/30*FJ$4)+IF(AG194+AI194&gt;=11,Fixo/30*FJ$4+(AG194+AI194-10)*Crechee/30*FJ$4,0),IF(C191=2,IF(AH191+AH192+AH193+AH194+AJ191+AJ192+AJ193+AJ194=1,Cadeirante/30*FJ$4,IF(AH191+AH192+AH193+AH194+AJ191+AJ192+AJ193+AJ194=2,Fixo/30*FJ$4,IF(AH191+AH192+AH193+AH194+AJ191+AJ192+AJ193+AJ194&gt;2,Fixo/30*FJ$4+(AH191+AH192+AH193+AH194+AJ191+AJ192+AJ193+AJ194-2)*Cadeirante/30*FJ$4)))+(AG191+AG192+AG193+AI191+AI192+AI193)*Percapita/30*FJ$4+(AG194+AI194)*Crechee/30*FJ$4,IF(C191=1,IF(AG191+AG192+AG193+AH191+AH192+AH193+AI191+AI192+AI193+AJ191+AJ192+AJ193&lt;=15,(AG191+AG192+AG193+AI191+AI192+AI193)*Percapita/30*FJ$4,IF(AG191+AG192+AG193+AH191+AH192+AH193+AI191+AI192+AI193+AJ191+AJ192+AJ193&gt;=16,Fixo/30*FJ$4+(AG191+AG192+AG193+AH191+AH192+AH193+AI191+AI192+AI193+AJ191+AJ192-16)*Percapita/30*FJ$4))))))</f>
        <v>0</v>
      </c>
      <c r="FK191" s="177">
        <f>IF(C191=4,SUM(AK191+AK192+AK193+AM191+AM192+AM193)*Percapita/30*FK$4+(AL191+AL192+AL193+AN191+AN192+AN193)*Cadeirante/30*FK$4,IF(C191=3,IF(AK194+AM194=10,Fixo/30*FK$4+(AK191+AK192+AK193+AM191+AM192+AM193)*Percapita/30*FK$4+(AL194+AN194)*Cadeirante/30*FK$4,IF(AK194+AM194&lt;=9,(AK194+AM194)*Crechee/30*FK$4)+(AL194+AN194)*Cadeirante/30*FK$4+(AK191+AK192+AK193+AM191+AM192+AM193)*Percapita/30*FK$4)+IF(AK194+AM194&gt;=11,Fixo/30*FK$4+(AK194+AM194-10)*Crechee/30*FK$4,0),IF(C191=2,IF(AL191+AL192+AL193+AL194+AN191+AN192+AN193+AN194=1,Cadeirante/30*FK$4,IF(AL191+AL192+AL193+AL194+AN191+AN192+AN193+AN194=2,Fixo/30*FK$4,IF(AL191+AL192+AL193+AL194+AN191+AN192+AN193+AN194&gt;2,Fixo/30*FK$4+(AL191+AL192+AL193+AL194+AN191+AN192+AN193+AN194-2)*Cadeirante/30*FK$4)))+(AK191+AK192+AK193+AM191+AM192+AM193)*Percapita/30*FK$4+(AK194+AM194)*Crechee/30*FK$4,IF(C191=1,IF(AK191+AK192+AK193+AL191+AL192+AL193+AM191+AM192+AM193+AN191+AN192+AN193&lt;=15,(AK191+AK192+AK193+AM191+AM192+AM193)*Percapita/30*FK$4,IF(AK191+AK192+AK193+AL191+AL192+AL193+AM191+AM192+AM193+AN191+AN192+AN193&gt;=16,Fixo/30*FK$4+(AK191+AK192+AK193+AL191+AL192+AL193+AM191+AM192+AM193+AN191+AN192-16)*Percapita/30*FK$4))))))</f>
        <v>321.02500000000003</v>
      </c>
      <c r="FL191" s="177">
        <f>IF(C191=4,SUM(AO191+AO192+AO193+AQ191+AQ192+AQ193)*Percapita/30*FL$4+(AP191+AP192+AP193+AR191+AR192+AR193)*Cadeirante/30*FL$4,IF(C191=3,IF(AO194+AQ194=10,Fixo/30*FL$4+(AO191+AO192+AO193+AQ191+AQ192+AQ193)*Percapita/30*FL$4+(AP194+AR194)*Cadeirante/30*FL$4,IF(AO194+AQ194&lt;=9,(AO194+AQ194)*Crechee/30*FL$4)+(AP194+AR194)*Cadeirante/30*FL$4+(AO191+AO192+AO193+AQ191+AQ192+AQ193)*Percapita/30*FL$4)+IF(AO194+AQ194&gt;=11,Fixo/30*FL$4+(AO194+AQ194-10)*Crechee/30*FL$4,0),IF(C191=2,IF(AP191+AP192+AP193+AP194+AR191+AR192+AR193+AR194=1,Cadeirante/30*FL$4,IF(AP191+AP192+AP193+AP194+AR191+AR192+AR193+AR194=2,Fixo/30*FL$4,IF(AP191+AP192+AP193+AP194+AR191+AR192+AR193+AR194&gt;2,Fixo/30*FL$4+(AP191+AP192+AP193+AP194+AR191+AR192+AR193+AR194-2)*Cadeirante/30*FL$4)))+(AO191+AO192+AO193+AQ191+AQ192+AQ193)*Percapita/30*FL$4+(AO194+AQ194)*Crechee/30*FL$4,IF(C191=1,IF(AO191+AO192+AO193+AP191+AP192+AP193+AQ191+AQ192+AQ193+AR191+AR192+AR193&lt;=15,(AO191+AO192+AO193+AQ191+AQ192+AQ193)*Percapita/30*FL$4,IF(AO191+AO192+AO193+AP191+AP192+AP193+AQ191+AQ192+AQ193+AR191+AR192+AR193&gt;=16,Fixo/30*FL$4+(AO191+AO192+AO193+AP191+AP192+AP193+AQ191+AQ192+AQ193+AR191+AR192-16)*Percapita/30*FL$4))))))</f>
        <v>0</v>
      </c>
      <c r="FM191" s="177">
        <f>IF(C191=4,SUM(AS191+AS192+AS193+AU191+AU192+AU193)*Percapita/30*FM$4+(AT191+AT192+AT193+AV191+AV192+AV193)*Cadeirante/30*FM$4,IF(C191=3,IF(AS194+AU194=10,Fixo/30*FM$4+(AS191+AS192+AS193+AU191+AU192+AU193)*Percapita/30*FM$4+(AT194+AV194)*Cadeirante/30*FM$4,IF(AS194+AU194&lt;=9,(AS194+AU194)*Crechee/30*FM$4)+(AT194+AV194)*Cadeirante/30*FM$4+(AS191+AS192+AS193+AU191+AU192+AU193)*Percapita/30*FM$4)+IF(AS194+AU194&gt;=11,Fixo/30*FM$4+(AS194+AU194-10)*Crechee/30*FM$4,0),IF(C191=2,IF(AT191+AT192+AT193+AT194+AV191+AV192+AV193+AV194=1,Cadeirante/30*FM$4,IF(AT191+AT192+AT193+AT194+AV191+AV192+AV193+AV194=2,Fixo/30*FM$4,IF(AT191+AT192+AT193+AT194+AV191+AV192+AV193+AV194&gt;2,Fixo/30*FM$4+(AT191+AT192+AT193+AT194+AV191+AV192+AV193+AV194-2)*Cadeirante/30*FM$4)))+(AS191+AS192+AS193+AU191+AU192+AU193)*Percapita/30*FM$4+(AS194+AU194)*Crechee/30*FM$4,IF(C191=1,IF(AS191+AS192+AS193+AT191+AT192+AT193+AU191+AU192+AU193+AV191+AV192+AV193&lt;=15,(AS191+AS192+AS193+AU191+AU192+AU193)*Percapita/30*FM$4,IF(AS191+AS192+AS193+AT191+AT192+AT193+AU191+AU192+AU193+AV191+AV192+AV193&gt;=16,Fixo/30*FM$4+(AS191+AS192+AS193+AT191+AT192+AT193+AU191+AU192+AU193+AV191+AV192-16)*Percapita/30*FM$4))))))</f>
        <v>0</v>
      </c>
      <c r="FN191" s="177">
        <f>IF(C191=4,SUM(AW191+AW192+AW193+AY191+AY192+AY193)*Percapita/30*FN$4+(AX191+AX192+AX193+AZ191+AZ192+AZ193)*Cadeirante/30*FN$4,IF(C191=3,IF(AW194+AY194=10,Fixo/30*FN$4+(AW191+AW192+AW193+AY191+AY192+AY193)*Percapita/30*FN$4+(AX194+AZ194)*Cadeirante/30*FN$4,IF(AW194+AY194&lt;=9,(AW194+AY194)*Crechee/30*FN$4)+(AX194+AZ194)*Cadeirante/30*FN$4+(AW191+AW192+AW193+AY191+AY192+AY193)*Percapita/30*FN$4)+IF(AW194+AY194&gt;=11,Fixo/30*FN$4+(AW194+AY194-10)*Crechee/30*FN$4,0),IF(C191=2,IF(AX191+AX192+AX193+AX194+AZ191+AZ192+AZ193+AZ194=1,Cadeirante/30*FN$4,IF(AX191+AX192+AX193+AX194+AZ191+AZ192+AZ193+AZ194=2,Fixo/30*FN$4,IF(AX191+AX192+AX193+AX194+AZ191+AZ192+AZ193+AZ194&gt;2,Fixo/30*FN$4+(AX191+AX192+AX193+AX194+AZ191+AZ192+AZ193+AZ194-2)*Cadeirante/30*FN$4)))+(AW191+AW192+AW193+AY191+AY192+AY193)*Percapita/30*FN$4+(AW194+AY194)*Crechee/30*FN$4,IF(C191=1,IF(AW191+AW192+AW193+AX191+AX192+AX193+AY191+AY192+AY193+AZ191+AZ192+AZ193&lt;=15,(AW191+AW192+AW193+AY191+AY192+AY193)*Percapita/30*FN$4,IF(AW191+AW192+AW193+AX191+AX192+AX193+AY191+AY192+AY193+AZ191+AZ192+AZ193&gt;=16,Fixo/30*FN$4+(AW191+AW192+AW193+AX191+AX192+AX193+AY191+AY192+AY193+AZ191+AZ192-16)*Percapita/30*FN$4))))))</f>
        <v>282.50200000000001</v>
      </c>
      <c r="FO191" s="177">
        <f>IF(C191=4,SUM(BA191+BA192+BA193+BC191+BC192+BC193)*Percapita/30*FO$4+(BB191+BB192+BB193+BD191+BD192+BD193)*Cadeirante/30*FO$4,IF(C191=3,IF(BA194+BC194=10,Fixo/30*FO$4+(BA191+BA192+BA193+BC191+BC192+BC193)*Percapita/30*FO$4+(BB194+BD194)*Cadeirante/30*FO$4,IF(BA194+BC194&lt;=9,(BA194+BC194)*Crechee/30*FO$4)+(BB194+BD194)*Cadeirante/30*FO$4+(BA191+BA192+BA193+BC191+BC192+BC193)*Percapita/30*FO$4)+IF(BA194+BC194&gt;=11,Fixo/30*FO$4+(BA194+BC194-10)*Crechee/30*FO$4,0),IF(C191=2,IF(BB191+BB192+BB193+BB194+BD191+BD192+BD193+BD194=1,Cadeirante/30*FO$4,IF(BB191+BB192+BB193+BB194+BD191+BD192+BD193+BD194=2,Fixo/30*FO$4,IF(BB191+BB192+BB193+BB194+BD191+BD192+BD193+BD194&gt;2,Fixo/30*FO$4+(BB191+BB192+BB193+BB194+BD191+BD192+BD193+BD194-2)*Cadeirante/30*FO$4)))+(BA191+BA192+BA193+BC191+BC192+BC193)*Percapita/30*FO$4+(BA194+BC194)*Crechee/30*FO$4,IF(C191=1,IF(BA191+BA192+BA193+BB191+BB192+BB193+BC191+BC192+BC193+BD191+BD192+BD193&lt;=15,(BA191+BA192+BA193+BC191+BC192+BC193)*Percapita/30*FO$4,IF(BA191+BA192+BA193+BB191+BB192+BB193+BC191+BC192+BC193+BD191+BD192+BD193&gt;=16,Fixo/30*FO$4+(BA191+BA192+BA193+BB191+BB192+BB193+BC191+BC192+BC193+BD191+BD192-16)*Percapita/30*FO$4))))))</f>
        <v>0</v>
      </c>
      <c r="FP191" s="177">
        <f>IF(C191=4,SUM(BE191+BE192+BE193+BG191+BG192+BG193)*Percapita/30*FP$4+(BF191+BF192+BF193+BH191+BH192+BH193)*Cadeirante/30*FP$4,IF(C191=3,IF(BE194+BG194=10,Fixo/30*FP$4+(BE191+BE192+BE193+BG191+BG192+BG193)*Percapita/30*FP$4+(BF194+BH194)*Cadeirante/30*FP$4,IF(BE194+BG194&lt;=9,(BE194+BG194)*Crechee/30*FP$4)+(BF194+BH194)*Cadeirante/30*FP$4+(BE191+BE192+BE193+BG191+BG192+BG193)*Percapita/30*FP$4)+IF(BE194+BG194&gt;=11,Fixo/30*FP$4+(BE194+BG194-10)*Crechee/30*FP$4,0),IF(C191=2,IF(BF191+BF192+BF193+BF194+BH191+BH192+BH193+BH194=1,Cadeirante/30*FP$4,IF(BF191+BF192+BF193+BF194+BH191+BH192+BH193+BH194=2,Fixo/30*FP$4,IF(BF191+BF192+BF193+BF194+BH191+BH192+BH193+BH194&gt;2,Fixo/30*FP$4+(BF191+BF192+BF193+BF194+BH191+BH192+BH193+BH194-2)*Cadeirante/30*FP$4)))+(BE191+BE192+BE193+BG191+BG192+BG193)*Percapita/30*FP$4+(BE194+BG194)*Crechee/30*FP$4,IF(C191=1,IF(BE191+BE192+BE193+BF191+BF192+BF193+BG191+BG192+BG193+BH191+BH192+BH193&lt;=15,(BE191+BE192+BE193+BG191+BG192+BG193)*Percapita/30*FP$4,IF(BE191+BE192+BE193+BF191+BF192+BF193+BG191+BG192+BG193+BH191+BH192+BH193&gt;=16,Fixo/30*FP$4+(BE191+BE192+BE193+BF191+BF192+BF193+BG191+BG192+BG193+BH191+BH192-16)*Percapita/30*FP$4))))))</f>
        <v>0</v>
      </c>
      <c r="FQ191" s="177">
        <f>IF(C191=4,SUM(BI191+BI192+BI193+BK191+BK192+BK193)*Percapita/30*FQ$4+(BJ191+BJ192+BJ193+BL191+BL192+BL193)*Cadeirante/30*FQ$4,IF(C191=3,IF(BI194+BK194=10,Fixo/30*FQ$4+(BI191+BI192+BI193+BK191+BK192+BK193)*Percapita/30*FQ$4+(BJ194+BL194)*Cadeirante/30*FQ$4,IF(BI194+BK194&lt;=9,(BI194+BK194)*Crechee/30*FQ$4)+(BJ194+BL194)*Cadeirante/30*FQ$4+(BI191+BI192+BI193+BK191+BK192+BK193)*Percapita/30*FQ$4)+IF(BI194+BK194&gt;=11,Fixo/30*FQ$4+(BI194+BK194-10)*Crechee/30*FQ$4,0),IF(C191=2,IF(BJ191+BJ192+BJ193+BJ194+BL191+BL192+BL193+BL194=1,Cadeirante/30*FQ$4,IF(BJ191+BJ192+BJ193+BJ194+BL191+BL192+BL193+BL194=2,Fixo/30*FQ$4,IF(BJ191+BJ192+BJ193+BJ194+BL191+BL192+BL193+BL194&gt;2,Fixo/30*FQ$4+(BJ191+BJ192+BJ193+BJ194+BL191+BL192+BL193+BL194-2)*Cadeirante/30*FQ$4)))+(BI191+BI192+BI193+BK191+BK192+BK193)*Percapita/30*FQ$4+(BI194+BK194)*Crechee/30*FQ$4,IF(C191=1,IF(BI191+BI192+BI193+BJ191+BJ192+BJ193+BK191+BK192+BK193+BL191+BL192+BL193&lt;=15,(BI191+BI192+BI193+BK191+BK192+BK193)*Percapita/30*FQ$4,IF(BI191+BI192+BI193+BJ191+BJ192+BJ193+BK191+BK192+BK193+BL191+BL192+BL193&gt;=16,Fixo/30*FQ$4+(BI191+BI192+BI193+BJ191+BJ192+BJ193+BK191+BK192+BK193+BL191+BL192-16)*Percapita/30*FQ$4))))))</f>
        <v>0</v>
      </c>
      <c r="FR191" s="177">
        <f>IF(C191=4,SUM(BM191+BM192+BM193+BO191+BO192+BO193)*Percapita/30*FR$4+(BN191+BN192+BN193+BP191+BP192+BP193)*Cadeirante/30*FR$4,IF(C191=3,IF(BM194+BO194=10,Fixo/30*FR$4+(BM191+BM192+BM193+BO191+BO192+BO193)*Percapita/30*FR$4+(BN194+BP194)*Cadeirante/30*FR$4,IF(BM194+BO194&lt;=9,(BM194+BO194)*Crechee/30*FR$4)+(BN194+BP194)*Cadeirante/30*FR$4+(BM191+BM192+BM193+BO191+BO192+BO193)*Percapita/30*FR$4)+IF(BM194+BO194&gt;=11,Fixo/30*FR$4+(BM194+BO194-10)*Crechee/30*FR$4,0),IF(C191=2,IF(BN191+BN192+BN193+BN194+BP191+BP192+BP193+BP194=1,Cadeirante/30*FR$4,IF(BN191+BN192+BN193+BN194+BP191+BP192+BP193+BP194=2,Fixo/30*FR$4,IF(BN191+BN192+BN193+BN194+BP191+BP192+BP193+BP194&gt;2,Fixo/30*FR$4+(BN191+BN192+BN193+BN194+BP191+BP192+BP193+BP194-2)*Cadeirante/30*FR$4)))+(BM191+BM192+BM193+BO191+BO192+BO193)*Percapita/30*FR$4+(BM194+BO194)*Crechee/30*FR$4,IF(C191=1,IF(BM191+BM192+BM193+BN191+BN192+BN193+BO191+BO192+BO193+BP191+BP192+BP193&lt;=15,(BM191+BM192+BM193+BO191+BO192+BO193)*Percapita/30*FR$4,IF(BM191+BM192+BM193+BN191+BN192+BN193+BO191+BO192+BO193+BP191+BP192+BP193&gt;=16,Fixo/30*FR$4+(BM191+BM192+BM193+BN191+BN192+BN193+BO191+BO192+BO193+BP191+BP192-16)*Percapita/30*FR$4))))))</f>
        <v>0</v>
      </c>
      <c r="FS191" s="177">
        <f>IF(C191=4,SUM(BQ191+BQ192+BQ193+BS191+BS192+BS193)*Percapita/30*FS$4+(BR191+BR192+BR193+BT191+BT192+BT193)*Cadeirante/30*FS$4,IF(C191=3,IF(BQ194+BS194=10,Fixo/30*FS$4+(BQ191+BQ192+BQ193+BS191+BS192+BS193)*Percapita/30*FS$4+(BR194+BT194)*Cadeirante/30*FS$4,IF(BQ194+BS194&lt;=9,(BQ194+BS194)*Crechee/30*FS$4)+(BR194+BT194)*Cadeirante/30*FS$4+(BQ191+BQ192+BQ193+BS191+BS192+BS193)*Percapita/30*FS$4)+IF(BQ194+BS194&gt;=11,Fixo/30*FS$4+(BQ194+BS194-10)*Crechee/30*FS$4,0),IF(C191=2,IF(BR191+BR192+BR193+BR194+BT191+BT192+BT193+BT194=1,Cadeirante/30*FS$4,IF(BR191+BR192+BR193+BR194+BT191+BT192+BT193+BT194=2,Fixo/30*FS$4,IF(BR191+BR192+BR193+BR194+BT191+BT192+BT193+BT194&gt;2,Fixo/30*FS$4+(BR191+BR192+BR193+BR194+BT191+BT192+BT193+BT194-2)*Cadeirante/30*FS$4)))+(BQ191+BQ192+BQ193+BS191+BS192+BS193)*Percapita/30*FS$4+(BQ194+BS194)*Crechee/30*FS$4,IF(C191=1,IF(BQ191+BQ192+BQ193+BR191+BR192+BR193+BS191+BS192+BS193+BT191+BT192+BT193&lt;=15,(BQ191+BQ192+BQ193+BS191+BS192+BS193)*Percapita/30*FS$4,IF(BQ191+BQ192+BQ193+BR191+BR192+BR193+BS191+BS192+BS193+BT191+BT192+BT193&gt;=16,Fixo/30*FS$4+(BQ191+BQ192+BQ193+BR191+BR192+BR193+BS191+BS192+BS193+BT191+BT192-16)*Percapita/30*FS$4))))))</f>
        <v>0</v>
      </c>
      <c r="FT191" s="177">
        <f>IF(C191=4,SUM(BU191+BU192+BU193+BW191+BW192+BW193)*Percapita/30*FT$4+(BV191+BV192+BV193+BX191+BX192+BX193)*Cadeirante/30*FT$4,IF(C191=3,IF(BU194+BW194=10,Fixo/30*FT$4+(BU191+BU192+BU193+BW191+BW192+BW193)*Percapita/30*FT$4+(BV194+BX194)*Cadeirante/30*FT$4,IF(BU194+BW194&lt;=9,(BU194+BW194)*Crechee/30*FT$4)+(BV194+BX194)*Cadeirante/30*FT$4+(BU191+BU192+BU193+BW191+BW192+BW193)*Percapita/30*FT$4)+IF(BU194+BW194&gt;=11,Fixo/30*FT$4+(BU194+BW194-10)*Crechee/30*FT$4,0),IF(C191=2,IF(BV191+BV192+BV193+BV194+BX191+BX192+BX193+BX194=1,Cadeirante/30*FT$4,IF(BV191+BV192+BV193+BV194+BX191+BX192+BX193+BX194=2,Fixo/30*FT$4,IF(BV191+BV192+BV193+BV194+BX191+BX192+BX193+BX194&gt;2,Fixo/30*FT$4+(BV191+BV192+BV193+BV194+BX191+BX192+BX193+BX194-2)*Cadeirante/30*FT$4)))+(BU191+BU192+BU193+BW191+BW192+BW193)*Percapita/30*FT$4+(BU194+BW194)*Crechee/30*FT$4,IF(C191=1,IF(BU191+BU192+BU193+BV191+BV192+BV193+BW191+BW192+BW193+BX191+BX192+BX193&lt;=15,(BU191+BU192+BU193+BW191+BW192+BW193)*Percapita/30*FT$4,IF(BU191+BU192+BU193+BV191+BV192+BV193+BW191+BW192+BW193+BX191+BX192+BX193&gt;=16,Fixo/30*FT$4+(BU191+BU192+BU193+BV191+BV192+BV193+BW191+BW192+BW193+BX191+BX192-16)*Percapita/30*FT$4))))))</f>
        <v>0</v>
      </c>
      <c r="FU191" s="177">
        <f>IF(C191=4,SUM(BY191+BY192+BY193+CA191+CA192+CA193)*Percapita/30*FU$4+(BZ191+BZ192+BZ193+CB191+CB192+CB193)*Cadeirante/30*FU$4,IF(C191=3,IF(BY194+CA194=10,Fixo/30*FU$4+(BY191+BY192+BY193+CA191+CA192+CA193)*Percapita/30*FU$4+(BZ194+CB194)*Cadeirante/30*FU$4,IF(BY194+CA194&lt;=9,(BY194+CA194)*Crechee/30*FU$4)+(BZ194+CB194)*Cadeirante/30*FU$4+(BY191+BY192+BY193+CA191+CA192+CA193)*Percapita/30*FU$4)+IF(BY194+CA194&gt;=11,Fixo/30*FU$4+(BY194+CA194-10)*Crechee/30*FU$4,0),IF(C191=2,IF(BZ191+BZ192+BZ193+BZ194+CB191+CB192+CB193+CB194=1,Cadeirante/30*FU$4,IF(BZ191+BZ192+BZ193+BZ194+CB191+CB192+CB193+CB194=2,Fixo/30*FU$4,IF(BZ191+BZ192+BZ193+BZ194+CB191+CB192+CB193+CB194&gt;2,Fixo/30*FU$4+(BZ191+BZ192+BZ193+BZ194+CB191+CB192+CB193+CB194-2)*Cadeirante/30*FU$4)))+(BY191+BY192+BY193+CA191+CA192+CA193)*Percapita/30*FU$4+(BY194+CA194)*Crechee/30*FU$4,IF(C191=1,IF(BY191+BY192+BY193+BZ191+BZ192+BZ193+CA191+CA192+CA193+CB191+CB192+CB193&lt;=15,(BY191+BY192+BY193+CA191+CA192+CA193)*Percapita/30*FU$4,IF(BY191+BY192+BY193+BZ191+BZ192+BZ193+CA191+CA192+CA193+CB191+CB192+CB193&gt;=16,Fixo/30*FU$4+(BY191+BY192+BY193+BZ191+BZ192+BZ193+CA191+CA192+CA193+CB191+CB192-16)*Percapita/30*FU$4))))))</f>
        <v>0</v>
      </c>
      <c r="FV191" s="177">
        <f>IF(C191=4,SUM(CC191+CC192+CC193+CE191+CE192+CE193)*Percapita/30*FV$4+(CD191+CD192+CD193+CF191+CF192+CF193)*Cadeirante/30*FV$4,IF(C191=3,IF(CC194+CE194=10,Fixo/30*FV$4+(CC191+CC192+CC193+CE191+CE192+CE193)*Percapita/30*FV$4+(CD194+CF194)*Cadeirante/30*FV$4,IF(CC194+CE194&lt;=9,(CC194+CE194)*Crechee/30*FV$4)+(CD194+CF194)*Cadeirante/30*FV$4+(CC191+CC192+CC193+CE191+CE192+CE193)*Percapita/30*FV$4)+IF(CC194+CE194&gt;=11,Fixo/30*FV$4+(CC194+CE194-10)*Crechee/30*FV$4,0),IF(C191=2,IF(CD191+CD192+CD193+CD194+CF191+CF192+CF193+CF194=1,Cadeirante/30*FV$4,IF(CD191+CD192+CD193+CD194+CF191+CF192+CF193+CF194=2,Fixo/30*FV$4,IF(CD191+CD192+CD193+CD194+CF191+CF192+CF193+CF194&gt;2,Fixo/30*FV$4+(CD191+CD192+CD193+CD194+CF191+CF192+CF193+CF194-2)*Cadeirante/30*FV$4)))+(CC191+CC192+CC193+CE191+CE192+CE193)*Percapita/30*FV$4+(CC194+CE194)*Crechee/30*FV$4,IF(C191=1,IF(CC191+CC192+CC193+CD191+CD192+CD193+CE191+CE192+CE193+CF191+CF192+CF193&lt;=15,(CC191+CC192+CC193+CE191+CE192+CE193)*Percapita/30*FV$4,IF(CC191+CC192+CC193+CD191+CD192+CD193+CE191+CE192+CE193+CF191+CF192+CF193&gt;=16,Fixo/30*FV$4+(CC191+CC192+CC193+CD191+CD192+CD193+CE191+CE192+CE193+CF191+CF192-16)*Percapita/30*FV$4))))))</f>
        <v>0</v>
      </c>
      <c r="FW191" s="177">
        <f>IF(C191=4,SUM(CG191+CG192+CG193+CI191+CI192+CI193)*Percapita/30*FW$4+(CH191+CH192+CH193+CJ191+CJ192+CJ193)*Cadeirante/30*FW$4,IF(C191=3,IF(CG194+CI194=10,Fixo/30*FW$4+(CG191+CG192+CG193+CI191+CI192+CI193)*Percapita/30*FW$4+(CH194+CJ194)*Cadeirante/30*FW$4,IF(CG194+CI194&lt;=9,(CG194+CI194)*Crechee/30*FW$4)+(CH194+CJ194)*Cadeirante/30*FW$4+(CG191+CG192+CG193+CI191+CI192+CI193)*Percapita/30*FW$4)+IF(CG194+CI194&gt;=11,Fixo/30*FW$4+(CG194+CI194-10)*Crechee/30*FW$4,0),IF(C191=2,IF(CH191+CH192+CH193+CH194+CJ191+CJ192+CJ193+CJ194=1,Cadeirante/30*FW$4,IF(CH191+CH192+CH193+CH194+CJ191+CJ192+CJ193+CJ194=2,Fixo/30*FW$4,IF(CH191+CH192+CH193+CH194+CJ191+CJ192+CJ193+CJ194&gt;2,Fixo/30*FW$4+(CH191+CH192+CH193+CH194+CJ191+CJ192+CJ193+CJ194-2)*Cadeirante/30*FW$4)))+(CG191+CG192+CG193+CI191+CI192+CI193)*Percapita/30*FW$4+(CG194+CI194)*Crechee/30*FW$4,IF(C191=1,IF(CG191+CG192+CG193+CH191+CH192+CH193+CI191+CI192+CI193+CJ191+CJ192+CJ193&lt;=15,(CG191+CG192+CG193+CI191+CI192+CI193)*Percapita/30*FW$4,IF(CG191+CG192+CG193+CH191+CH192+CH193+CI191+CI192+CI193+CJ191+CJ192+CJ193&gt;=16,Fixo/30*FW$4+(CG191+CG192+CG193+CH191+CH192+CH193+CI191+CI192+CI193+CJ191+CJ192-16)*Percapita/30*FW$4))))))</f>
        <v>0</v>
      </c>
      <c r="FX191" s="177">
        <f>IF(C191=4,SUM(CK191+CK192+CK193+CM191+CM192+CM193)*Percapita/30*FX$4+(CL191+CL192+CL193+CN191+CN192+CN193)*Cadeirante/30*FX$4,IF(C191=3,IF(CK194+CM194=10,Fixo/30*FX$4+(CK191+CK192+CK193+CM191+CM192+CM193)*Percapita/30*FX$4+(CL194+CN194)*Cadeirante/30*FX$4,IF(CK194+CM194&lt;=9,(CK194+CM194)*Crechee/30*FX$4)+(CL194+CN194)*Cadeirante/30*FX$4+(CK191+CK192+CK193+CM191+CM192+CM193)*Percapita/30*FX$4)+IF(CK194+CM194&gt;=11,Fixo/30*FX$4+(CK194+CM194-10)*Crechee/30*FX$4,0),IF(C191=2,IF(CL191+CL192+CL193+CL194+CN191+CN192+CN193+CN194=1,Cadeirante/30*FX$4,IF(CL191+CL192+CL193+CL194+CN191+CN192+CN193+CN194=2,Fixo/30*FX$4,IF(CL191+CL192+CL193+CL194+CN191+CN192+CN193+CN194&gt;2,Fixo/30*FX$4+(CL191+CL192+CL193+CL194+CN191+CN192+CN193+CN194-2)*Cadeirante/30*FX$4)))+(CK191+CK192+CK193+CM191+CM192+CM193)*Percapita/30*FX$4+(CK194+CM194)*Crechee/30*FX$4,IF(C191=1,IF(CK191+CK192+CK193+CL191+CL192+CL193+CM191+CM192+CM193+CN191+CN192+CN193&lt;=15,(CK191+CK192+CK193+CM191+CM192+CM193)*Percapita/30*FX$4,IF(CK191+CK192+CK193+CL191+CL192+CL193+CM191+CM192+CM193+CN191+CN192+CN193&gt;=16,Fixo/30*FX$4+(CK191+CK192+CK193+CL191+CL192+CL193+CM191+CM192+CM193+CN191+CN192-16)*Percapita/30*FX$4))))))</f>
        <v>0</v>
      </c>
      <c r="FY191" s="177">
        <f>IF(C191=4,SUM(CO191+CO192+CO193+CQ191+CQ192+CQ193)*Percapita/30*FY$4+(CP191+CP192+CP193+CR191+CR192+CR193)*Cadeirante/30*FY$4,IF(C191=3,IF(CO194+CQ194=10,Fixo/30*FY$4+(CO191+CO192+CO193+CQ191+CQ192+CQ193)*Percapita/30*FY$4+(CP194+CR194)*Cadeirante/30*FY$4,IF(CO194+CQ194&lt;=9,(CO194+CQ194)*Crechee/30*FY$4)+(CP194+CR194)*Cadeirante/30*FY$4+(CO191+CO192+CO193+CQ191+CQ192+CQ193)*Percapita/30*FY$4)+IF(CO194+CQ194&gt;=11,Fixo/30*FY$4+(CO194+CQ194-10)*Crechee/30*FY$4,0),IF(C191=2,IF(CP191+CP192+CP193+CP194+CR191+CR192+CR193+CR194=1,Cadeirante/30*FY$4,IF(CP191+CP192+CP193+CP194+CR191+CR192+CR193+CR194=2,Fixo/30*FY$4,IF(CP191+CP192+CP193+CP194+CR191+CR192+CR193+CR194&gt;2,Fixo/30*FY$4+(CP191+CP192+CP193+CP194+CR191+CR192+CR193+CR194-2)*Cadeirante/30*FY$4)))+(CO191+CO192+CO193+CQ191+CQ192+CQ193)*Percapita/30*FY$4+(CO194+CQ194)*Crechee/30*FY$4,IF(C191=1,IF(CO191+CO192+CO193+CP191+CP192+CP193+CQ191+CQ192+CQ193+CR191+CR192+CR193&lt;=15,(CO191+CO192+CO193+CQ191+CQ192+CQ193)*Percapita/30*FY$4,IF(CO191+CO192+CO193+CP191+CP192+CP193+CQ191+CQ192+CQ193+CR191+CR192+CR193&gt;=16,Fixo/30*FY$4+(CO191+CO192+CO193+CP191+CP192+CP193+CQ191+CQ192+CQ193+CR191+CR192-16)*Percapita/30*FY$4))))))</f>
        <v>0</v>
      </c>
      <c r="FZ191" s="177">
        <f>IF(C191=4,SUM(CS191+CS192+CS193+CU191+CU192+CU193)*Percapita/30*FZ$4+(CT191+CT192+CT193+CV191+CV192+CV193)*Cadeirante/30*FZ$4,IF(C191=3,IF(CS194+CU194=10,Fixo/30*FZ$4+(CS191+CS192+CS193+CU191+CU192+CU193)*Percapita/30*FZ$4+(CT194+CV194)*Cadeirante/30*FZ$4,IF(CS194+CU194&lt;=9,(CS194+CU194)*Crechee/30*FZ$4)+(CT194+CV194)*Cadeirante/30*FZ$4+(CS191+CS192+CS193+CU191+CU192+CU193)*Percapita/30*FZ$4)+IF(CS194+CU194&gt;=11,Fixo/30*FZ$4+(CS194+CU194-10)*Crechee/30*FZ$4,0),IF(C191=2,IF(CT191+CT192+CT193+CT194+CV191+CV192+CV193+CV194=1,Cadeirante/30*FZ$4,IF(CT191+CT192+CT193+CT194+CV191+CV192+CV193+CV194=2,Fixo/30*FZ$4,IF(CT191+CT192+CT193+CT194+CV191+CV192+CV193+CV194&gt;2,Fixo/30*FZ$4+(CT191+CT192+CT193+CT194+CV191+CV192+CV193+CV194-2)*Cadeirante/30*FZ$4)))+(CS191+CS192+CS193+CU191+CU192+CU193)*Percapita/30*FZ$4+(CS194+CU194)*Crechee/30*FZ$4,IF(C191=1,IF(CS191+CS192+CS193+CT191+CT192+CT193+CU191+CU192+CU193+CV191+CV192+CV193&lt;=15,(CS191+CS192+CS193+CU191+CU192+CU193)*Percapita/30*FZ$4,IF(CS191+CS192+CS193+CT191+CT192+CT193+CU191+CU192+CU193+CV191+CV192+CV193&gt;=16,Fixo/30*FZ$4+(CS191+CS192+CS193+CT191+CT192+CT193+CU191+CU192+CU193+CV191+CV192-16)*Percapita/30*FZ$4))))))</f>
        <v>0</v>
      </c>
      <c r="GA191" s="177">
        <f>IF(C191=4,SUM(CW191+CW192+CW193+CY191+CY192+CY193)*Percapita/30*GA$4+(CX191+CX192+CX193+CZ191+CZ192+CZ193)*Cadeirante/30*GA$4,IF(C191=3,IF(CW194+CY194=10,Fixo/30*GA$4+(CW191+CW192+CW193+CY191+CY192+CY193)*Percapita/30*GA$4+(CX194+CZ194)*Cadeirante/30*GA$4,IF(CW194+CY194&lt;=9,(CW194+CY194)*Crechee/30*GA$4)+(CX194+CZ194)*Cadeirante/30*GA$4+(CW191+CW192+CW193+CY191+CY192+CY193)*Percapita/30*GA$4)+IF(CW194+CY194&gt;=11,Fixo/30*GA$4+(CW194+CY194-10)*Crechee/30*GA$4,0),IF(C191=2,IF(CX191+CX192+CX193+CX194+CZ191+CZ192+CZ193+CZ194=1,Cadeirante/30*GA$4,IF(CX191+CX192+CX193+CX194+CZ191+CZ192+CZ193+CZ194=2,Fixo/30*GA$4,IF(CX191+CX192+CX193+CX194+CZ191+CZ192+CZ193+CZ194&gt;2,Fixo/30*GA$4+(CX191+CX192+CX193+CX194+CZ191+CZ192+CZ193+CZ194-2)*Cadeirante/30*GA$4)))+(CW191+CW192+CW193+CY191+CY192+CY193)*Percapita/30*GA$4+(CW194+CY194)*Crechee/30*GA$4,IF(C191=1,IF(CW191+CW192+CW193+CX191+CX192+CX193+CY191+CY192+CY193+CZ191+CZ192+CZ193&lt;=15,(CW191+CW192+CW193+CY191+CY192+CY193)*Percapita/30*GA$4,IF(CW191+CW192+CW193+CX191+CX192+CX193+CY191+CY192+CY193+CZ191+CZ192+CZ193&gt;=16,Fixo/30*GA$4+(CW191+CW192+CW193+CX191+CX192+CX193+CY191+CY192+CY193+CZ191+CZ192-16)*Percapita/30*GA$4))))))</f>
        <v>0</v>
      </c>
      <c r="GB191" s="177">
        <f>IF(C191=4,SUM(DA191+DA192+DA193+DC191+DC192+DC193)*Percapita/30*GB$4+(DB191+DB192+DB193+DD191+DD192+DD193)*Cadeirante/30*GB$4,IF(C191=3,IF(DA194+DC194=10,Fixo/30*GB$4+(DA191+DA192+DA193+DC191+DC192+DC193)*Percapita/30*GB$4+(DB194+DD194)*Cadeirante/30*GB$4,IF(DA194+DC194&lt;=9,(DA194+DC194)*Crechee/30*GB$4)+(DB194+DD194)*Cadeirante/30*GB$4+(DA191+DA192+DA193+DC191+DC192+DC193)*Percapita/30*GB$4)+IF(DA194+DC194&gt;=11,Fixo/30*GB$4+(DA194+DC194-10)*Crechee/30*GB$4,0),IF(C191=2,IF(DB191+DB192+DB193+DB194+DD191+DD192+DD193+DD194=1,Cadeirante/30*GB$4,IF(DB191+DB192+DB193+DB194+DD191+DD192+DD193+DD194=2,Fixo/30*GB$4,IF(DB191+DB192+DB193+DB194+DD191+DD192+DD193+DD194&gt;2,Fixo/30*GB$4+(DB191+DB192+DB193+DB194+DD191+DD192+DD193+DD194-2)*Cadeirante/30*GB$4)))+(DA191+DA192+DA193+DC191+DC192+DC193)*Percapita/30*GB$4+(DA194+DC194)*Crechee/30*GB$4,IF(C191=1,IF(DA191+DA192+DA193+DB191+DB192+DB193+DC191+DC192+DC193+DD191+DD192+DD193&lt;=15,(DA191+DA192+DA193+DC191+DC192+DC193)*Percapita/30*GB$4,IF(DA191+DA192+DA193+DB191+DB192+DB193+DC191+DC192+DC193+DD191+DD192+DD193&gt;=16,Fixo/30*GB$4+(DA191+DA192+DA193+DB191+DB192+DB193+DC191+DC192+DC193+DD191+DD192-16)*Percapita/30*GB$4))))))</f>
        <v>0</v>
      </c>
      <c r="GC191" s="177">
        <f>IF(C191=4,SUM(DE191+DE192+DE193+DG191+DG192+DG193)*Percapita/30*GC$4+(DF191+DF192+DF193+DH191+DH192+DH193)*Cadeirante/30*GC$4,IF(C191=3,IF(DE194+DG194=10,Fixo/30*GC$4+(DE191+DE192+DE193+DG191+DG192+DG193)*Percapita/30*GC$4+(DF194+DH194)*Cadeirante/30*GC$4,IF(DE194+DG194&lt;=9,(DE194+DG194)*Crechee/30*GC$4)+(DF194+DH194)*Cadeirante/30*GC$4+(DE191+DE192+DE193+DG191+DG192+DG193)*Percapita/30*GC$4)+IF(DE194+DG194&gt;=11,Fixo/30*GC$4+(DE194+DG194-10)*Crechee/30*GC$4,0),IF(C191=2,IF(DF191+DF192+DF193+DF194+DH191+DH192+DH193+DH194=1,Cadeirante/30*GC$4,IF(DF191+DF192+DF193+DF194+DH191+DH192+DH193+DH194=2,Fixo/30*GC$4,IF(DF191+DF192+DF193+DF194+DH191+DH192+DH193+DH194&gt;2,Fixo/30*GC$4+(DF191+DF192+DF193+DF194+DH191+DH192+DH193+DH194-2)*Cadeirante/30*GC$4)))+(DE191+DE192+DE193+DG191+DG192+DG193)*Percapita/30*GC$4+(DE194+DG194)*Crechee/30*GC$4,IF(C191=1,IF(DE191+DE192+DE193+DF191+DF192+DF193+DG191+DG192+DG193+DH191+DH192+DH193&lt;=15,(DE191+DE192+DE193+DG191+DG192+DG193)*Percapita/30*GC$4,IF(DE191+DE192+DE193+DF191+DF192+DF193+DG191+DG192+DG193+DH191+DH192+DH193&gt;=16,Fixo/30*GC$4+(DE191+DE192+DE193+DF191+DF192+DF193+DG191+DG192+DG193+DH191+DH192-16)*Percapita/30*GC$4))))))</f>
        <v>0</v>
      </c>
      <c r="GD191" s="177">
        <f>IF(C191=4,SUM(DI191+DI192+DI193+DK191+DK192+DK193)*Percapita/30*GD$4+(DJ191+DJ192+DJ193+DL191+DL192+DL193)*Cadeirante/30*GD$4,IF(C191=3,IF(DI194+DK194=10,Fixo/30*GD$4+(DI191+DI192+DI193+DK191+DK192+DK193)*Percapita/30*GD$4+(DJ194+DL194)*Cadeirante/30*GD$4,IF(DI194+DK194&lt;=9,(DI194+DK194)*Crechee/30*GD$4)+(DJ194+DL194)*Cadeirante/30*GD$4+(DI191+DI192+DI193+DK191+DK192+DK193)*Percapita/30*GD$4)+IF(DI194+DK194&gt;=11,Fixo/30*GD$4+(DI194+DK194-10)*Crechee/30*GD$4,0),IF(C191=2,IF(DJ191+DJ192+DJ193+DJ194+DL191+DL192+DL193+DL194=1,Cadeirante/30*GD$4,IF(DJ191+DJ192+DJ193+DJ194+DL191+DL192+DL193+DL194=2,Fixo/30*GD$4,IF(DJ191+DJ192+DJ193+DJ194+DL191+DL192+DL193+DL194&gt;2,Fixo/30*GD$4+(DJ191+DJ192+DJ193+DJ194+DL191+DL192+DL193+DL194-2)*Cadeirante/30*GD$4)))+(DI191+DI192+DI193+DK191+DK192+DK193)*Percapita/30*GD$4+(DI194+DK194)*Crechee/30*GD$4,IF(C191=1,IF(DI191+DI192+DI193+DJ191+DJ192+DJ193+DK191+DK192+DK193+DL191+DL192+DL193&lt;=15,(DI191+DI192+DI193+DK191+DK192+DK193)*Percapita/30*GD$4,IF(DI191+DI192+DI193+DJ191+DJ192+DJ193+DK191+DK192+DK193+DL191+DL192+DL193&gt;=16,Fixo/30*GD$4+(DI191+DI192+DI193+DJ191+DJ192+DJ193+DK191+DK192+DK193+DL191+DL192-16)*Percapita/30*GD$4))))))</f>
        <v>0</v>
      </c>
      <c r="GE191" s="177">
        <f>IF(C191=4,SUM(DM191+DM192+DM193+DO191+DO192+DO193)*Percapita/30*GE$4+(DN191+DN192+DN193+DP191+DP192+DP193)*Cadeirante/30*GE$4,IF(C191=3,IF(DM194+DO194=10,Fixo/30*GE$4+(DM191+DM192+DM193+DO191+DO192+DO193)*Percapita/30*GE$4+(DN194+DP194)*Cadeirante/30*GE$4,IF(DM194+DO194&lt;=9,(DM194+DO194)*Crechee/30*GE$4)+(DN194+DP194)*Cadeirante/30*GE$4+(DM191+DM192+DM193+DO191+DO192+DO193)*Percapita/30*GE$4)+IF(DM194+DO194&gt;=11,Fixo/30*GE$4+(DM194+DO194-10)*Crechee/30*GE$4,0),IF(C191=2,IF(DN191+DN192+DN193+DN194+DP191+DP192+DP193+DP194=1,Cadeirante/30*GE$4,IF(DN191+DN192+DN193+DN194+DP191+DP192+DP193+DP194=2,Fixo/30*GE$4,IF(DN191+DN192+DN193+DN194+DP191+DP192+DP193+DP194&gt;2,Fixo/30*GE$4+(DN191+DN192+DN193+DN194+DP191+DP192+DP193+DP194-2)*Cadeirante/30*GE$4)))+(DM191+DM192+DM193+DO191+DO192+DO193)*Percapita/30*GE$4+(DM194+DO194)*Crechee/30*GE$4,IF(C191=1,IF(DM191+DM192+DM193+DN191+DN192+DN193+DO191+DO192+DO193+DP191+DP192+DP193&lt;=15,(DM191+DM192+DM193+DO191+DO192+DO193)*Percapita/30*GE$4,IF(DM191+DM192+DM193+DN191+DN192+DN193+DO191+DO192+DO193+DP191+DP192+DP193&gt;=16,Fixo/30*GE$4+(DM191+DM192+DM193+DN191+DN192+DN193+DO191+DO192+DO193+DP191+DP192-16)*Percapita/30*GE$4))))))</f>
        <v>0</v>
      </c>
      <c r="GF191" s="177">
        <f>IF(C191=4,SUM(DQ191+DQ192+DQ193+DS191+DS192+DS193)*Percapita/30*GF$4+(DR191+DR192+DR193+DT191+DT192+DT193)*Cadeirante/30*GF$4,IF(C191=3,IF(DQ194+DS194=10,Fixo/30*GF$4+(DQ191+DQ192+DQ193+DS191+DS192+DS193)*Percapita/30*GF$4+(DR194+DT194)*Cadeirante/30*GF$4,IF(DQ194+DS194&lt;=9,(DQ194+DS194)*Crechee/30*GF$4)+(DR194+DT194)*Cadeirante/30*GF$4+(DQ191+DQ192+DQ193+DS191+DS192+DS193)*Percapita/30*GF$4)+IF(DQ194+DS194&gt;=11,Fixo/30*GF$4+(DQ194+DS194-10)*Crechee/30*GF$4,0),IF(C191=2,IF(DR191+DR192+DR193+DR194+DT191+DT192+DT193+DT194=1,Cadeirante/30*GF$4,IF(DR191+DR192+DR193+DR194+DT191+DT192+DT193+DT194=2,Fixo/30*GF$4,IF(DR191+DR192+DR193+DR194+DT191+DT192+DT193+DT194&gt;2,Fixo/30*GF$4+(DR191+DR192+DR193+DR194+DT191+DT192+DT193+DT194-2)*Cadeirante/30*GF$4)))+(DQ191+DQ192+DQ193+DS191+DS192+DS193)*Percapita/30*GF$4+(DQ194+DS194)*Crechee/30*GF$4,IF(C191=1,IF(DQ191+DQ192+DQ193+DR191+DR192+DR193+DS191+DS192+DS193+DT191+DT192+DT193&lt;=15,(DQ191+DQ192+DQ193+DS191+DS192+DS193)*Percapita/30*GF$4,IF(DQ191+DQ192+DQ193+DR191+DR192+DR193+DS191+DS192+DS193+DT191+DT192+DT193&gt;=16,Fixo/30*GF$4+(DQ191+DQ192+DQ193+DR191+DR192+DR193+DS191+DS192+DS193+DT191+DT192-16)*Percapita/30*GF$4))))))</f>
        <v>0</v>
      </c>
      <c r="GG191" s="177">
        <f>IF(C191=4,SUM(DU191+DU192+DU193+DW191+DW192+DW193)*Percapita/30*GG$4+(DV191+DV192+DV193+DX191+DX192+DX193)*Cadeirante/30*GG$4,IF(C191=3,IF(DU194+DW194=10,Fixo/30*GG$4+(DU191+DU192+DU193+DW191+DW192+DW193)*Percapita/30*GG$4+(DV194+DX194)*Cadeirante/30*GG$4,IF(DU194+DW194&lt;=9,(DU194+DW194)*Crechee/30*GG$4)+(DV194+DX194)*Cadeirante/30*GG$4+(DU191+DU192+DU193+DW191+DW192+DW193)*Percapita/30*GG$4)+IF(DU194+DW194&gt;=11,Fixo/30*GG$4+(DU194+DW194-10)*Crechee/30*GG$4,0),IF(C191=2,IF(DV191+DV192+DV193+DV194+DX191+DX192+DX193+DX194=1,Cadeirante/30*GG$4,IF(DV191+DV192+DV193+DV194+DX191+DX192+DX193+DX194=2,Fixo/30*GG$4,IF(DV191+DV192+DV193+DV194+DX191+DX192+DX193+DX194&gt;2,Fixo/30*GG$4+(DV191+DV192+DV193+DV194+DX191+DX192+DX193+DX194-2)*Cadeirante/30*GG$4)))+(DU191+DU192+DU193+DW191+DW192+DW193)*Percapita/30*GG$4+(DU194+DW194)*Crechee/30*GG$4,IF(C191=1,IF(DU191+DU192+DU193+DV191+DV192+DV193+DW191+DW192+DW193+DX191+DX192+DX193&lt;=15,(DU191+DU192+DU193+DW191+DW192+DW193)*Percapita/30*GG$4,IF(DU191+DU192+DU193+DV191+DV192+DV193+DW191+DW192+DW193+DX191+DX192+DX193&gt;=16,Fixo/30*GG$4+(DU191+DU192+DU193+DV191+DV192+DV193+DW191+DW192+DW193+DX191+DX192-16)*Percapita/30*GG$4))))))</f>
        <v>0</v>
      </c>
      <c r="GH191" s="177">
        <f>IF(C191=4,SUM(DY191+DY192+DY193+EA191+EA192+EA193)*Percapita/30*GH$4+(DZ191+DZ192+DZ193+EB191+EB192+EB193)*Cadeirante/30*GH$4,IF(C191=3,IF(DY194+EA194=10,Fixo/30*GH$4+(DY191+DY192+DY193+EA191+EA192+EA193)*Percapita/30*GH$4+(DZ194+EB194)*Cadeirante/30*GH$4,IF(DY194+EA194&lt;=9,(DY194+EA194)*Crechee/30*GH$4)+(DZ194+EB194)*Cadeirante/30*GH$4+(DY191+DY192+DY193+EA191+EA192+EA193)*Percapita/30*GH$4)+IF(DY194+EA194&gt;=11,Fixo/30*GH$4+(DY194+EA194-10)*Crechee/30*GH$4,0),IF(C191=2,IF(DZ191+DZ192+DZ193+DZ194+EB191+EB192+EB193+EB194=1,Cadeirante/30*GH$4,IF(DZ191+DZ192+DZ193+DZ194+EB191+EB192+EB193+EB194=2,Fixo/30*GH$4,IF(DZ191+DZ192+DZ193+DZ194+EB191+EB192+EB193+EB194&gt;2,Fixo/30*GH$4+(DZ191+DZ192+DZ193+DZ194+EB191+EB192+EB193+EB194-2)*Cadeirante/30*GH$4)))+(DY191+DY192+DY193+EA191+EA192+EA193)*Percapita/30*GH$4+(DY194+EA194)*Crechee/30*GH$4,IF(C191=1,IF(DY191+DY192+DY193+DZ191+DZ192+DZ193+EA191+EA192+EA193+EB191+EB192+EB193&lt;=15,(DY191+DY192+DY193+EA191+EA192+EA193)*Percapita/30*GH$4,IF(DY191+DY192+DY193+DZ191+DZ192+DZ193+EA191+EA192+EA193+EB191+EB192+EB193&gt;=16,Fixo/30*GH$4+(DY191+DY192+DY193+DZ191+DZ192+DZ193+EA191+EA192+EA193+EB191+EB192-16)*Percapita/30*GH$4))))))</f>
        <v>0</v>
      </c>
      <c r="GI191" s="177">
        <f>IF(C191=4,SUM(EC191+EC192+EC193+EE191+EE192+EE193)*Percapita/30*GI$4+(ED191+ED192+ED193+EF191+EF192+EF193)*Cadeirante/30*GI$4,IF(C191=3,IF(EC194+EE194=10,Fixo/30*GI$4+(EC191+EC192+EC193+EE191+EE192+EE193)*Percapita/30*GI$4+(ED194+EF194)*Cadeirante/30*GI$4,IF(EC194+EE194&lt;=9,(EC194+EE194)*Crechee/30*GI$4)+(ED194+EF194)*Cadeirante/30*GI$4+(EC191+EC192+EC193+EE191+EE192+EE193)*Percapita/30*GI$4)+IF(EC194+EE194&gt;=11,Fixo/30*GI$4+(EC194+EE194-10)*Crechee/30*GI$4,0),IF(C191=2,IF(ED191+ED192+ED193+ED194+EF191+EF192+EF193+EF194=1,Cadeirante/30*GI$4,IF(ED191+ED192+ED193+ED194+EF191+EF192+EF193+EF194=2,Fixo/30*GI$4,IF(ED191+ED192+ED193+ED194+EF191+EF192+EF193+EF194&gt;2,Fixo/30*GI$4+(ED191+ED192+ED193+ED194+EF191+EF192+EF193+EF194-2)*Cadeirante/30*GI$4)))+(EC191+EC192+EC193+EE191+EE192+EE193)*Percapita/30*GI$4+(EC194+EE194)*Crechee/30*GI$4,IF(C191=1,IF(EC191+EC192+EC193+ED191+ED192+ED193+EE191+EE192+EE193+EF191+EF192+EF193&lt;=15,(EC191+EC192+EC193+EE191+EE192+EE193)*Percapita/30*GI$4,IF(EC191+EC192+EC193+ED191+ED192+ED193+EE191+EE192+EE193+EF191+EF192+EF193&gt;=16,Fixo/30*GI$4+(EC191+EC192+EC193+ED191+ED192+ED193+EE191+EE192+EE193+EF191+EF192-16)*Percapita/30*GI$4))))))</f>
        <v>0</v>
      </c>
      <c r="GJ191" s="177">
        <f>IF(C191=4,SUM(EG191+EG192+EG193+EI191+EI192+EI193)*Percapita/30*GJ$4+(EH191+EH192+EH193+EJ191+EJ192+EJ193)*Cadeirante/30*GJ$4,IF(C191=3,IF(EG194+EI194=10,Fixo/30*GJ$4+(EG191+EG192+EG193+EI191+EI192+EI193)*Percapita/30*GJ$4+(EH194+EJ194)*Cadeirante/30*GJ$4,IF(EG194+EI194&lt;=9,(EG194+EI194)*Crechee/30*GJ$4)+(EH194+EJ194)*Cadeirante/30*GJ$4+(EG191+EG192+EG193+EI191+EI192+EI193)*Percapita/30*GJ$4)+IF(EG194+EI194&gt;=11,Fixo/30*GJ$4+(EG194+EI194-10)*Crechee/30*GJ$4,0),IF(C191=2,IF(EH191+EH192+EH193+EH194+EJ191+EJ192+EJ193+EJ194=1,Cadeirante/30*GJ$4,IF(EH191+EH192+EH193+EH194+EJ191+EJ192+EJ193+EJ194=2,Fixo/30*GJ$4,IF(EH191+EH192+EH193+EH194+EJ191+EJ192+EJ193+EJ194&gt;2,Fixo/30*GJ$4+(EH191+EH192+EH193+EH194+EJ191+EJ192+EJ193+EJ194-2)*Cadeirante/30*GJ$4)))+(EG191+EG192+EG193+EI191+EI192+EI193)*Percapita/30*GJ$4+(EG194+EI194)*Crechee/30*GJ$4,IF(C191=1,IF(EG191+EG192+EG193+EH191+EH192+EH193+EI191+EI192+EI193+EJ191+EJ192+EJ193&lt;=15,(EG191+EG192+EG193+EI191+EI192+EI193)*Percapita/30*GJ$4,IF(EG191+EG192+EG193+EH191+EH192+EH193+EI191+EI192+EI193+EJ191+EJ192+EJ193&gt;=16,Fixo/30*GJ$4+(EG191+EG192+EG193+EH191+EH192+EH193+EI191+EI192+EI193+EJ191+EJ192-16)*Percapita/30*GJ$4))))))</f>
        <v>0</v>
      </c>
      <c r="GK191" s="178"/>
      <c r="GL191" s="103">
        <f t="shared" si="175"/>
        <v>0</v>
      </c>
      <c r="GM191" s="124"/>
      <c r="GN191" s="104">
        <f>SUMIF(V191:V194,"&lt;0")*Cadeirante/30*GN$4+SUMIF(X191:X194,"&lt;0")*Cadeirante/30*GN$4</f>
        <v>0</v>
      </c>
      <c r="GO191" s="104">
        <f>SUMIF(Z191:Z194,"&lt;0")*Cadeirante/30*GO$4+SUMIF(AB191:AB194,"&lt;0")*Cadeirante/30*GO$4</f>
        <v>0</v>
      </c>
      <c r="GP191" s="104">
        <f>SUMIF(AD191:AD194,"&lt;0")*Cadeirante/30*GP$4+SUMIF(AF191:AF194,"&lt;0")*Cadeirante/30*GP$4</f>
        <v>0</v>
      </c>
      <c r="GQ191" s="104">
        <f>SUMIF(AH191:AH194,"&lt;0")*Cadeirante/30*GQ$4+SUMIF(AJ191:AJ194,"&lt;0")*Cadeirante/30*GQ$4</f>
        <v>0</v>
      </c>
      <c r="GR191" s="104">
        <f>SUMIF(AL191:AL194,"&lt;0")*Cadeirante/30*GR$4+SUMIF(AN191:AN194,"&lt;0")*Cadeirante/30*GR$4</f>
        <v>0</v>
      </c>
      <c r="GS191" s="104">
        <f>SUMIF(AP191:AP194,"&lt;0")*Cadeirante/30*GS$4+SUMIF(AR191:AR194,"&lt;0")*Cadeirante/30*GS$4</f>
        <v>0</v>
      </c>
      <c r="GT191" s="104">
        <f>SUMIF(AT191:AT194,"&lt;0")*Cadeirante/30*GT$4+SUMIF(AV191:AV194,"&lt;0")*Cadeirante/30*GT$4</f>
        <v>0</v>
      </c>
      <c r="GU191" s="104">
        <f>SUMIF(AX191:AX194,"&lt;0")*Cadeirante/30*GU$4+SUMIF(AZ191:AZ194,"&lt;0")*Cadeirante/30*GU$4</f>
        <v>0</v>
      </c>
      <c r="GV191" s="104">
        <f>SUMIF(BB191:BB194,"&lt;0")*Cadeirante/30*GV$4+SUMIF(BD191:BD194,"&lt;0")*Cadeirante/30*GV$4</f>
        <v>0</v>
      </c>
      <c r="GW191" s="104">
        <f>SUMIF(BF191:BF194,"&lt;0")*Cadeirante/30*GW$4+SUMIF(BH191:BH194,"&lt;0")*Cadeirante/30*GW$4</f>
        <v>0</v>
      </c>
      <c r="GX191" s="104">
        <f>SUMIF(BJ191:BJ194,"&lt;0")*Cadeirante/30*GX$4+SUMIF(BL191:BL194,"&lt;0")*Cadeirante/30*GX$4</f>
        <v>0</v>
      </c>
      <c r="GY191" s="104">
        <f>SUMIF(BN191:BN194,"&lt;0")*Cadeirante/30*GY$4+SUMIF(BP191:BP194,"&lt;0")*Cadeirante/30*GY$4</f>
        <v>0</v>
      </c>
      <c r="GZ191" s="104">
        <f>SUMIF(BR191:BR194,"&lt;0")*Cadeirante/30*GZ$4+SUMIF(BT191:BT194,"&lt;0")*Cadeirante/30*GZ$4</f>
        <v>0</v>
      </c>
      <c r="HA191" s="104">
        <f>SUMIF(BV191:BV194,"&lt;0")*Cadeirante/30*HA$4+SUMIF(BX191:BX194,"&lt;0")*Cadeirante/30*HA$4</f>
        <v>0</v>
      </c>
      <c r="HB191" s="104">
        <f>SUMIF(BZ191:BZ194,"&lt;0")*Cadeirante/30*HB$4+SUMIF(CB191:CB194,"&lt;0")*Cadeirante/30*HB$4</f>
        <v>0</v>
      </c>
      <c r="HC191" s="104">
        <f>SUMIF(CD191:CD194,"&lt;0")*Cadeirante/30*HC$4+SUMIF(CF191:CF194,"&lt;0")*Cadeirante/30*HC$4</f>
        <v>0</v>
      </c>
      <c r="HD191" s="104">
        <f>SUMIF(CH191:CH194,"&lt;0")*Cadeirante/30*HD$4+SUMIF(CJ191:CJ194,"&lt;0")*Cadeirante/30*HD$4</f>
        <v>0</v>
      </c>
      <c r="HE191" s="104">
        <f>SUMIF(CL191:CL194,"&lt;0")*Cadeirante/30*HE$4+SUMIF(CN191:CN194,"&lt;0")*Cadeirante/30*HE$4</f>
        <v>0</v>
      </c>
      <c r="HF191" s="104">
        <f>SUMIF(CP191:CP194,"&lt;0")*Cadeirante/30*HF$4+SUMIF(CR191:CR194,"&lt;0")*Cadeirante/30*HF$4</f>
        <v>0</v>
      </c>
      <c r="HG191" s="104">
        <f>SUMIF(CT191:CT194,"&lt;0")*Cadeirante/30*HG$4+SUMIF(CV191:CV194,"&lt;0")*Cadeirante/30*HG$4</f>
        <v>0</v>
      </c>
      <c r="HH191" s="104">
        <f>SUMIF(CX191:CX194,"&lt;0")*Cadeirante/30*HH$4+SUMIF(CZ191:CZ194,"&lt;0")*Cadeirante/30*HH$4</f>
        <v>0</v>
      </c>
      <c r="HI191" s="104">
        <f>SUMIF(DB191:DB194,"&lt;0")*Cadeirante/30*HI$4+SUMIF(DD191:DD194,"&lt;0")*Cadeirante/30*HI$4</f>
        <v>0</v>
      </c>
      <c r="HJ191" s="104">
        <f>SUMIF(DF191:DF194,"&lt;0")*Cadeirante/30*HJ$4+SUMIF(DH191:DH194,"&lt;0")*Cadeirante/30*HJ$4</f>
        <v>0</v>
      </c>
      <c r="HK191" s="104">
        <f>SUMIF(DJ191:DJ194,"&lt;0")*Cadeirante/30*HK$4+SUMIF(DL191:DL194,"&lt;0")*Cadeirante/30*HK$4</f>
        <v>0</v>
      </c>
      <c r="HL191" s="104">
        <f>SUMIF(DN191:DN194,"&lt;0")*Cadeirante/30*HL$4+SUMIF(DP191:DP194,"&lt;0")*Cadeirante/30*HL$4</f>
        <v>0</v>
      </c>
      <c r="HM191" s="104">
        <f>SUMIF(DR191:DR194,"&lt;0")*Cadeirante/30*HM$4+SUMIF(DT191:DT194,"&lt;0")*Cadeirante/30*HM$4</f>
        <v>0</v>
      </c>
      <c r="HN191" s="104">
        <f>SUMIF(DV191:DV194,"&lt;0")*Cadeirante/30*HN$4+SUMIF(DX191:DX194,"&lt;0")*Cadeirante/30*HN$4</f>
        <v>0</v>
      </c>
      <c r="HO191" s="104">
        <f>SUMIF(DZ191:DZ194,"&lt;0")*Cadeirante/30*HO$4+SUMIF(EB191:EB194,"&lt;0")*Cadeirante/30*HO$4</f>
        <v>0</v>
      </c>
      <c r="HP191" s="104">
        <f>SUMIF(ED191:ED194,"&lt;0")*Cadeirante/30*HP$4+SUMIF(EF191:EF194,"&lt;0")*Cadeirante/30*HP$4</f>
        <v>0</v>
      </c>
      <c r="HQ191" s="64"/>
      <c r="HR191" s="64"/>
      <c r="HS191" s="64"/>
      <c r="HT191" s="64"/>
      <c r="HU191" s="64"/>
      <c r="HV191" s="64"/>
      <c r="HW191" s="176">
        <v>17629.309999999998</v>
      </c>
      <c r="HX191" s="64"/>
      <c r="HY191" s="280">
        <f>IF(ISTEXT(EM191), VALUE(EM191), EM191)</f>
        <v>0</v>
      </c>
      <c r="HZ191" s="280">
        <f>IF(ISTEXT(EN191), VALUE(EN191), EN191)</f>
        <v>0</v>
      </c>
      <c r="IA191" s="280">
        <f>IF(ISTEXT(EO191), VALUE(EO191), EO191)</f>
        <v>0</v>
      </c>
      <c r="IB191" s="64" t="b">
        <f>HW191=FE191</f>
        <v>0</v>
      </c>
      <c r="IC191" s="64"/>
    </row>
    <row r="192" spans="1:237" s="106" customFormat="1" ht="22.5" customHeight="1" x14ac:dyDescent="0.25">
      <c r="A192" s="368" t="s">
        <v>3342</v>
      </c>
      <c r="B192" s="369" t="s">
        <v>3343</v>
      </c>
      <c r="C192" s="370" t="s">
        <v>3186</v>
      </c>
      <c r="D192" s="371" t="s">
        <v>3344</v>
      </c>
      <c r="E192" s="371" t="s">
        <v>3345</v>
      </c>
      <c r="F192" s="372" t="s">
        <v>3182</v>
      </c>
      <c r="G192" s="372" t="s">
        <v>3183</v>
      </c>
      <c r="H192" s="373" t="s">
        <v>2098</v>
      </c>
      <c r="I192" s="374" t="s">
        <v>2098</v>
      </c>
      <c r="J192" s="421" t="s">
        <v>3184</v>
      </c>
      <c r="K192" s="421" t="s">
        <v>3187</v>
      </c>
      <c r="L192" s="329">
        <f>CONTINUA!BV192</f>
        <v>4</v>
      </c>
      <c r="M192" s="329">
        <f>CONTINUA!BW192</f>
        <v>0</v>
      </c>
      <c r="N192" s="895"/>
      <c r="O192" s="896" t="s">
        <v>3521</v>
      </c>
      <c r="P192" s="897">
        <v>0</v>
      </c>
      <c r="Q192" s="400">
        <v>25</v>
      </c>
      <c r="R192" s="401"/>
      <c r="S192" s="400">
        <v>2</v>
      </c>
      <c r="T192" s="401"/>
      <c r="U192" s="400"/>
      <c r="V192" s="401"/>
      <c r="W192" s="400"/>
      <c r="X192" s="401"/>
      <c r="Y192" s="400"/>
      <c r="Z192" s="401"/>
      <c r="AA192" s="400"/>
      <c r="AB192" s="401"/>
      <c r="AC192" s="400"/>
      <c r="AD192" s="401"/>
      <c r="AE192" s="400"/>
      <c r="AF192" s="401"/>
      <c r="AG192" s="400"/>
      <c r="AH192" s="401"/>
      <c r="AI192" s="400"/>
      <c r="AJ192" s="401"/>
      <c r="AK192" s="400">
        <v>1</v>
      </c>
      <c r="AL192" s="401"/>
      <c r="AM192" s="400"/>
      <c r="AN192" s="401"/>
      <c r="AO192" s="400"/>
      <c r="AP192" s="401"/>
      <c r="AQ192" s="400"/>
      <c r="AR192" s="401"/>
      <c r="AS192" s="400"/>
      <c r="AT192" s="401"/>
      <c r="AU192" s="400"/>
      <c r="AV192" s="401"/>
      <c r="AW192" s="400"/>
      <c r="AX192" s="401"/>
      <c r="AY192" s="400">
        <v>1</v>
      </c>
      <c r="AZ192" s="401"/>
      <c r="BA192" s="400"/>
      <c r="BB192" s="401"/>
      <c r="BC192" s="400"/>
      <c r="BD192" s="401"/>
      <c r="BE192" s="400"/>
      <c r="BF192" s="401"/>
      <c r="BG192" s="400"/>
      <c r="BH192" s="401"/>
      <c r="BI192" s="400"/>
      <c r="BJ192" s="401"/>
      <c r="BK192" s="400"/>
      <c r="BL192" s="401"/>
      <c r="BM192" s="400"/>
      <c r="BN192" s="401"/>
      <c r="BO192" s="400"/>
      <c r="BP192" s="401"/>
      <c r="BQ192" s="400"/>
      <c r="BR192" s="401"/>
      <c r="BS192" s="400"/>
      <c r="BT192" s="401"/>
      <c r="BU192" s="400"/>
      <c r="BV192" s="401"/>
      <c r="BW192" s="400"/>
      <c r="BX192" s="401"/>
      <c r="BY192" s="400"/>
      <c r="BZ192" s="401"/>
      <c r="CA192" s="400"/>
      <c r="CB192" s="401"/>
      <c r="CC192" s="400"/>
      <c r="CD192" s="401"/>
      <c r="CE192" s="400"/>
      <c r="CF192" s="401"/>
      <c r="CG192" s="400"/>
      <c r="CH192" s="401"/>
      <c r="CI192" s="400"/>
      <c r="CJ192" s="401"/>
      <c r="CK192" s="400"/>
      <c r="CL192" s="401"/>
      <c r="CM192" s="400"/>
      <c r="CN192" s="401"/>
      <c r="CO192" s="400"/>
      <c r="CP192" s="401"/>
      <c r="CQ192" s="400"/>
      <c r="CR192" s="401"/>
      <c r="CS192" s="400"/>
      <c r="CT192" s="401"/>
      <c r="CU192" s="400"/>
      <c r="CV192" s="401"/>
      <c r="CW192" s="400"/>
      <c r="CX192" s="401"/>
      <c r="CY192" s="400"/>
      <c r="CZ192" s="401"/>
      <c r="DA192" s="400"/>
      <c r="DB192" s="401"/>
      <c r="DC192" s="400"/>
      <c r="DD192" s="401"/>
      <c r="DE192" s="400"/>
      <c r="DF192" s="401"/>
      <c r="DG192" s="400"/>
      <c r="DH192" s="401"/>
      <c r="DI192" s="400"/>
      <c r="DJ192" s="401"/>
      <c r="DK192" s="400"/>
      <c r="DL192" s="401"/>
      <c r="DM192" s="400"/>
      <c r="DN192" s="401"/>
      <c r="DO192" s="400"/>
      <c r="DP192" s="401"/>
      <c r="DQ192" s="400"/>
      <c r="DR192" s="401"/>
      <c r="DS192" s="400"/>
      <c r="DT192" s="401"/>
      <c r="DU192" s="400"/>
      <c r="DV192" s="401"/>
      <c r="DW192" s="400"/>
      <c r="DX192" s="401"/>
      <c r="DY192" s="400"/>
      <c r="DZ192" s="401"/>
      <c r="EA192" s="400"/>
      <c r="EB192" s="401"/>
      <c r="EC192" s="400"/>
      <c r="ED192" s="401"/>
      <c r="EE192" s="400"/>
      <c r="EF192" s="401"/>
      <c r="EG192" s="400"/>
      <c r="EH192" s="401"/>
      <c r="EI192" s="400"/>
      <c r="EJ192" s="447"/>
      <c r="EK192" s="511"/>
      <c r="EL192" s="514"/>
      <c r="EM192" s="448"/>
      <c r="EN192" s="344"/>
      <c r="EO192" s="345"/>
      <c r="EP192" s="171">
        <f t="shared" si="168"/>
        <v>25</v>
      </c>
      <c r="EQ192" s="171">
        <f t="shared" si="169"/>
        <v>1</v>
      </c>
      <c r="ER192" s="171">
        <f t="shared" si="170"/>
        <v>3</v>
      </c>
      <c r="ES192" s="171">
        <f t="shared" si="171"/>
        <v>0</v>
      </c>
      <c r="ET192" s="171">
        <f t="shared" si="172"/>
        <v>0</v>
      </c>
      <c r="EU192" s="171">
        <f t="shared" si="173"/>
        <v>0</v>
      </c>
      <c r="EV192" s="172">
        <f t="shared" si="174"/>
        <v>29</v>
      </c>
      <c r="EW192" s="173"/>
      <c r="EX192" s="248">
        <f t="shared" si="226"/>
        <v>0</v>
      </c>
      <c r="EY192" s="174">
        <f>(L192*regular)+(M192*Cadeirantee)</f>
        <v>38.56</v>
      </c>
      <c r="EZ192" s="249">
        <f>SUMIF(FG192:GJ192,"&gt;0")</f>
        <v>0</v>
      </c>
      <c r="FA192" s="249">
        <f>SUMIF(FG192:GJ192,"&lt;0")+SUMIF(GN192:HP192,"&lt;0")</f>
        <v>0</v>
      </c>
      <c r="FB192" s="174">
        <v>0</v>
      </c>
      <c r="FC192" s="126">
        <f>N192*km*'VALORES TABELA'!$B$13</f>
        <v>0</v>
      </c>
      <c r="FD192" s="250">
        <f t="shared" ref="FD192:FD195" si="227">GL192</f>
        <v>0</v>
      </c>
      <c r="FE192" s="105"/>
      <c r="FF192" s="119"/>
      <c r="FG192" s="119"/>
      <c r="FH192" s="119"/>
      <c r="FI192" s="119"/>
      <c r="FJ192" s="119"/>
      <c r="FK192" s="119"/>
      <c r="FL192" s="119"/>
      <c r="FM192" s="119"/>
      <c r="FN192" s="119"/>
      <c r="FO192" s="119"/>
      <c r="FP192" s="119"/>
      <c r="FQ192" s="119"/>
      <c r="FR192" s="119"/>
      <c r="FS192" s="119"/>
      <c r="FT192" s="119"/>
      <c r="FU192" s="119"/>
      <c r="FV192" s="119"/>
      <c r="FW192" s="119"/>
      <c r="FX192" s="119"/>
      <c r="FY192" s="119"/>
      <c r="FZ192" s="119"/>
      <c r="GA192" s="119"/>
      <c r="GB192" s="119"/>
      <c r="GC192" s="119"/>
      <c r="GD192" s="119"/>
      <c r="GE192" s="119"/>
      <c r="GF192" s="119"/>
      <c r="GG192" s="119"/>
      <c r="GH192" s="119"/>
      <c r="GI192" s="119"/>
      <c r="GJ192" s="119"/>
      <c r="GK192" s="251"/>
      <c r="GL192" s="103">
        <f t="shared" si="175"/>
        <v>0</v>
      </c>
      <c r="GM192" s="12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64"/>
      <c r="HR192" s="64"/>
      <c r="HS192" s="64"/>
      <c r="HT192" s="64"/>
      <c r="HU192" s="64"/>
      <c r="HV192" s="64"/>
      <c r="HW192" s="105"/>
      <c r="HX192" s="64"/>
      <c r="HY192" s="280">
        <f t="shared" ref="HY192:HY195" si="228">IF(ISTEXT(EM192), VALUE(EM192), EM192)</f>
        <v>0</v>
      </c>
      <c r="HZ192" s="280">
        <f t="shared" ref="HZ192:HZ195" si="229">IF(ISTEXT(EN192), VALUE(EN192), EN192)</f>
        <v>0</v>
      </c>
      <c r="IA192" s="280">
        <f t="shared" ref="IA192:IA195" si="230">IF(ISTEXT(EO192), VALUE(EO192), EO192)</f>
        <v>0</v>
      </c>
      <c r="IB192" s="64"/>
      <c r="IC192" s="64"/>
    </row>
    <row r="193" spans="1:237" s="106" customFormat="1" ht="22.5" customHeight="1" x14ac:dyDescent="0.25">
      <c r="A193" s="368" t="s">
        <v>3342</v>
      </c>
      <c r="B193" s="369" t="s">
        <v>3343</v>
      </c>
      <c r="C193" s="375" t="s">
        <v>3186</v>
      </c>
      <c r="D193" s="371" t="s">
        <v>3344</v>
      </c>
      <c r="E193" s="371" t="s">
        <v>3345</v>
      </c>
      <c r="F193" s="376" t="s">
        <v>3182</v>
      </c>
      <c r="G193" s="376" t="s">
        <v>3183</v>
      </c>
      <c r="H193" s="373" t="s">
        <v>2098</v>
      </c>
      <c r="I193" s="374" t="s">
        <v>2098</v>
      </c>
      <c r="J193" s="421" t="s">
        <v>3184</v>
      </c>
      <c r="K193" s="422" t="s">
        <v>3188</v>
      </c>
      <c r="L193" s="329">
        <f>CONTINUA!BV193</f>
        <v>0</v>
      </c>
      <c r="M193" s="329">
        <f>CONTINUA!BW193</f>
        <v>0</v>
      </c>
      <c r="N193" s="895"/>
      <c r="O193" s="896" t="s">
        <v>3521</v>
      </c>
      <c r="P193" s="897">
        <v>0</v>
      </c>
      <c r="Q193" s="400"/>
      <c r="R193" s="401"/>
      <c r="S193" s="400"/>
      <c r="T193" s="401"/>
      <c r="U193" s="400"/>
      <c r="V193" s="401"/>
      <c r="W193" s="400"/>
      <c r="X193" s="401"/>
      <c r="Y193" s="400"/>
      <c r="Z193" s="401"/>
      <c r="AA193" s="400"/>
      <c r="AB193" s="401"/>
      <c r="AC193" s="400"/>
      <c r="AD193" s="401"/>
      <c r="AE193" s="400"/>
      <c r="AF193" s="401"/>
      <c r="AG193" s="400"/>
      <c r="AH193" s="401"/>
      <c r="AI193" s="400"/>
      <c r="AJ193" s="401"/>
      <c r="AK193" s="400"/>
      <c r="AL193" s="401"/>
      <c r="AM193" s="400"/>
      <c r="AN193" s="401"/>
      <c r="AO193" s="400"/>
      <c r="AP193" s="401"/>
      <c r="AQ193" s="400"/>
      <c r="AR193" s="401"/>
      <c r="AS193" s="400"/>
      <c r="AT193" s="401"/>
      <c r="AU193" s="400"/>
      <c r="AV193" s="401"/>
      <c r="AW193" s="400"/>
      <c r="AX193" s="401"/>
      <c r="AY193" s="400"/>
      <c r="AZ193" s="401"/>
      <c r="BA193" s="400"/>
      <c r="BB193" s="401"/>
      <c r="BC193" s="400"/>
      <c r="BD193" s="401"/>
      <c r="BE193" s="400"/>
      <c r="BF193" s="401"/>
      <c r="BG193" s="400"/>
      <c r="BH193" s="401"/>
      <c r="BI193" s="400"/>
      <c r="BJ193" s="401"/>
      <c r="BK193" s="400"/>
      <c r="BL193" s="401"/>
      <c r="BM193" s="400"/>
      <c r="BN193" s="401"/>
      <c r="BO193" s="400"/>
      <c r="BP193" s="401"/>
      <c r="BQ193" s="400"/>
      <c r="BR193" s="401"/>
      <c r="BS193" s="400"/>
      <c r="BT193" s="401"/>
      <c r="BU193" s="400"/>
      <c r="BV193" s="401"/>
      <c r="BW193" s="400"/>
      <c r="BX193" s="401"/>
      <c r="BY193" s="400"/>
      <c r="BZ193" s="401"/>
      <c r="CA193" s="400"/>
      <c r="CB193" s="401"/>
      <c r="CC193" s="400"/>
      <c r="CD193" s="401"/>
      <c r="CE193" s="400"/>
      <c r="CF193" s="401"/>
      <c r="CG193" s="400"/>
      <c r="CH193" s="401"/>
      <c r="CI193" s="400"/>
      <c r="CJ193" s="401"/>
      <c r="CK193" s="400"/>
      <c r="CL193" s="401"/>
      <c r="CM193" s="400"/>
      <c r="CN193" s="401"/>
      <c r="CO193" s="400"/>
      <c r="CP193" s="401"/>
      <c r="CQ193" s="400"/>
      <c r="CR193" s="401"/>
      <c r="CS193" s="400"/>
      <c r="CT193" s="401"/>
      <c r="CU193" s="400"/>
      <c r="CV193" s="401"/>
      <c r="CW193" s="400"/>
      <c r="CX193" s="401"/>
      <c r="CY193" s="400"/>
      <c r="CZ193" s="401"/>
      <c r="DA193" s="400"/>
      <c r="DB193" s="401"/>
      <c r="DC193" s="400"/>
      <c r="DD193" s="401"/>
      <c r="DE193" s="400"/>
      <c r="DF193" s="401"/>
      <c r="DG193" s="400"/>
      <c r="DH193" s="401"/>
      <c r="DI193" s="400"/>
      <c r="DJ193" s="401"/>
      <c r="DK193" s="400"/>
      <c r="DL193" s="401"/>
      <c r="DM193" s="400"/>
      <c r="DN193" s="401"/>
      <c r="DO193" s="400"/>
      <c r="DP193" s="401"/>
      <c r="DQ193" s="400"/>
      <c r="DR193" s="401"/>
      <c r="DS193" s="400"/>
      <c r="DT193" s="401"/>
      <c r="DU193" s="400"/>
      <c r="DV193" s="401"/>
      <c r="DW193" s="400"/>
      <c r="DX193" s="401"/>
      <c r="DY193" s="400"/>
      <c r="DZ193" s="401"/>
      <c r="EA193" s="400"/>
      <c r="EB193" s="401"/>
      <c r="EC193" s="400"/>
      <c r="ED193" s="401"/>
      <c r="EE193" s="400"/>
      <c r="EF193" s="401"/>
      <c r="EG193" s="400"/>
      <c r="EH193" s="401"/>
      <c r="EI193" s="400"/>
      <c r="EJ193" s="447"/>
      <c r="EK193" s="511"/>
      <c r="EL193" s="514"/>
      <c r="EM193" s="448"/>
      <c r="EN193" s="344"/>
      <c r="EO193" s="345"/>
      <c r="EP193" s="171">
        <f t="shared" si="168"/>
        <v>0</v>
      </c>
      <c r="EQ193" s="171">
        <f t="shared" si="169"/>
        <v>0</v>
      </c>
      <c r="ER193" s="171">
        <f t="shared" si="170"/>
        <v>0</v>
      </c>
      <c r="ES193" s="171">
        <f t="shared" si="171"/>
        <v>0</v>
      </c>
      <c r="ET193" s="171">
        <f t="shared" si="172"/>
        <v>0</v>
      </c>
      <c r="EU193" s="171">
        <f t="shared" si="173"/>
        <v>0</v>
      </c>
      <c r="EV193" s="172">
        <f t="shared" si="174"/>
        <v>0</v>
      </c>
      <c r="EW193" s="125"/>
      <c r="EX193" s="248">
        <f t="shared" si="226"/>
        <v>0</v>
      </c>
      <c r="EY193" s="174">
        <f>(L193*regular)+(M193*Cadeirantee)</f>
        <v>0</v>
      </c>
      <c r="EZ193" s="249">
        <f>SUMIF(FG193:GJ193,"&gt;0")</f>
        <v>0</v>
      </c>
      <c r="FA193" s="249">
        <f>SUMIF(FG193:GJ193,"&lt;0")+SUMIF(GN193:HP193,"&lt;0")</f>
        <v>0</v>
      </c>
      <c r="FB193" s="174">
        <v>0</v>
      </c>
      <c r="FC193" s="126">
        <f>N193*km*'VALORES TABELA'!$B$13</f>
        <v>0</v>
      </c>
      <c r="FD193" s="250">
        <f t="shared" si="227"/>
        <v>0</v>
      </c>
      <c r="FE193" s="105"/>
      <c r="FF193" s="108"/>
      <c r="FG193" s="108"/>
      <c r="FH193" s="108"/>
      <c r="FI193" s="108"/>
      <c r="FJ193" s="108"/>
      <c r="FK193" s="108"/>
      <c r="FL193" s="108"/>
      <c r="FM193" s="108"/>
      <c r="FN193" s="108"/>
      <c r="FO193" s="108"/>
      <c r="FP193" s="108"/>
      <c r="FQ193" s="108"/>
      <c r="FR193" s="108"/>
      <c r="FS193" s="108"/>
      <c r="FT193" s="108"/>
      <c r="FU193" s="108"/>
      <c r="FV193" s="108"/>
      <c r="FW193" s="108"/>
      <c r="FX193" s="108"/>
      <c r="FY193" s="108"/>
      <c r="FZ193" s="108"/>
      <c r="GA193" s="108"/>
      <c r="GB193" s="108"/>
      <c r="GC193" s="108"/>
      <c r="GD193" s="108"/>
      <c r="GE193" s="108"/>
      <c r="GF193" s="108"/>
      <c r="GG193" s="108"/>
      <c r="GH193" s="108"/>
      <c r="GI193" s="108"/>
      <c r="GJ193" s="108"/>
      <c r="GK193" s="251"/>
      <c r="GL193" s="103">
        <f t="shared" si="175"/>
        <v>0</v>
      </c>
      <c r="GM193" s="12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/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64"/>
      <c r="HR193" s="64"/>
      <c r="HS193" s="64"/>
      <c r="HT193" s="64"/>
      <c r="HU193" s="64"/>
      <c r="HV193" s="64"/>
      <c r="HW193" s="105"/>
      <c r="HX193" s="64"/>
      <c r="HY193" s="280">
        <f t="shared" si="228"/>
        <v>0</v>
      </c>
      <c r="HZ193" s="280">
        <f t="shared" si="229"/>
        <v>0</v>
      </c>
      <c r="IA193" s="280">
        <f t="shared" si="230"/>
        <v>0</v>
      </c>
      <c r="IB193" s="64"/>
      <c r="IC193" s="64"/>
    </row>
    <row r="194" spans="1:237" s="106" customFormat="1" ht="22.5" customHeight="1" x14ac:dyDescent="0.25">
      <c r="A194" s="368" t="s">
        <v>3342</v>
      </c>
      <c r="B194" s="369" t="s">
        <v>3343</v>
      </c>
      <c r="C194" s="375" t="s">
        <v>3186</v>
      </c>
      <c r="D194" s="371" t="s">
        <v>3344</v>
      </c>
      <c r="E194" s="371" t="s">
        <v>3345</v>
      </c>
      <c r="F194" s="376" t="s">
        <v>3182</v>
      </c>
      <c r="G194" s="376" t="s">
        <v>3183</v>
      </c>
      <c r="H194" s="373" t="s">
        <v>2098</v>
      </c>
      <c r="I194" s="374" t="s">
        <v>2098</v>
      </c>
      <c r="J194" s="421" t="s">
        <v>3184</v>
      </c>
      <c r="K194" s="423" t="s">
        <v>3189</v>
      </c>
      <c r="L194" s="329">
        <f>CONTINUA!BV194</f>
        <v>0</v>
      </c>
      <c r="M194" s="329">
        <f>CONTINUA!BW194</f>
        <v>0</v>
      </c>
      <c r="N194" s="895"/>
      <c r="O194" s="896" t="s">
        <v>3521</v>
      </c>
      <c r="P194" s="897">
        <v>0</v>
      </c>
      <c r="Q194" s="400"/>
      <c r="R194" s="401"/>
      <c r="S194" s="400"/>
      <c r="T194" s="401"/>
      <c r="U194" s="400"/>
      <c r="V194" s="401"/>
      <c r="W194" s="400"/>
      <c r="X194" s="401"/>
      <c r="Y194" s="400"/>
      <c r="Z194" s="401"/>
      <c r="AA194" s="400"/>
      <c r="AB194" s="401"/>
      <c r="AC194" s="400"/>
      <c r="AD194" s="401"/>
      <c r="AE194" s="400"/>
      <c r="AF194" s="401"/>
      <c r="AG194" s="400"/>
      <c r="AH194" s="401"/>
      <c r="AI194" s="400"/>
      <c r="AJ194" s="401"/>
      <c r="AK194" s="400"/>
      <c r="AL194" s="401"/>
      <c r="AM194" s="400"/>
      <c r="AN194" s="401"/>
      <c r="AO194" s="400"/>
      <c r="AP194" s="401"/>
      <c r="AQ194" s="400"/>
      <c r="AR194" s="401"/>
      <c r="AS194" s="400"/>
      <c r="AT194" s="401"/>
      <c r="AU194" s="400"/>
      <c r="AV194" s="401"/>
      <c r="AW194" s="400"/>
      <c r="AX194" s="401"/>
      <c r="AY194" s="400"/>
      <c r="AZ194" s="401"/>
      <c r="BA194" s="400"/>
      <c r="BB194" s="401"/>
      <c r="BC194" s="400"/>
      <c r="BD194" s="401"/>
      <c r="BE194" s="400"/>
      <c r="BF194" s="401"/>
      <c r="BG194" s="400"/>
      <c r="BH194" s="401"/>
      <c r="BI194" s="400"/>
      <c r="BJ194" s="401"/>
      <c r="BK194" s="400"/>
      <c r="BL194" s="401"/>
      <c r="BM194" s="400"/>
      <c r="BN194" s="401"/>
      <c r="BO194" s="400"/>
      <c r="BP194" s="401"/>
      <c r="BQ194" s="400"/>
      <c r="BR194" s="401"/>
      <c r="BS194" s="400"/>
      <c r="BT194" s="401"/>
      <c r="BU194" s="400"/>
      <c r="BV194" s="401"/>
      <c r="BW194" s="400"/>
      <c r="BX194" s="401"/>
      <c r="BY194" s="400"/>
      <c r="BZ194" s="401"/>
      <c r="CA194" s="400"/>
      <c r="CB194" s="401"/>
      <c r="CC194" s="400"/>
      <c r="CD194" s="401"/>
      <c r="CE194" s="400"/>
      <c r="CF194" s="401"/>
      <c r="CG194" s="400"/>
      <c r="CH194" s="401"/>
      <c r="CI194" s="400"/>
      <c r="CJ194" s="401"/>
      <c r="CK194" s="400"/>
      <c r="CL194" s="401"/>
      <c r="CM194" s="400"/>
      <c r="CN194" s="401"/>
      <c r="CO194" s="400"/>
      <c r="CP194" s="401"/>
      <c r="CQ194" s="400"/>
      <c r="CR194" s="401"/>
      <c r="CS194" s="400"/>
      <c r="CT194" s="401"/>
      <c r="CU194" s="400"/>
      <c r="CV194" s="401"/>
      <c r="CW194" s="400"/>
      <c r="CX194" s="401"/>
      <c r="CY194" s="400"/>
      <c r="CZ194" s="401"/>
      <c r="DA194" s="400"/>
      <c r="DB194" s="401"/>
      <c r="DC194" s="400"/>
      <c r="DD194" s="401"/>
      <c r="DE194" s="400"/>
      <c r="DF194" s="401"/>
      <c r="DG194" s="400"/>
      <c r="DH194" s="401"/>
      <c r="DI194" s="400"/>
      <c r="DJ194" s="401"/>
      <c r="DK194" s="400"/>
      <c r="DL194" s="401"/>
      <c r="DM194" s="400"/>
      <c r="DN194" s="401"/>
      <c r="DO194" s="400"/>
      <c r="DP194" s="401"/>
      <c r="DQ194" s="400"/>
      <c r="DR194" s="401"/>
      <c r="DS194" s="400"/>
      <c r="DT194" s="401"/>
      <c r="DU194" s="400"/>
      <c r="DV194" s="401"/>
      <c r="DW194" s="400"/>
      <c r="DX194" s="401"/>
      <c r="DY194" s="400"/>
      <c r="DZ194" s="401"/>
      <c r="EA194" s="400"/>
      <c r="EB194" s="401"/>
      <c r="EC194" s="400"/>
      <c r="ED194" s="401"/>
      <c r="EE194" s="400"/>
      <c r="EF194" s="401"/>
      <c r="EG194" s="400"/>
      <c r="EH194" s="401"/>
      <c r="EI194" s="400"/>
      <c r="EJ194" s="447"/>
      <c r="EK194" s="511"/>
      <c r="EL194" s="514"/>
      <c r="EM194" s="448"/>
      <c r="EN194" s="344"/>
      <c r="EO194" s="345"/>
      <c r="EP194" s="171">
        <f t="shared" si="168"/>
        <v>0</v>
      </c>
      <c r="EQ194" s="171">
        <f t="shared" si="169"/>
        <v>0</v>
      </c>
      <c r="ER194" s="171">
        <f t="shared" si="170"/>
        <v>0</v>
      </c>
      <c r="ES194" s="171">
        <f t="shared" si="171"/>
        <v>0</v>
      </c>
      <c r="ET194" s="171">
        <f t="shared" si="172"/>
        <v>0</v>
      </c>
      <c r="EU194" s="171">
        <f t="shared" si="173"/>
        <v>0</v>
      </c>
      <c r="EV194" s="172">
        <f t="shared" si="174"/>
        <v>0</v>
      </c>
      <c r="EW194" s="127"/>
      <c r="EX194" s="248">
        <f t="shared" si="226"/>
        <v>0</v>
      </c>
      <c r="EY194" s="174">
        <f>(L194*regular)+(M194*Cadeirantee)</f>
        <v>0</v>
      </c>
      <c r="EZ194" s="249">
        <f>SUMIF(FG194:GJ194,"&gt;0")</f>
        <v>0</v>
      </c>
      <c r="FA194" s="249">
        <f>SUMIF(FG194:GJ194,"&lt;0")+SUMIF(GN194:HP194,"&lt;0")</f>
        <v>0</v>
      </c>
      <c r="FB194" s="174">
        <v>0</v>
      </c>
      <c r="FC194" s="126">
        <f>N194*km*'VALORES TABELA'!$B$13</f>
        <v>0</v>
      </c>
      <c r="FD194" s="250">
        <f t="shared" si="227"/>
        <v>0</v>
      </c>
      <c r="FE194" s="105"/>
      <c r="FF194" s="118"/>
      <c r="FG194" s="118"/>
      <c r="FH194" s="118"/>
      <c r="FI194" s="118"/>
      <c r="FJ194" s="118"/>
      <c r="FK194" s="118"/>
      <c r="FL194" s="118"/>
      <c r="FM194" s="118"/>
      <c r="FN194" s="118"/>
      <c r="FO194" s="118"/>
      <c r="FP194" s="118"/>
      <c r="FQ194" s="118"/>
      <c r="FR194" s="118"/>
      <c r="FS194" s="118"/>
      <c r="FT194" s="118"/>
      <c r="FU194" s="118"/>
      <c r="FV194" s="118"/>
      <c r="FW194" s="118"/>
      <c r="FX194" s="118"/>
      <c r="FY194" s="118"/>
      <c r="FZ194" s="118"/>
      <c r="GA194" s="118"/>
      <c r="GB194" s="118"/>
      <c r="GC194" s="118"/>
      <c r="GD194" s="118"/>
      <c r="GE194" s="118"/>
      <c r="GF194" s="118"/>
      <c r="GG194" s="118"/>
      <c r="GH194" s="118"/>
      <c r="GI194" s="118"/>
      <c r="GJ194" s="118"/>
      <c r="GK194" s="252"/>
      <c r="GL194" s="103">
        <f t="shared" si="175"/>
        <v>0</v>
      </c>
      <c r="GM194" s="12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64"/>
      <c r="HR194" s="65"/>
      <c r="HS194" s="65"/>
      <c r="HT194" s="65"/>
      <c r="HU194" s="65"/>
      <c r="HV194" s="65"/>
      <c r="HW194" s="105"/>
      <c r="HX194" s="65"/>
      <c r="HY194" s="280">
        <f t="shared" si="228"/>
        <v>0</v>
      </c>
      <c r="HZ194" s="280">
        <f t="shared" si="229"/>
        <v>0</v>
      </c>
      <c r="IA194" s="280">
        <f t="shared" si="230"/>
        <v>0</v>
      </c>
      <c r="IB194" s="65"/>
      <c r="IC194" s="65"/>
    </row>
    <row r="195" spans="1:237" s="106" customFormat="1" ht="22.5" customHeight="1" thickBot="1" x14ac:dyDescent="0.3">
      <c r="A195" s="377" t="s">
        <v>3342</v>
      </c>
      <c r="B195" s="378" t="s">
        <v>3343</v>
      </c>
      <c r="C195" s="379" t="s">
        <v>3186</v>
      </c>
      <c r="D195" s="380" t="s">
        <v>3344</v>
      </c>
      <c r="E195" s="380" t="s">
        <v>3345</v>
      </c>
      <c r="F195" s="381" t="s">
        <v>3182</v>
      </c>
      <c r="G195" s="381" t="s">
        <v>3183</v>
      </c>
      <c r="H195" s="382" t="s">
        <v>2098</v>
      </c>
      <c r="I195" s="383" t="s">
        <v>2098</v>
      </c>
      <c r="J195" s="421" t="s">
        <v>3184</v>
      </c>
      <c r="K195" s="424" t="s">
        <v>60</v>
      </c>
      <c r="L195" s="329">
        <f>CONTINUA!BV195</f>
        <v>0</v>
      </c>
      <c r="M195" s="329">
        <f>CONTINUA!BW195</f>
        <v>0</v>
      </c>
      <c r="N195" s="895"/>
      <c r="O195" s="896" t="s">
        <v>3521</v>
      </c>
      <c r="P195" s="897">
        <v>0</v>
      </c>
      <c r="Q195" s="400"/>
      <c r="R195" s="401"/>
      <c r="S195" s="400"/>
      <c r="T195" s="401"/>
      <c r="U195" s="400"/>
      <c r="V195" s="401"/>
      <c r="W195" s="400"/>
      <c r="X195" s="401"/>
      <c r="Y195" s="400"/>
      <c r="Z195" s="401"/>
      <c r="AA195" s="400"/>
      <c r="AB195" s="401"/>
      <c r="AC195" s="400"/>
      <c r="AD195" s="401"/>
      <c r="AE195" s="400"/>
      <c r="AF195" s="401"/>
      <c r="AG195" s="400"/>
      <c r="AH195" s="401"/>
      <c r="AI195" s="400"/>
      <c r="AJ195" s="401"/>
      <c r="AK195" s="400"/>
      <c r="AL195" s="401"/>
      <c r="AM195" s="400"/>
      <c r="AN195" s="401"/>
      <c r="AO195" s="400"/>
      <c r="AP195" s="401"/>
      <c r="AQ195" s="400"/>
      <c r="AR195" s="401"/>
      <c r="AS195" s="400"/>
      <c r="AT195" s="401"/>
      <c r="AU195" s="400"/>
      <c r="AV195" s="401"/>
      <c r="AW195" s="400"/>
      <c r="AX195" s="401"/>
      <c r="AY195" s="400"/>
      <c r="AZ195" s="401"/>
      <c r="BA195" s="400"/>
      <c r="BB195" s="401"/>
      <c r="BC195" s="400"/>
      <c r="BD195" s="401"/>
      <c r="BE195" s="400"/>
      <c r="BF195" s="401"/>
      <c r="BG195" s="400"/>
      <c r="BH195" s="401"/>
      <c r="BI195" s="400"/>
      <c r="BJ195" s="401"/>
      <c r="BK195" s="400"/>
      <c r="BL195" s="401"/>
      <c r="BM195" s="400"/>
      <c r="BN195" s="401"/>
      <c r="BO195" s="400"/>
      <c r="BP195" s="401"/>
      <c r="BQ195" s="400"/>
      <c r="BR195" s="401"/>
      <c r="BS195" s="400"/>
      <c r="BT195" s="401"/>
      <c r="BU195" s="400"/>
      <c r="BV195" s="401"/>
      <c r="BW195" s="400"/>
      <c r="BX195" s="401"/>
      <c r="BY195" s="400"/>
      <c r="BZ195" s="401"/>
      <c r="CA195" s="400"/>
      <c r="CB195" s="401"/>
      <c r="CC195" s="400"/>
      <c r="CD195" s="401"/>
      <c r="CE195" s="400"/>
      <c r="CF195" s="401"/>
      <c r="CG195" s="400"/>
      <c r="CH195" s="401"/>
      <c r="CI195" s="400"/>
      <c r="CJ195" s="401"/>
      <c r="CK195" s="400"/>
      <c r="CL195" s="401"/>
      <c r="CM195" s="400"/>
      <c r="CN195" s="401"/>
      <c r="CO195" s="400"/>
      <c r="CP195" s="401"/>
      <c r="CQ195" s="400"/>
      <c r="CR195" s="401"/>
      <c r="CS195" s="400"/>
      <c r="CT195" s="401"/>
      <c r="CU195" s="400"/>
      <c r="CV195" s="401"/>
      <c r="CW195" s="400"/>
      <c r="CX195" s="401"/>
      <c r="CY195" s="400"/>
      <c r="CZ195" s="401"/>
      <c r="DA195" s="400"/>
      <c r="DB195" s="401"/>
      <c r="DC195" s="400"/>
      <c r="DD195" s="401"/>
      <c r="DE195" s="400"/>
      <c r="DF195" s="401"/>
      <c r="DG195" s="400"/>
      <c r="DH195" s="401"/>
      <c r="DI195" s="400"/>
      <c r="DJ195" s="401"/>
      <c r="DK195" s="400"/>
      <c r="DL195" s="401"/>
      <c r="DM195" s="400"/>
      <c r="DN195" s="401"/>
      <c r="DO195" s="400"/>
      <c r="DP195" s="401"/>
      <c r="DQ195" s="400"/>
      <c r="DR195" s="401"/>
      <c r="DS195" s="400"/>
      <c r="DT195" s="401"/>
      <c r="DU195" s="400"/>
      <c r="DV195" s="401"/>
      <c r="DW195" s="400"/>
      <c r="DX195" s="401"/>
      <c r="DY195" s="400"/>
      <c r="DZ195" s="401"/>
      <c r="EA195" s="400"/>
      <c r="EB195" s="401"/>
      <c r="EC195" s="400"/>
      <c r="ED195" s="401"/>
      <c r="EE195" s="400"/>
      <c r="EF195" s="401"/>
      <c r="EG195" s="400"/>
      <c r="EH195" s="401"/>
      <c r="EI195" s="400"/>
      <c r="EJ195" s="447"/>
      <c r="EK195" s="512"/>
      <c r="EL195" s="515"/>
      <c r="EM195" s="450"/>
      <c r="EN195" s="348"/>
      <c r="EO195" s="348"/>
      <c r="EP195" s="179">
        <f t="shared" si="168"/>
        <v>0</v>
      </c>
      <c r="EQ195" s="179">
        <f t="shared" si="169"/>
        <v>0</v>
      </c>
      <c r="ER195" s="179">
        <f t="shared" si="170"/>
        <v>0</v>
      </c>
      <c r="ES195" s="179">
        <f t="shared" si="171"/>
        <v>0</v>
      </c>
      <c r="ET195" s="179">
        <f t="shared" si="172"/>
        <v>0</v>
      </c>
      <c r="EU195" s="179">
        <f t="shared" si="173"/>
        <v>0</v>
      </c>
      <c r="EV195" s="172">
        <f t="shared" si="174"/>
        <v>0</v>
      </c>
      <c r="EW195" s="253"/>
      <c r="EX195" s="254">
        <v>0</v>
      </c>
      <c r="EY195" s="180">
        <v>0</v>
      </c>
      <c r="EZ195" s="255">
        <v>0</v>
      </c>
      <c r="FA195" s="255">
        <v>0</v>
      </c>
      <c r="FB195" s="180">
        <f>SUM(FF195:GI195)/2</f>
        <v>0</v>
      </c>
      <c r="FC195" s="256">
        <f>N195*km*'VALORES TABELA'!$B$13</f>
        <v>0</v>
      </c>
      <c r="FD195" s="250">
        <f t="shared" si="227"/>
        <v>0</v>
      </c>
      <c r="FE195" s="257"/>
      <c r="FF195" s="181">
        <f>((Q195+S195)*Percapita)+((R195+T195)*Cadeirante)</f>
        <v>0</v>
      </c>
      <c r="FG195" s="181">
        <f>((U195+W195)*Percapita/30*FG$4)+((V195+X195)*Cadeirante/30*FG$4)</f>
        <v>0</v>
      </c>
      <c r="FH195" s="181">
        <f>((Y195+AA195)*Percapita/30*FH$4)+((Z195+AB195)*Cadeirante/30*FH$4)</f>
        <v>0</v>
      </c>
      <c r="FI195" s="181">
        <f>((AC195+AE195)*Percapita/30*FI$4)+((AD195+AF195)*Cadeirante/30*FI$4)</f>
        <v>0</v>
      </c>
      <c r="FJ195" s="181">
        <f>((AG195+AI195)*Percapita/30*FJ$4)+((AH195+AJ195)*Cadeirante/30*FJ$4)</f>
        <v>0</v>
      </c>
      <c r="FK195" s="181">
        <f>((AK195+AM195)*Percapita/30*FK$4)+((AL195+AN195)*Cadeirante/30*FK$4)</f>
        <v>0</v>
      </c>
      <c r="FL195" s="181">
        <f>((AO195+AQ195)*Percapita/30*FL$4)+((AP195+AR195)*Cadeirante/30*FL$4)</f>
        <v>0</v>
      </c>
      <c r="FM195" s="181">
        <f>((AS195+AU195)*Percapita/30*FM$4)+((AT195+AV195)*Cadeirante/30*FM$4)</f>
        <v>0</v>
      </c>
      <c r="FN195" s="181">
        <f>((AW195+AY195)*Percapita/30*FN$4)+((AX195+AZ195)*Cadeirante/30*FN$4)</f>
        <v>0</v>
      </c>
      <c r="FO195" s="181">
        <f>((BA195+BC195)*Percapita/30*FO$4)+((BB195+BD195)*Cadeirante/30*FO$4)</f>
        <v>0</v>
      </c>
      <c r="FP195" s="181">
        <f>((BE195+BG195)*Percapita/30*FP$4)+((BF195+BH195)*Cadeirante/30*FP$4)</f>
        <v>0</v>
      </c>
      <c r="FQ195" s="181">
        <f>((BI195+BK195)*Percapita/30*FQ$4)+((BJ195+BL195)*Cadeirante/30*FQ$4)</f>
        <v>0</v>
      </c>
      <c r="FR195" s="181">
        <f>((BM195+BO195)*Percapita/30*FR$4)+((BN195+BP195)*Cadeirante/30*FR$4)</f>
        <v>0</v>
      </c>
      <c r="FS195" s="181">
        <f>((BQ195+BS195)*Percapita/30*FS$4)+((BR195+BT195)*Cadeirante/30*FS$4)</f>
        <v>0</v>
      </c>
      <c r="FT195" s="181">
        <f>((BU195+BW195)*Percapita/30*FT$4)+((BV195+BX195)*Cadeirante/30*FT$4)</f>
        <v>0</v>
      </c>
      <c r="FU195" s="181">
        <f>((BY195+CA195)*Percapita/30*FU$4)+((BZ195+CB195)*Cadeirante/30*FU$4)</f>
        <v>0</v>
      </c>
      <c r="FV195" s="181">
        <f>((CC195+CE195)*Percapita/30*FV$4)+((CD195+CF195)*Cadeirante/30*FV$4)</f>
        <v>0</v>
      </c>
      <c r="FW195" s="181">
        <f>((CG195+CI195)*Percapita/30*FW$4)+((CI195+CK195)*Cadeirante/30*FW$4)</f>
        <v>0</v>
      </c>
      <c r="FX195" s="181">
        <f>((CK195+CM195)*Percapita/30*FX$4)+((CL195+CN195)*Cadeirante/30*FX$4)</f>
        <v>0</v>
      </c>
      <c r="FY195" s="181">
        <f>((CO195+CQ195)*Percapita/30*FY$4)+((CP195+CR195)*Cadeirante/30*FY$4)</f>
        <v>0</v>
      </c>
      <c r="FZ195" s="181">
        <f>((CS195+CU195)*Percapita/30*FZ$4)+((CT195+CV195)*Cadeirante/30*FZ$4)</f>
        <v>0</v>
      </c>
      <c r="GA195" s="181">
        <f>((CW195+CY195)*Percapita/30*GA$4)+((CX195+CZ195)*Cadeirante/30*GA$4)</f>
        <v>0</v>
      </c>
      <c r="GB195" s="181">
        <f>((DA195+DC195)*Percapita/30*GB$4)+((DB195+DD195)*Cadeirante/30*GB$4)</f>
        <v>0</v>
      </c>
      <c r="GC195" s="181">
        <f>((DE195+DG195)*Percapita/30*GC$4)+((DF195+DH195)*Cadeirante/30*GC$4)</f>
        <v>0</v>
      </c>
      <c r="GD195" s="181">
        <f>((DI195+DK195)*Percapita/30*GD$4)+((DJ195+DL195)*Cadeirante/30*GD$4)</f>
        <v>0</v>
      </c>
      <c r="GE195" s="181">
        <f>((DM195+DO195)*Percapita/30*GE$4)+((DN195+DP195)*Cadeirante/30*GE$4)</f>
        <v>0</v>
      </c>
      <c r="GF195" s="181">
        <f>((DQ195+DS195)*Percapita/30*GF$4)+((DR195+DT195)*Cadeirante/30*GF$4)</f>
        <v>0</v>
      </c>
      <c r="GG195" s="181">
        <f>((DU195+DW195)*Percapita/30*GG$4)+((DV195+DX195)*Cadeirante/30*GG$4)</f>
        <v>0</v>
      </c>
      <c r="GH195" s="181">
        <f>((DY195+EA195)*Percapita/30*GH$4)+((DZ195+EB195)*Cadeirante/30*GH$4)</f>
        <v>0</v>
      </c>
      <c r="GI195" s="181">
        <f>((EC195+EE195)*Percapita/30*GI$4)+((ED195+EF195)*Cadeirante/30*GI$4)</f>
        <v>0</v>
      </c>
      <c r="GJ195" s="181">
        <f>((EG195+EI195)*Percapita)+((EH195+EJ195)*Cadeirante)</f>
        <v>0</v>
      </c>
      <c r="GK195" s="258"/>
      <c r="GL195" s="103">
        <f t="shared" si="175"/>
        <v>0</v>
      </c>
      <c r="GM195" s="124"/>
      <c r="GN195" s="182"/>
      <c r="GO195" s="182"/>
      <c r="GP195" s="182"/>
      <c r="GQ195" s="182"/>
      <c r="GR195" s="182"/>
      <c r="GS195" s="182"/>
      <c r="GT195" s="182"/>
      <c r="GU195" s="182"/>
      <c r="GV195" s="182"/>
      <c r="GW195" s="182"/>
      <c r="GX195" s="182"/>
      <c r="GY195" s="182"/>
      <c r="GZ195" s="182"/>
      <c r="HA195" s="182"/>
      <c r="HB195" s="182"/>
      <c r="HC195" s="182"/>
      <c r="HD195" s="182"/>
      <c r="HE195" s="182"/>
      <c r="HF195" s="182"/>
      <c r="HG195" s="182"/>
      <c r="HH195" s="182"/>
      <c r="HI195" s="182"/>
      <c r="HJ195" s="182"/>
      <c r="HK195" s="182"/>
      <c r="HL195" s="182"/>
      <c r="HM195" s="182"/>
      <c r="HN195" s="182"/>
      <c r="HO195" s="182"/>
      <c r="HP195" s="259"/>
      <c r="HQ195" s="64"/>
      <c r="HW195" s="257"/>
      <c r="HY195" s="280">
        <f t="shared" si="228"/>
        <v>0</v>
      </c>
      <c r="HZ195" s="280">
        <f t="shared" si="229"/>
        <v>0</v>
      </c>
      <c r="IA195" s="280">
        <f t="shared" si="230"/>
        <v>0</v>
      </c>
    </row>
    <row r="196" spans="1:237" s="106" customFormat="1" ht="22.5" customHeight="1" x14ac:dyDescent="0.25">
      <c r="A196" t="s">
        <v>3346</v>
      </c>
      <c r="B196" s="522" t="s">
        <v>3347</v>
      </c>
      <c r="C196" s="523">
        <v>1</v>
      </c>
      <c r="D196" s="524" t="s">
        <v>3348</v>
      </c>
      <c r="E196" s="524" t="s">
        <v>3349</v>
      </c>
      <c r="F196" s="525" t="s">
        <v>3182</v>
      </c>
      <c r="G196" s="525" t="s">
        <v>3183</v>
      </c>
      <c r="H196" s="350" t="s">
        <v>2099</v>
      </c>
      <c r="I196" s="351" t="s">
        <v>2099</v>
      </c>
      <c r="J196" s="409" t="s">
        <v>3184</v>
      </c>
      <c r="K196" s="410" t="s">
        <v>3185</v>
      </c>
      <c r="L196" s="329">
        <f>CONTINUA!BV196</f>
        <v>0</v>
      </c>
      <c r="M196" s="329">
        <f>CONTINUA!BW196</f>
        <v>0</v>
      </c>
      <c r="N196" s="895"/>
      <c r="O196" s="896" t="s">
        <v>3522</v>
      </c>
      <c r="P196" s="897">
        <v>0</v>
      </c>
      <c r="Q196" s="400">
        <v>3</v>
      </c>
      <c r="R196" s="401"/>
      <c r="S196" s="400"/>
      <c r="T196" s="401"/>
      <c r="U196" s="400"/>
      <c r="V196" s="401"/>
      <c r="W196" s="400"/>
      <c r="X196" s="401"/>
      <c r="Y196" s="400"/>
      <c r="Z196" s="401"/>
      <c r="AA196" s="400"/>
      <c r="AB196" s="401"/>
      <c r="AC196" s="400"/>
      <c r="AD196" s="401"/>
      <c r="AE196" s="400"/>
      <c r="AF196" s="401"/>
      <c r="AG196" s="400"/>
      <c r="AH196" s="401"/>
      <c r="AI196" s="400"/>
      <c r="AJ196" s="401"/>
      <c r="AK196" s="400"/>
      <c r="AL196" s="401"/>
      <c r="AM196" s="400"/>
      <c r="AN196" s="401"/>
      <c r="AO196" s="400"/>
      <c r="AP196" s="401"/>
      <c r="AQ196" s="400"/>
      <c r="AR196" s="401"/>
      <c r="AS196" s="400"/>
      <c r="AT196" s="401"/>
      <c r="AU196" s="400"/>
      <c r="AV196" s="401"/>
      <c r="AW196" s="400"/>
      <c r="AX196" s="401"/>
      <c r="AY196" s="400"/>
      <c r="AZ196" s="401"/>
      <c r="BA196" s="400"/>
      <c r="BB196" s="401"/>
      <c r="BC196" s="400"/>
      <c r="BD196" s="401"/>
      <c r="BE196" s="400"/>
      <c r="BF196" s="401"/>
      <c r="BG196" s="400"/>
      <c r="BH196" s="401"/>
      <c r="BI196" s="400"/>
      <c r="BJ196" s="401"/>
      <c r="BK196" s="400"/>
      <c r="BL196" s="401"/>
      <c r="BM196" s="400"/>
      <c r="BN196" s="401"/>
      <c r="BO196" s="400"/>
      <c r="BP196" s="401"/>
      <c r="BQ196" s="400">
        <v>1</v>
      </c>
      <c r="BR196" s="401"/>
      <c r="BS196" s="400"/>
      <c r="BT196" s="401"/>
      <c r="BU196" s="400"/>
      <c r="BV196" s="401"/>
      <c r="BW196" s="400"/>
      <c r="BX196" s="401"/>
      <c r="BY196" s="400"/>
      <c r="BZ196" s="401"/>
      <c r="CA196" s="400"/>
      <c r="CB196" s="401"/>
      <c r="CC196" s="400"/>
      <c r="CD196" s="401"/>
      <c r="CE196" s="400"/>
      <c r="CF196" s="401"/>
      <c r="CG196" s="400"/>
      <c r="CH196" s="401"/>
      <c r="CI196" s="400"/>
      <c r="CJ196" s="401"/>
      <c r="CK196" s="400"/>
      <c r="CL196" s="401"/>
      <c r="CM196" s="400"/>
      <c r="CN196" s="401"/>
      <c r="CO196" s="400"/>
      <c r="CP196" s="401"/>
      <c r="CQ196" s="400"/>
      <c r="CR196" s="401"/>
      <c r="CS196" s="400"/>
      <c r="CT196" s="401"/>
      <c r="CU196" s="400"/>
      <c r="CV196" s="401"/>
      <c r="CW196" s="400"/>
      <c r="CX196" s="401"/>
      <c r="CY196" s="400"/>
      <c r="CZ196" s="401"/>
      <c r="DA196" s="400"/>
      <c r="DB196" s="401"/>
      <c r="DC196" s="400"/>
      <c r="DD196" s="401"/>
      <c r="DE196" s="400"/>
      <c r="DF196" s="401"/>
      <c r="DG196" s="400"/>
      <c r="DH196" s="401"/>
      <c r="DI196" s="400"/>
      <c r="DJ196" s="401"/>
      <c r="DK196" s="400"/>
      <c r="DL196" s="401"/>
      <c r="DM196" s="400"/>
      <c r="DN196" s="401"/>
      <c r="DO196" s="400"/>
      <c r="DP196" s="401"/>
      <c r="DQ196" s="400"/>
      <c r="DR196" s="401"/>
      <c r="DS196" s="400"/>
      <c r="DT196" s="401"/>
      <c r="DU196" s="400"/>
      <c r="DV196" s="401"/>
      <c r="DW196" s="400"/>
      <c r="DX196" s="401"/>
      <c r="DY196" s="400"/>
      <c r="DZ196" s="401"/>
      <c r="EA196" s="400"/>
      <c r="EB196" s="401"/>
      <c r="EC196" s="400"/>
      <c r="ED196" s="401"/>
      <c r="EE196" s="400"/>
      <c r="EF196" s="401"/>
      <c r="EG196" s="400"/>
      <c r="EH196" s="401"/>
      <c r="EI196" s="400"/>
      <c r="EJ196" s="447"/>
      <c r="EK196" s="510"/>
      <c r="EL196" s="513"/>
      <c r="EM196" s="520"/>
      <c r="EN196" s="520"/>
      <c r="EO196" s="520"/>
      <c r="EP196" s="171">
        <f t="shared" si="168"/>
        <v>3</v>
      </c>
      <c r="EQ196" s="171">
        <f t="shared" si="169"/>
        <v>1</v>
      </c>
      <c r="ER196" s="171">
        <f t="shared" si="170"/>
        <v>0</v>
      </c>
      <c r="ES196" s="171">
        <f t="shared" si="171"/>
        <v>0</v>
      </c>
      <c r="ET196" s="171">
        <f t="shared" si="172"/>
        <v>0</v>
      </c>
      <c r="EU196" s="171">
        <f t="shared" si="173"/>
        <v>0</v>
      </c>
      <c r="EV196" s="172">
        <f t="shared" si="174"/>
        <v>4</v>
      </c>
      <c r="EW196" s="367">
        <f>IF(C196=4,IF(MAX(Q196:EJ198)&gt;0,(Especiall/30*(IF(($G196-$F196)=($G$5-$F$5),30,IF(DAY($G196)=31,($G196-$F196),($G196-$F196)+1)))),0),0)</f>
        <v>0</v>
      </c>
      <c r="EX196" s="248">
        <f t="shared" ref="EX196:EX199" si="231">FF196</f>
        <v>12115.28</v>
      </c>
      <c r="EY196" s="174">
        <f>(L196*regular)+(M196*Cadeirantee)</f>
        <v>0</v>
      </c>
      <c r="EZ196" s="249">
        <f>SUMIF(FG196:GJ196,"&gt;0")</f>
        <v>731.93700000000013</v>
      </c>
      <c r="FA196" s="249">
        <f>SUMIF(FG196:GJ196,"&lt;0")+SUMIF(GN196:HP196,"&lt;0")</f>
        <v>0</v>
      </c>
      <c r="FB196" s="174">
        <v>0</v>
      </c>
      <c r="FC196" s="175">
        <f>N196*km*'VALORES TABELA'!$B$13</f>
        <v>0</v>
      </c>
      <c r="FD196" s="250">
        <f>GL196</f>
        <v>0</v>
      </c>
      <c r="FE196" s="176">
        <f>(EW196+EW197+EW198+EW199+EX196+EX197+EX198+EX199+EY196+EY197+EY198+EY199+EY200+EZ196+EZ197+EZ198+EZ199+FA196+FA197+FA198+FA199+FC196+FC197+FC198+FC199+HY196-HZ196-IA196+FD196+FD197+FD198+FD199+FB200)</f>
        <v>13637.697</v>
      </c>
      <c r="FF196" s="177">
        <f>IF(C196=4,SUM(Q196+Q197+Q198+S196+S197+S198)*Percapita/30*FF$4+(R196+R197+R198+T196+T197+T198)*Cadeirante/30*FF$4,IF(C196=3,IF(Q199+S199=10,Fixo/30*FF$4+(Q196+Q197+Q198+S196+S197+S198)*Percapita/30*FF$4+(R199+T199)*Cadeirante/30*FF$4,IF(Q199+S199&lt;=9,(Q199+S199)*Crechee/30*FF$4)+(R199+T199)*Cadeirante/30*FF$4+(Q196+Q197+Q198+S196+S197+S198)*Percapita/30*FF$4)+IF(Q199+S199&gt;=11,Fixo/30*FF$4+(Q199+S199-10)*Crechee/30*FF$4,0),IF(C196=2,IF(R196+R197+R198+R199+T196+T197+T198+T199=1,Cadeirante/30*FF$4,IF(R196+R197+R198+R199+T196+T197+T198+T199=2,Fixo/30*FF$4,IF(R196+R197+R198+R199+T196+T197+T198+T199&gt;2,Fixo/30*FF$4+(R196+R197+R198+R199+T196+T197+T198+T199-2)*Cadeirante/30*FF$4)))+(Q196+Q197+Q198+S196+S197+S198)*Percapita/30*FF$4+(Q199+S199)*Crechee/30*FF$4,IF(C196=1,IF(Q196+Q197+Q198+R196+R197+R198+S196+S197+S198+T196+T197+T198&lt;=15,(Q196+Q197+Q198+S196+S197+S198)*Percapita/30*FF$4,IF(Q196+Q197+Q198+R196+R197+R198+S196+S197+S198+T196+T197+T198&gt;=16,Fixo/30*FF$4+(Q196+Q197+Q198+R196+R197+R198+S196+S197+S198+T196+T197-16)*Percapita/30*FF$4))))))</f>
        <v>12115.28</v>
      </c>
      <c r="FG196" s="177">
        <f>IF(C196=4,SUM(U196+U197+U198+W196+W197+W198)*Percapita/30*FG$4+(V196+V197+V198+X196+X197+X198)*Cadeirante/30*FG$4,IF(C196=3,IF(U199+W199=10,Fixo/30*FG$4+(U196+U197+U198+W196+W197+W198)*Percapita/30*FG$4+(V199+X199)*Cadeirante/30*FG$4,IF(U199+W199&lt;=9,(U199+W199)*Crechee/30*FG$4)+(V199+X199)*Cadeirante/30*FG$4+(U196+U197+U198+W196+W197+W198)*Percapita/30*FG$4)+IF(U199+W199&gt;=11,Fixo/30*FG$4+(U199+W199-10)*Crechee/30*FG$4,0),IF(C196=2,IF(V196+V197+V198+V199+X196+X197+X198+X199=1,Cadeirante/30*FG$4,IF(V196+V197+V198+V199+X196+X197+X198+X199=2,Fixo/30*FG$4,IF(V196+V197+V198+V199+X196+X197+X198+X199&gt;2,Fixo/30*FG$4+(V196+V197+V198+V199+X196+X197+X198+X199-2)*Cadeirante/30*FG$4)))+(U196+U197+U198+W196+W197+W198)*Percapita/30*FG$4+(U199+W199)*Crechee/30*FG$4,IF(C196=1,IF(U196+U197+U198+V196+V197+V198+W196+W197+W198+X196+X197+X198&lt;=15,(U196+U197+U198+W196+W197+W198)*Percapita/30*FG$4,IF(U196+U197+U198+V196+V197+V198+W196+W197+W198+X196+X197+X198&gt;=16,Fixo/30*FG$4+(U196+U197+U198+V196+V197+V198+W196+W197+W198+X196+X197-16)*Percapita/30*FG$4))))))</f>
        <v>0</v>
      </c>
      <c r="FH196" s="177">
        <f>IF(C196=4,SUM(Y196+Y197+Y198+AA196+AA197+AA198)*Percapita/30*FH$4+(Z196+Z197+Z198+AB196+AB197+AB198)*Cadeirante/30*FH$4,IF(C196=3,IF(Y199+AA199=10,Fixo/30*FH$4+(Y196+Y197+Y198+AA196+AA197+AA198)*Percapita/30*FH$4+(Z199+AB199)*Cadeirante/30*FH$4,IF(Y199+AA199&lt;=9,(Y199+AA199)*Crechee/30*FH$4)+(Z199+AB199)*Cadeirante/30*FH$4+(Y196+Y197+Y198+AA196+AA197+AA198)*Percapita/30*FH$4)+IF(Y199+AA199&gt;=11,Fixo/30*FH$4+(Y199+AA199-10)*Crechee/30*FH$4,0),IF(C196=2,IF(Z196+Z197+Z198+Z199+AB196+AB197+AB198+AB199=1,Cadeirante/30*FH$4,IF(Z196+Z197+Z198+Z199+AB196+AB197+AB198+AB199=2,Fixo/30*FH$4,IF(Z196+Z197+Z198+Z199+AB196+AB197+AB198+AB199&gt;2,Fixo/30*FH$4+(Z196+Z197+Z198+Z199+AB196+AB197+AB198+AB199-2)*Cadeirante/30*FH$4)))+(Y196+Y197+Y198+AA196+AA197+AA198)*Percapita/30*FH$4+(Y199+AA199)*Crechee/30*FH$4,IF(C196=1,IF(Y196+Y197+Y198+Z196+Z197+Z198+AA196+AA197+AA198+AB196+AB197+AB198&lt;=15,(Y196+Y197+Y198+AA196+AA197+AA198)*Percapita/30*FH$4,IF(Y196+Y197+Y198+Z196+Z197+Z198+AA196+AA197+AA198+AB196+AB197+AB198&gt;=16,Fixo/30*FH$4+(Y196+Y197+Y198+Z196+Z197+Z198+AA196+AA197+AA198+AB196+AB197-16)*Percapita/30*FH$4))))))</f>
        <v>0</v>
      </c>
      <c r="FI196" s="177">
        <f>IF(C196=4,SUM(AC196+AC197+AC198+AE196+AE197+AE198)*Percapita/30*FI$4+(AD196+AD197+AD198+AF196+AF197+AF198)*Cadeirante/30*FI$4,IF(C196=3,IF(AC199+AE199=10,Fixo/30*FI$4+(AC196+AC197+AC198+AE196+AE197+AE198)*Percapita/30*FI$4+(AD199+AF199)*Cadeirante/30*FI$4,IF(AC199+AE199&lt;=9,(AC199+AE199)*Crechee/30*FI$4)+(AD199+AF199)*Cadeirante/30*FI$4+(AC196+AC197+AC198+AE196+AE197+AE198)*Percapita/30*FI$4)+IF(AC199+AE199&gt;=11,Fixo/30*FI$4+(AC199+AE199-10)*Crechee/30*FI$4,0),IF(C196=2,IF(AD196+AD197+AD198+AD199+AF196+AF197+AF198+AF199=1,Cadeirante/30*FI$4,IF(AD196+AD197+AD198+AD199+AF196+AF197+AF198+AF199=2,Fixo/30*FI$4,IF(AD196+AD197+AD198+AD199+AF196+AF197+AF198+AF199&gt;2,Fixo/30*FI$4+(AD196+AD197+AD198+AD199+AF196+AF197+AF198+AF199-2)*Cadeirante/30*FI$4)))+(AC196+AC197+AC198+AE196+AE197+AE198)*Percapita/30*FI$4+(AC199+AE199)*Crechee/30*FI$4,IF(C196=1,IF(AC196+AC197+AC198+AD196+AD197+AD198+AE196+AE197+AE198+AF196+AF197+AF198&lt;=15,(AC196+AC197+AC198+AE196+AE197+AE198)*Percapita/30*FI$4,IF(AC196+AC197+AC198+AD196+AD197+AD198+AE196+AE197+AE198+AF196+AF197+AF198&gt;=16,Fixo/30*FI$4+(AC196+AC197+AC198+AD196+AD197+AD198+AE196+AE197+AE198+AF196+AF197-16)*Percapita/30*FI$4))))))</f>
        <v>0</v>
      </c>
      <c r="FJ196" s="177">
        <f>IF(C196=4,SUM(AG196+AG197+AG198+AI196+AI197+AI198)*Percapita/30*FJ$4+(AH196+AH197+AH198+AJ196+AJ197+AJ198)*Cadeirante/30*FJ$4,IF(C196=3,IF(AG199+AI199=10,Fixo/30*FJ$4+(AG196+AG197+AG198+AI196+AI197+AI198)*Percapita/30*FJ$4+(AH199+AJ199)*Cadeirante/30*FJ$4,IF(AG199+AI199&lt;=9,(AG199+AI199)*Crechee/30*FJ$4)+(AH199+AJ199)*Cadeirante/30*FJ$4+(AG196+AG197+AG198+AI196+AI197+AI198)*Percapita/30*FJ$4)+IF(AG199+AI199&gt;=11,Fixo/30*FJ$4+(AG199+AI199-10)*Crechee/30*FJ$4,0),IF(C196=2,IF(AH196+AH197+AH198+AH199+AJ196+AJ197+AJ198+AJ199=1,Cadeirante/30*FJ$4,IF(AH196+AH197+AH198+AH199+AJ196+AJ197+AJ198+AJ199=2,Fixo/30*FJ$4,IF(AH196+AH197+AH198+AH199+AJ196+AJ197+AJ198+AJ199&gt;2,Fixo/30*FJ$4+(AH196+AH197+AH198+AH199+AJ196+AJ197+AJ198+AJ199-2)*Cadeirante/30*FJ$4)))+(AG196+AG197+AG198+AI196+AI197+AI198)*Percapita/30*FJ$4+(AG199+AI199)*Crechee/30*FJ$4,IF(C196=1,IF(AG196+AG197+AG198+AH196+AH197+AH198+AI196+AI197+AI198+AJ196+AJ197+AJ198&lt;=15,(AG196+AG197+AG198+AI196+AI197+AI198)*Percapita/30*FJ$4,IF(AG196+AG197+AG198+AH196+AH197+AH198+AI196+AI197+AI198+AJ196+AJ197+AJ198&gt;=16,Fixo/30*FJ$4+(AG196+AG197+AG198+AH196+AH197+AH198+AI196+AI197+AI198+AJ196+AJ197-16)*Percapita/30*FJ$4))))))</f>
        <v>0</v>
      </c>
      <c r="FK196" s="177">
        <f>IF(C196=4,SUM(AK196+AK197+AK198+AM196+AM197+AM198)*Percapita/30*FK$4+(AL196+AL197+AL198+AN196+AN197+AN198)*Cadeirante/30*FK$4,IF(C196=3,IF(AK199+AM199=10,Fixo/30*FK$4+(AK196+AK197+AK198+AM196+AM197+AM198)*Percapita/30*FK$4+(AL199+AN199)*Cadeirante/30*FK$4,IF(AK199+AM199&lt;=9,(AK199+AM199)*Crechee/30*FK$4)+(AL199+AN199)*Cadeirante/30*FK$4+(AK196+AK197+AK198+AM196+AM197+AM198)*Percapita/30*FK$4)+IF(AK199+AM199&gt;=11,Fixo/30*FK$4+(AK199+AM199-10)*Crechee/30*FK$4,0),IF(C196=2,IF(AL196+AL197+AL198+AL199+AN196+AN197+AN198+AN199=1,Cadeirante/30*FK$4,IF(AL196+AL197+AL198+AL199+AN196+AN197+AN198+AN199=2,Fixo/30*FK$4,IF(AL196+AL197+AL198+AL199+AN196+AN197+AN198+AN199&gt;2,Fixo/30*FK$4+(AL196+AL197+AL198+AL199+AN196+AN197+AN198+AN199-2)*Cadeirante/30*FK$4)))+(AK196+AK197+AK198+AM196+AM197+AM198)*Percapita/30*FK$4+(AK199+AM199)*Crechee/30*FK$4,IF(C196=1,IF(AK196+AK197+AK198+AL196+AL197+AL198+AM196+AM197+AM198+AN196+AN197+AN198&lt;=15,(AK196+AK197+AK198+AM196+AM197+AM198)*Percapita/30*FK$4,IF(AK196+AK197+AK198+AL196+AL197+AL198+AM196+AM197+AM198+AN196+AN197+AN198&gt;=16,Fixo/30*FK$4+(AK196+AK197+AK198+AL196+AL197+AL198+AM196+AM197+AM198+AN196+AN197-16)*Percapita/30*FK$4))))))</f>
        <v>321.02500000000003</v>
      </c>
      <c r="FL196" s="177">
        <f>IF(C196=4,SUM(AO196+AO197+AO198+AQ196+AQ197+AQ198)*Percapita/30*FL$4+(AP196+AP197+AP198+AR196+AR197+AR198)*Cadeirante/30*FL$4,IF(C196=3,IF(AO199+AQ199=10,Fixo/30*FL$4+(AO196+AO197+AO198+AQ196+AQ197+AQ198)*Percapita/30*FL$4+(AP199+AR199)*Cadeirante/30*FL$4,IF(AO199+AQ199&lt;=9,(AO199+AQ199)*Crechee/30*FL$4)+(AP199+AR199)*Cadeirante/30*FL$4+(AO196+AO197+AO198+AQ196+AQ197+AQ198)*Percapita/30*FL$4)+IF(AO199+AQ199&gt;=11,Fixo/30*FL$4+(AO199+AQ199-10)*Crechee/30*FL$4,0),IF(C196=2,IF(AP196+AP197+AP198+AP199+AR196+AR197+AR198+AR199=1,Cadeirante/30*FL$4,IF(AP196+AP197+AP198+AP199+AR196+AR197+AR198+AR199=2,Fixo/30*FL$4,IF(AP196+AP197+AP198+AP199+AR196+AR197+AR198+AR199&gt;2,Fixo/30*FL$4+(AP196+AP197+AP198+AP199+AR196+AR197+AR198+AR199-2)*Cadeirante/30*FL$4)))+(AO196+AO197+AO198+AQ196+AQ197+AQ198)*Percapita/30*FL$4+(AO199+AQ199)*Crechee/30*FL$4,IF(C196=1,IF(AO196+AO197+AO198+AP196+AP197+AP198+AQ196+AQ197+AQ198+AR196+AR197+AR198&lt;=15,(AO196+AO197+AO198+AQ196+AQ197+AQ198)*Percapita/30*FL$4,IF(AO196+AO197+AO198+AP196+AP197+AP198+AQ196+AQ197+AQ198+AR196+AR197+AR198&gt;=16,Fixo/30*FL$4+(AO196+AO197+AO198+AP196+AP197+AP198+AQ196+AQ197+AQ198+AR196+AR197-16)*Percapita/30*FL$4))))))</f>
        <v>0</v>
      </c>
      <c r="FM196" s="177">
        <f>IF(C196=4,SUM(AS196+AS197+AS198+AU196+AU197+AU198)*Percapita/30*FM$4+(AT196+AT197+AT198+AV196+AV197+AV198)*Cadeirante/30*FM$4,IF(C196=3,IF(AS199+AU199=10,Fixo/30*FM$4+(AS196+AS197+AS198+AU196+AU197+AU198)*Percapita/30*FM$4+(AT199+AV199)*Cadeirante/30*FM$4,IF(AS199+AU199&lt;=9,(AS199+AU199)*Crechee/30*FM$4)+(AT199+AV199)*Cadeirante/30*FM$4+(AS196+AS197+AS198+AU196+AU197+AU198)*Percapita/30*FM$4)+IF(AS199+AU199&gt;=11,Fixo/30*FM$4+(AS199+AU199-10)*Crechee/30*FM$4,0),IF(C196=2,IF(AT196+AT197+AT198+AT199+AV196+AV197+AV198+AV199=1,Cadeirante/30*FM$4,IF(AT196+AT197+AT198+AT199+AV196+AV197+AV198+AV199=2,Fixo/30*FM$4,IF(AT196+AT197+AT198+AT199+AV196+AV197+AV198+AV199&gt;2,Fixo/30*FM$4+(AT196+AT197+AT198+AT199+AV196+AV197+AV198+AV199-2)*Cadeirante/30*FM$4)))+(AS196+AS197+AS198+AU196+AU197+AU198)*Percapita/30*FM$4+(AS199+AU199)*Crechee/30*FM$4,IF(C196=1,IF(AS196+AS197+AS198+AT196+AT197+AT198+AU196+AU197+AU198+AV196+AV197+AV198&lt;=15,(AS196+AS197+AS198+AU196+AU197+AU198)*Percapita/30*FM$4,IF(AS196+AS197+AS198+AT196+AT197+AT198+AU196+AU197+AU198+AV196+AV197+AV198&gt;=16,Fixo/30*FM$4+(AS196+AS197+AS198+AT196+AT197+AT198+AU196+AU197+AU198+AV196+AV197-16)*Percapita/30*FM$4))))))</f>
        <v>0</v>
      </c>
      <c r="FN196" s="177">
        <f>IF(C196=4,SUM(AW196+AW197+AW198+AY196+AY197+AY198)*Percapita/30*FN$4+(AX196+AX197+AX198+AZ196+AZ197+AZ198)*Cadeirante/30*FN$4,IF(C196=3,IF(AW199+AY199=10,Fixo/30*FN$4+(AW196+AW197+AW198+AY196+AY197+AY198)*Percapita/30*FN$4+(AX199+AZ199)*Cadeirante/30*FN$4,IF(AW199+AY199&lt;=9,(AW199+AY199)*Crechee/30*FN$4)+(AX199+AZ199)*Cadeirante/30*FN$4+(AW196+AW197+AW198+AY196+AY197+AY198)*Percapita/30*FN$4)+IF(AW199+AY199&gt;=11,Fixo/30*FN$4+(AW199+AY199-10)*Crechee/30*FN$4,0),IF(C196=2,IF(AX196+AX197+AX198+AX199+AZ196+AZ197+AZ198+AZ199=1,Cadeirante/30*FN$4,IF(AX196+AX197+AX198+AX199+AZ196+AZ197+AZ198+AZ199=2,Fixo/30*FN$4,IF(AX196+AX197+AX198+AX199+AZ196+AZ197+AZ198+AZ199&gt;2,Fixo/30*FN$4+(AX196+AX197+AX198+AX199+AZ196+AZ197+AZ198+AZ199-2)*Cadeirante/30*FN$4)))+(AW196+AW197+AW198+AY196+AY197+AY198)*Percapita/30*FN$4+(AW199+AY199)*Crechee/30*FN$4,IF(C196=1,IF(AW196+AW197+AW198+AX196+AX197+AX198+AY196+AY197+AY198+AZ196+AZ197+AZ198&lt;=15,(AW196+AW197+AW198+AY196+AY197+AY198)*Percapita/30*FN$4,IF(AW196+AW197+AW198+AX196+AX197+AX198+AY196+AY197+AY198+AZ196+AZ197+AZ198&gt;=16,Fixo/30*FN$4+(AW196+AW197+AW198+AX196+AX197+AX198+AY196+AY197+AY198+AZ196+AZ197-16)*Percapita/30*FN$4))))))</f>
        <v>0</v>
      </c>
      <c r="FO196" s="177">
        <f>IF(C196=4,SUM(BA196+BA197+BA198+BC196+BC197+BC198)*Percapita/30*FO$4+(BB196+BB197+BB198+BD196+BD197+BD198)*Cadeirante/30*FO$4,IF(C196=3,IF(BA199+BC199=10,Fixo/30*FO$4+(BA196+BA197+BA198+BC196+BC197+BC198)*Percapita/30*FO$4+(BB199+BD199)*Cadeirante/30*FO$4,IF(BA199+BC199&lt;=9,(BA199+BC199)*Crechee/30*FO$4)+(BB199+BD199)*Cadeirante/30*FO$4+(BA196+BA197+BA198+BC196+BC197+BC198)*Percapita/30*FO$4)+IF(BA199+BC199&gt;=11,Fixo/30*FO$4+(BA199+BC199-10)*Crechee/30*FO$4,0),IF(C196=2,IF(BB196+BB197+BB198+BB199+BD196+BD197+BD198+BD199=1,Cadeirante/30*FO$4,IF(BB196+BB197+BB198+BB199+BD196+BD197+BD198+BD199=2,Fixo/30*FO$4,IF(BB196+BB197+BB198+BB199+BD196+BD197+BD198+BD199&gt;2,Fixo/30*FO$4+(BB196+BB197+BB198+BB199+BD196+BD197+BD198+BD199-2)*Cadeirante/30*FO$4)))+(BA196+BA197+BA198+BC196+BC197+BC198)*Percapita/30*FO$4+(BA199+BC199)*Crechee/30*FO$4,IF(C196=1,IF(BA196+BA197+BA198+BB196+BB197+BB198+BC196+BC197+BC198+BD196+BD197+BD198&lt;=15,(BA196+BA197+BA198+BC196+BC197+BC198)*Percapita/30*FO$4,IF(BA196+BA197+BA198+BB196+BB197+BB198+BC196+BC197+BC198+BD196+BD197+BD198&gt;=16,Fixo/30*FO$4+(BA196+BA197+BA198+BB196+BB197+BB198+BC196+BC197+BC198+BD196+BD197-16)*Percapita/30*FO$4))))))</f>
        <v>0</v>
      </c>
      <c r="FP196" s="177">
        <f>IF(C196=4,SUM(BE196+BE197+BE198+BG196+BG197+BG198)*Percapita/30*FP$4+(BF196+BF197+BF198+BH196+BH197+BH198)*Cadeirante/30*FP$4,IF(C196=3,IF(BE199+BG199=10,Fixo/30*FP$4+(BE196+BE197+BE198+BG196+BG197+BG198)*Percapita/30*FP$4+(BF199+BH199)*Cadeirante/30*FP$4,IF(BE199+BG199&lt;=9,(BE199+BG199)*Crechee/30*FP$4)+(BF199+BH199)*Cadeirante/30*FP$4+(BE196+BE197+BE198+BG196+BG197+BG198)*Percapita/30*FP$4)+IF(BE199+BG199&gt;=11,Fixo/30*FP$4+(BE199+BG199-10)*Crechee/30*FP$4,0),IF(C196=2,IF(BF196+BF197+BF198+BF199+BH196+BH197+BH198+BH199=1,Cadeirante/30*FP$4,IF(BF196+BF197+BF198+BF199+BH196+BH197+BH198+BH199=2,Fixo/30*FP$4,IF(BF196+BF197+BF198+BF199+BH196+BH197+BH198+BH199&gt;2,Fixo/30*FP$4+(BF196+BF197+BF198+BF199+BH196+BH197+BH198+BH199-2)*Cadeirante/30*FP$4)))+(BE196+BE197+BE198+BG196+BG197+BG198)*Percapita/30*FP$4+(BE199+BG199)*Crechee/30*FP$4,IF(C196=1,IF(BE196+BE197+BE198+BF196+BF197+BF198+BG196+BG197+BG198+BH196+BH197+BH198&lt;=15,(BE196+BE197+BE198+BG196+BG197+BG198)*Percapita/30*FP$4,IF(BE196+BE197+BE198+BF196+BF197+BF198+BG196+BG197+BG198+BH196+BH197+BH198&gt;=16,Fixo/30*FP$4+(BE196+BE197+BE198+BF196+BF197+BF198+BG196+BG197+BG198+BH196+BH197-16)*Percapita/30*FP$4))))))</f>
        <v>0</v>
      </c>
      <c r="FQ196" s="177">
        <f>IF(C196=4,SUM(BI196+BI197+BI198+BK196+BK197+BK198)*Percapita/30*FQ$4+(BJ196+BJ197+BJ198+BL196+BL197+BL198)*Cadeirante/30*FQ$4,IF(C196=3,IF(BI199+BK199=10,Fixo/30*FQ$4+(BI196+BI197+BI198+BK196+BK197+BK198)*Percapita/30*FQ$4+(BJ199+BL199)*Cadeirante/30*FQ$4,IF(BI199+BK199&lt;=9,(BI199+BK199)*Crechee/30*FQ$4)+(BJ199+BL199)*Cadeirante/30*FQ$4+(BI196+BI197+BI198+BK196+BK197+BK198)*Percapita/30*FQ$4)+IF(BI199+BK199&gt;=11,Fixo/30*FQ$4+(BI199+BK199-10)*Crechee/30*FQ$4,0),IF(C196=2,IF(BJ196+BJ197+BJ198+BJ199+BL196+BL197+BL198+BL199=1,Cadeirante/30*FQ$4,IF(BJ196+BJ197+BJ198+BJ199+BL196+BL197+BL198+BL199=2,Fixo/30*FQ$4,IF(BJ196+BJ197+BJ198+BJ199+BL196+BL197+BL198+BL199&gt;2,Fixo/30*FQ$4+(BJ196+BJ197+BJ198+BJ199+BL196+BL197+BL198+BL199-2)*Cadeirante/30*FQ$4)))+(BI196+BI197+BI198+BK196+BK197+BK198)*Percapita/30*FQ$4+(BI199+BK199)*Crechee/30*FQ$4,IF(C196=1,IF(BI196+BI197+BI198+BJ196+BJ197+BJ198+BK196+BK197+BK198+BL196+BL197+BL198&lt;=15,(BI196+BI197+BI198+BK196+BK197+BK198)*Percapita/30*FQ$4,IF(BI196+BI197+BI198+BJ196+BJ197+BJ198+BK196+BK197+BK198+BL196+BL197+BL198&gt;=16,Fixo/30*FQ$4+(BI196+BI197+BI198+BJ196+BJ197+BJ198+BK196+BK197+BK198+BL196+BL197-16)*Percapita/30*FQ$4))))))</f>
        <v>0</v>
      </c>
      <c r="FR196" s="177">
        <f>IF(C196=4,SUM(BM196+BM197+BM198+BO196+BO197+BO198)*Percapita/30*FR$4+(BN196+BN197+BN198+BP196+BP197+BP198)*Cadeirante/30*FR$4,IF(C196=3,IF(BM199+BO199=10,Fixo/30*FR$4+(BM196+BM197+BM198+BO196+BO197+BO198)*Percapita/30*FR$4+(BN199+BP199)*Cadeirante/30*FR$4,IF(BM199+BO199&lt;=9,(BM199+BO199)*Crechee/30*FR$4)+(BN199+BP199)*Cadeirante/30*FR$4+(BM196+BM197+BM198+BO196+BO197+BO198)*Percapita/30*FR$4)+IF(BM199+BO199&gt;=11,Fixo/30*FR$4+(BM199+BO199-10)*Crechee/30*FR$4,0),IF(C196=2,IF(BN196+BN197+BN198+BN199+BP196+BP197+BP198+BP199=1,Cadeirante/30*FR$4,IF(BN196+BN197+BN198+BN199+BP196+BP197+BP198+BP199=2,Fixo/30*FR$4,IF(BN196+BN197+BN198+BN199+BP196+BP197+BP198+BP199&gt;2,Fixo/30*FR$4+(BN196+BN197+BN198+BN199+BP196+BP197+BP198+BP199-2)*Cadeirante/30*FR$4)))+(BM196+BM197+BM198+BO196+BO197+BO198)*Percapita/30*FR$4+(BM199+BO199)*Crechee/30*FR$4,IF(C196=1,IF(BM196+BM197+BM198+BN196+BN197+BN198+BO196+BO197+BO198+BP196+BP197+BP198&lt;=15,(BM196+BM197+BM198+BO196+BO197+BO198)*Percapita/30*FR$4,IF(BM196+BM197+BM198+BN196+BN197+BN198+BO196+BO197+BO198+BP196+BP197+BP198&gt;=16,Fixo/30*FR$4+(BM196+BM197+BM198+BN196+BN197+BN198+BO196+BO197+BO198+BP196+BP197-16)*Percapita/30*FR$4))))))</f>
        <v>0</v>
      </c>
      <c r="FS196" s="177">
        <f>IF(C196=4,SUM(BQ196+BQ197+BQ198+BS196+BS197+BS198)*Percapita/30*FS$4+(BR196+BR197+BR198+BT196+BT197+BT198)*Cadeirante/30*FS$4,IF(C196=3,IF(BQ199+BS199=10,Fixo/30*FS$4+(BQ196+BQ197+BQ198+BS196+BS197+BS198)*Percapita/30*FS$4+(BR199+BT199)*Cadeirante/30*FS$4,IF(BQ199+BS199&lt;=9,(BQ199+BS199)*Crechee/30*FS$4)+(BR199+BT199)*Cadeirante/30*FS$4+(BQ196+BQ197+BQ198+BS196+BS197+BS198)*Percapita/30*FS$4)+IF(BQ199+BS199&gt;=11,Fixo/30*FS$4+(BQ199+BS199-10)*Crechee/30*FS$4,0),IF(C196=2,IF(BR196+BR197+BR198+BR199+BT196+BT197+BT198+BT199=1,Cadeirante/30*FS$4,IF(BR196+BR197+BR198+BR199+BT196+BT197+BT198+BT199=2,Fixo/30*FS$4,IF(BR196+BR197+BR198+BR199+BT196+BT197+BT198+BT199&gt;2,Fixo/30*FS$4+(BR196+BR197+BR198+BR199+BT196+BT197+BT198+BT199-2)*Cadeirante/30*FS$4)))+(BQ196+BQ197+BQ198+BS196+BS197+BS198)*Percapita/30*FS$4+(BQ199+BS199)*Crechee/30*FS$4,IF(C196=1,IF(BQ196+BQ197+BQ198+BR196+BR197+BR198+BS196+BS197+BS198+BT196+BT197+BT198&lt;=15,(BQ196+BQ197+BQ198+BS196+BS197+BS198)*Percapita/30*FS$4,IF(BQ196+BQ197+BQ198+BR196+BR197+BR198+BS196+BS197+BS198+BT196+BT197+BT198&gt;=16,Fixo/30*FS$4+(BQ196+BQ197+BQ198+BR196+BR197+BR198+BS196+BS197+BS198+BT196+BT197-16)*Percapita/30*FS$4))))))</f>
        <v>218.29700000000003</v>
      </c>
      <c r="FT196" s="177">
        <f>IF(C196=4,SUM(BU196+BU197+BU198+BW196+BW197+BW198)*Percapita/30*FT$4+(BV196+BV197+BV198+BX196+BX197+BX198)*Cadeirante/30*FT$4,IF(C196=3,IF(BU199+BW199=10,Fixo/30*FT$4+(BU196+BU197+BU198+BW196+BW197+BW198)*Percapita/30*FT$4+(BV199+BX199)*Cadeirante/30*FT$4,IF(BU199+BW199&lt;=9,(BU199+BW199)*Crechee/30*FT$4)+(BV199+BX199)*Cadeirante/30*FT$4+(BU196+BU197+BU198+BW196+BW197+BW198)*Percapita/30*FT$4)+IF(BU199+BW199&gt;=11,Fixo/30*FT$4+(BU199+BW199-10)*Crechee/30*FT$4,0),IF(C196=2,IF(BV196+BV197+BV198+BV199+BX196+BX197+BX198+BX199=1,Cadeirante/30*FT$4,IF(BV196+BV197+BV198+BV199+BX196+BX197+BX198+BX199=2,Fixo/30*FT$4,IF(BV196+BV197+BV198+BV199+BX196+BX197+BX198+BX199&gt;2,Fixo/30*FT$4+(BV196+BV197+BV198+BV199+BX196+BX197+BX198+BX199-2)*Cadeirante/30*FT$4)))+(BU196+BU197+BU198+BW196+BW197+BW198)*Percapita/30*FT$4+(BU199+BW199)*Crechee/30*FT$4,IF(C196=1,IF(BU196+BU197+BU198+BV196+BV197+BV198+BW196+BW197+BW198+BX196+BX197+BX198&lt;=15,(BU196+BU197+BU198+BW196+BW197+BW198)*Percapita/30*FT$4,IF(BU196+BU197+BU198+BV196+BV197+BV198+BW196+BW197+BW198+BX196+BX197+BX198&gt;=16,Fixo/30*FT$4+(BU196+BU197+BU198+BV196+BV197+BV198+BW196+BW197+BW198+BX196+BX197-16)*Percapita/30*FT$4))))))</f>
        <v>0</v>
      </c>
      <c r="FU196" s="177">
        <f>IF(C196=4,SUM(BY196+BY197+BY198+CA196+CA197+CA198)*Percapita/30*FU$4+(BZ196+BZ197+BZ198+CB196+CB197+CB198)*Cadeirante/30*FU$4,IF(C196=3,IF(BY199+CA199=10,Fixo/30*FU$4+(BY196+BY197+BY198+CA196+CA197+CA198)*Percapita/30*FU$4+(BZ199+CB199)*Cadeirante/30*FU$4,IF(BY199+CA199&lt;=9,(BY199+CA199)*Crechee/30*FU$4)+(BZ199+CB199)*Cadeirante/30*FU$4+(BY196+BY197+BY198+CA196+CA197+CA198)*Percapita/30*FU$4)+IF(BY199+CA199&gt;=11,Fixo/30*FU$4+(BY199+CA199-10)*Crechee/30*FU$4,0),IF(C196=2,IF(BZ196+BZ197+BZ198+BZ199+CB196+CB197+CB198+CB199=1,Cadeirante/30*FU$4,IF(BZ196+BZ197+BZ198+BZ199+CB196+CB197+CB198+CB199=2,Fixo/30*FU$4,IF(BZ196+BZ197+BZ198+BZ199+CB196+CB197+CB198+CB199&gt;2,Fixo/30*FU$4+(BZ196+BZ197+BZ198+BZ199+CB196+CB197+CB198+CB199-2)*Cadeirante/30*FU$4)))+(BY196+BY197+BY198+CA196+CA197+CA198)*Percapita/30*FU$4+(BY199+CA199)*Crechee/30*FU$4,IF(C196=1,IF(BY196+BY197+BY198+BZ196+BZ197+BZ198+CA196+CA197+CA198+CB196+CB197+CB198&lt;=15,(BY196+BY197+BY198+CA196+CA197+CA198)*Percapita/30*FU$4,IF(BY196+BY197+BY198+BZ196+BZ197+BZ198+CA196+CA197+CA198+CB196+CB197+CB198&gt;=16,Fixo/30*FU$4+(BY196+BY197+BY198+BZ196+BZ197+BZ198+CA196+CA197+CA198+CB196+CB197-16)*Percapita/30*FU$4))))))</f>
        <v>192.61500000000001</v>
      </c>
      <c r="FV196" s="177">
        <f>IF(C196=4,SUM(CC196+CC197+CC198+CE196+CE197+CE198)*Percapita/30*FV$4+(CD196+CD197+CD198+CF196+CF197+CF198)*Cadeirante/30*FV$4,IF(C196=3,IF(CC199+CE199=10,Fixo/30*FV$4+(CC196+CC197+CC198+CE196+CE197+CE198)*Percapita/30*FV$4+(CD199+CF199)*Cadeirante/30*FV$4,IF(CC199+CE199&lt;=9,(CC199+CE199)*Crechee/30*FV$4)+(CD199+CF199)*Cadeirante/30*FV$4+(CC196+CC197+CC198+CE196+CE197+CE198)*Percapita/30*FV$4)+IF(CC199+CE199&gt;=11,Fixo/30*FV$4+(CC199+CE199-10)*Crechee/30*FV$4,0),IF(C196=2,IF(CD196+CD197+CD198+CD199+CF196+CF197+CF198+CF199=1,Cadeirante/30*FV$4,IF(CD196+CD197+CD198+CD199+CF196+CF197+CF198+CF199=2,Fixo/30*FV$4,IF(CD196+CD197+CD198+CD199+CF196+CF197+CF198+CF199&gt;2,Fixo/30*FV$4+(CD196+CD197+CD198+CD199+CF196+CF197+CF198+CF199-2)*Cadeirante/30*FV$4)))+(CC196+CC197+CC198+CE196+CE197+CE198)*Percapita/30*FV$4+(CC199+CE199)*Crechee/30*FV$4,IF(C196=1,IF(CC196+CC197+CC198+CD196+CD197+CD198+CE196+CE197+CE198+CF196+CF197+CF198&lt;=15,(CC196+CC197+CC198+CE196+CE197+CE198)*Percapita/30*FV$4,IF(CC196+CC197+CC198+CD196+CD197+CD198+CE196+CE197+CE198+CF196+CF197+CF198&gt;=16,Fixo/30*FV$4+(CC196+CC197+CC198+CD196+CD197+CD198+CE196+CE197+CE198+CF196+CF197-16)*Percapita/30*FV$4))))))</f>
        <v>0</v>
      </c>
      <c r="FW196" s="177">
        <f>IF(C196=4,SUM(CG196+CG197+CG198+CI196+CI197+CI198)*Percapita/30*FW$4+(CH196+CH197+CH198+CJ196+CJ197+CJ198)*Cadeirante/30*FW$4,IF(C196=3,IF(CG199+CI199=10,Fixo/30*FW$4+(CG196+CG197+CG198+CI196+CI197+CI198)*Percapita/30*FW$4+(CH199+CJ199)*Cadeirante/30*FW$4,IF(CG199+CI199&lt;=9,(CG199+CI199)*Crechee/30*FW$4)+(CH199+CJ199)*Cadeirante/30*FW$4+(CG196+CG197+CG198+CI196+CI197+CI198)*Percapita/30*FW$4)+IF(CG199+CI199&gt;=11,Fixo/30*FW$4+(CG199+CI199-10)*Crechee/30*FW$4,0),IF(C196=2,IF(CH196+CH197+CH198+CH199+CJ196+CJ197+CJ198+CJ199=1,Cadeirante/30*FW$4,IF(CH196+CH197+CH198+CH199+CJ196+CJ197+CJ198+CJ199=2,Fixo/30*FW$4,IF(CH196+CH197+CH198+CH199+CJ196+CJ197+CJ198+CJ199&gt;2,Fixo/30*FW$4+(CH196+CH197+CH198+CH199+CJ196+CJ197+CJ198+CJ199-2)*Cadeirante/30*FW$4)))+(CG196+CG197+CG198+CI196+CI197+CI198)*Percapita/30*FW$4+(CG199+CI199)*Crechee/30*FW$4,IF(C196=1,IF(CG196+CG197+CG198+CH196+CH197+CH198+CI196+CI197+CI198+CJ196+CJ197+CJ198&lt;=15,(CG196+CG197+CG198+CI196+CI197+CI198)*Percapita/30*FW$4,IF(CG196+CG197+CG198+CH196+CH197+CH198+CI196+CI197+CI198+CJ196+CJ197+CJ198&gt;=16,Fixo/30*FW$4+(CG196+CG197+CG198+CH196+CH197+CH198+CI196+CI197+CI198+CJ196+CJ197-16)*Percapita/30*FW$4))))))</f>
        <v>0</v>
      </c>
      <c r="FX196" s="177">
        <f>IF(C196=4,SUM(CK196+CK197+CK198+CM196+CM197+CM198)*Percapita/30*FX$4+(CL196+CL197+CL198+CN196+CN197+CN198)*Cadeirante/30*FX$4,IF(C196=3,IF(CK199+CM199=10,Fixo/30*FX$4+(CK196+CK197+CK198+CM196+CM197+CM198)*Percapita/30*FX$4+(CL199+CN199)*Cadeirante/30*FX$4,IF(CK199+CM199&lt;=9,(CK199+CM199)*Crechee/30*FX$4)+(CL199+CN199)*Cadeirante/30*FX$4+(CK196+CK197+CK198+CM196+CM197+CM198)*Percapita/30*FX$4)+IF(CK199+CM199&gt;=11,Fixo/30*FX$4+(CK199+CM199-10)*Crechee/30*FX$4,0),IF(C196=2,IF(CL196+CL197+CL198+CL199+CN196+CN197+CN198+CN199=1,Cadeirante/30*FX$4,IF(CL196+CL197+CL198+CL199+CN196+CN197+CN198+CN199=2,Fixo/30*FX$4,IF(CL196+CL197+CL198+CL199+CN196+CN197+CN198+CN199&gt;2,Fixo/30*FX$4+(CL196+CL197+CL198+CL199+CN196+CN197+CN198+CN199-2)*Cadeirante/30*FX$4)))+(CK196+CK197+CK198+CM196+CM197+CM198)*Percapita/30*FX$4+(CK199+CM199)*Crechee/30*FX$4,IF(C196=1,IF(CK196+CK197+CK198+CL196+CL197+CL198+CM196+CM197+CM198+CN196+CN197+CN198&lt;=15,(CK196+CK197+CK198+CM196+CM197+CM198)*Percapita/30*FX$4,IF(CK196+CK197+CK198+CL196+CL197+CL198+CM196+CM197+CM198+CN196+CN197+CN198&gt;=16,Fixo/30*FX$4+(CK196+CK197+CK198+CL196+CL197+CL198+CM196+CM197+CM198+CN196+CN197-16)*Percapita/30*FX$4))))))</f>
        <v>0</v>
      </c>
      <c r="FY196" s="177">
        <f>IF(C196=4,SUM(CO196+CO197+CO198+CQ196+CQ197+CQ198)*Percapita/30*FY$4+(CP196+CP197+CP198+CR196+CR197+CR198)*Cadeirante/30*FY$4,IF(C196=3,IF(CO199+CQ199=10,Fixo/30*FY$4+(CO196+CO197+CO198+CQ196+CQ197+CQ198)*Percapita/30*FY$4+(CP199+CR199)*Cadeirante/30*FY$4,IF(CO199+CQ199&lt;=9,(CO199+CQ199)*Crechee/30*FY$4)+(CP199+CR199)*Cadeirante/30*FY$4+(CO196+CO197+CO198+CQ196+CQ197+CQ198)*Percapita/30*FY$4)+IF(CO199+CQ199&gt;=11,Fixo/30*FY$4+(CO199+CQ199-10)*Crechee/30*FY$4,0),IF(C196=2,IF(CP196+CP197+CP198+CP199+CR196+CR197+CR198+CR199=1,Cadeirante/30*FY$4,IF(CP196+CP197+CP198+CP199+CR196+CR197+CR198+CR199=2,Fixo/30*FY$4,IF(CP196+CP197+CP198+CP199+CR196+CR197+CR198+CR199&gt;2,Fixo/30*FY$4+(CP196+CP197+CP198+CP199+CR196+CR197+CR198+CR199-2)*Cadeirante/30*FY$4)))+(CO196+CO197+CO198+CQ196+CQ197+CQ198)*Percapita/30*FY$4+(CO199+CQ199)*Crechee/30*FY$4,IF(C196=1,IF(CO196+CO197+CO198+CP196+CP197+CP198+CQ196+CQ197+CQ198+CR196+CR197+CR198&lt;=15,(CO196+CO197+CO198+CQ196+CQ197+CQ198)*Percapita/30*FY$4,IF(CO196+CO197+CO198+CP196+CP197+CP198+CQ196+CQ197+CQ198+CR196+CR197+CR198&gt;=16,Fixo/30*FY$4+(CO196+CO197+CO198+CP196+CP197+CP198+CQ196+CQ197+CQ198+CR196+CR197-16)*Percapita/30*FY$4))))))</f>
        <v>0</v>
      </c>
      <c r="FZ196" s="177">
        <f>IF(C196=4,SUM(CS196+CS197+CS198+CU196+CU197+CU198)*Percapita/30*FZ$4+(CT196+CT197+CT198+CV196+CV197+CV198)*Cadeirante/30*FZ$4,IF(C196=3,IF(CS199+CU199=10,Fixo/30*FZ$4+(CS196+CS197+CS198+CU196+CU197+CU198)*Percapita/30*FZ$4+(CT199+CV199)*Cadeirante/30*FZ$4,IF(CS199+CU199&lt;=9,(CS199+CU199)*Crechee/30*FZ$4)+(CT199+CV199)*Cadeirante/30*FZ$4+(CS196+CS197+CS198+CU196+CU197+CU198)*Percapita/30*FZ$4)+IF(CS199+CU199&gt;=11,Fixo/30*FZ$4+(CS199+CU199-10)*Crechee/30*FZ$4,0),IF(C196=2,IF(CT196+CT197+CT198+CT199+CV196+CV197+CV198+CV199=1,Cadeirante/30*FZ$4,IF(CT196+CT197+CT198+CT199+CV196+CV197+CV198+CV199=2,Fixo/30*FZ$4,IF(CT196+CT197+CT198+CT199+CV196+CV197+CV198+CV199&gt;2,Fixo/30*FZ$4+(CT196+CT197+CT198+CT199+CV196+CV197+CV198+CV199-2)*Cadeirante/30*FZ$4)))+(CS196+CS197+CS198+CU196+CU197+CU198)*Percapita/30*FZ$4+(CS199+CU199)*Crechee/30*FZ$4,IF(C196=1,IF(CS196+CS197+CS198+CT196+CT197+CT198+CU196+CU197+CU198+CV196+CV197+CV198&lt;=15,(CS196+CS197+CS198+CU196+CU197+CU198)*Percapita/30*FZ$4,IF(CS196+CS197+CS198+CT196+CT197+CT198+CU196+CU197+CU198+CV196+CV197+CV198&gt;=16,Fixo/30*FZ$4+(CS196+CS197+CS198+CT196+CT197+CT198+CU196+CU197+CU198+CV196+CV197-16)*Percapita/30*FZ$4))))))</f>
        <v>0</v>
      </c>
      <c r="GA196" s="177">
        <f>IF(C196=4,SUM(CW196+CW197+CW198+CY196+CY197+CY198)*Percapita/30*GA$4+(CX196+CX197+CX198+CZ196+CZ197+CZ198)*Cadeirante/30*GA$4,IF(C196=3,IF(CW199+CY199=10,Fixo/30*GA$4+(CW196+CW197+CW198+CY196+CY197+CY198)*Percapita/30*GA$4+(CX199+CZ199)*Cadeirante/30*GA$4,IF(CW199+CY199&lt;=9,(CW199+CY199)*Crechee/30*GA$4)+(CX199+CZ199)*Cadeirante/30*GA$4+(CW196+CW197+CW198+CY196+CY197+CY198)*Percapita/30*GA$4)+IF(CW199+CY199&gt;=11,Fixo/30*GA$4+(CW199+CY199-10)*Crechee/30*GA$4,0),IF(C196=2,IF(CX196+CX197+CX198+CX199+CZ196+CZ197+CZ198+CZ199=1,Cadeirante/30*GA$4,IF(CX196+CX197+CX198+CX199+CZ196+CZ197+CZ198+CZ199=2,Fixo/30*GA$4,IF(CX196+CX197+CX198+CX199+CZ196+CZ197+CZ198+CZ199&gt;2,Fixo/30*GA$4+(CX196+CX197+CX198+CX199+CZ196+CZ197+CZ198+CZ199-2)*Cadeirante/30*GA$4)))+(CW196+CW197+CW198+CY196+CY197+CY198)*Percapita/30*GA$4+(CW199+CY199)*Crechee/30*GA$4,IF(C196=1,IF(CW196+CW197+CW198+CX196+CX197+CX198+CY196+CY197+CY198+CZ196+CZ197+CZ198&lt;=15,(CW196+CW197+CW198+CY196+CY197+CY198)*Percapita/30*GA$4,IF(CW196+CW197+CW198+CX196+CX197+CX198+CY196+CY197+CY198+CZ196+CZ197+CZ198&gt;=16,Fixo/30*GA$4+(CW196+CW197+CW198+CX196+CX197+CX198+CY196+CY197+CY198+CZ196+CZ197-16)*Percapita/30*GA$4))))))</f>
        <v>0</v>
      </c>
      <c r="GB196" s="177">
        <f>IF(C196=4,SUM(DA196+DA197+DA198+DC196+DC197+DC198)*Percapita/30*GB$4+(DB196+DB197+DB198+DD196+DD197+DD198)*Cadeirante/30*GB$4,IF(C196=3,IF(DA199+DC199=10,Fixo/30*GB$4+(DA196+DA197+DA198+DC196+DC197+DC198)*Percapita/30*GB$4+(DB199+DD199)*Cadeirante/30*GB$4,IF(DA199+DC199&lt;=9,(DA199+DC199)*Crechee/30*GB$4)+(DB199+DD199)*Cadeirante/30*GB$4+(DA196+DA197+DA198+DC196+DC197+DC198)*Percapita/30*GB$4)+IF(DA199+DC199&gt;=11,Fixo/30*GB$4+(DA199+DC199-10)*Crechee/30*GB$4,0),IF(C196=2,IF(DB196+DB197+DB198+DB199+DD196+DD197+DD198+DD199=1,Cadeirante/30*GB$4,IF(DB196+DB197+DB198+DB199+DD196+DD197+DD198+DD199=2,Fixo/30*GB$4,IF(DB196+DB197+DB198+DB199+DD196+DD197+DD198+DD199&gt;2,Fixo/30*GB$4+(DB196+DB197+DB198+DB199+DD196+DD197+DD198+DD199-2)*Cadeirante/30*GB$4)))+(DA196+DA197+DA198+DC196+DC197+DC198)*Percapita/30*GB$4+(DA199+DC199)*Crechee/30*GB$4,IF(C196=1,IF(DA196+DA197+DA198+DB196+DB197+DB198+DC196+DC197+DC198+DD196+DD197+DD198&lt;=15,(DA196+DA197+DA198+DC196+DC197+DC198)*Percapita/30*GB$4,IF(DA196+DA197+DA198+DB196+DB197+DB198+DC196+DC197+DC198+DD196+DD197+DD198&gt;=16,Fixo/30*GB$4+(DA196+DA197+DA198+DB196+DB197+DB198+DC196+DC197+DC198+DD196+DD197-16)*Percapita/30*GB$4))))))</f>
        <v>0</v>
      </c>
      <c r="GC196" s="177">
        <f>IF(C196=4,SUM(DE196+DE197+DE198+DG196+DG197+DG198)*Percapita/30*GC$4+(DF196+DF197+DF198+DH196+DH197+DH198)*Cadeirante/30*GC$4,IF(C196=3,IF(DE199+DG199=10,Fixo/30*GC$4+(DE196+DE197+DE198+DG196+DG197+DG198)*Percapita/30*GC$4+(DF199+DH199)*Cadeirante/30*GC$4,IF(DE199+DG199&lt;=9,(DE199+DG199)*Crechee/30*GC$4)+(DF199+DH199)*Cadeirante/30*GC$4+(DE196+DE197+DE198+DG196+DG197+DG198)*Percapita/30*GC$4)+IF(DE199+DG199&gt;=11,Fixo/30*GC$4+(DE199+DG199-10)*Crechee/30*GC$4,0),IF(C196=2,IF(DF196+DF197+DF198+DF199+DH196+DH197+DH198+DH199=1,Cadeirante/30*GC$4,IF(DF196+DF197+DF198+DF199+DH196+DH197+DH198+DH199=2,Fixo/30*GC$4,IF(DF196+DF197+DF198+DF199+DH196+DH197+DH198+DH199&gt;2,Fixo/30*GC$4+(DF196+DF197+DF198+DF199+DH196+DH197+DH198+DH199-2)*Cadeirante/30*GC$4)))+(DE196+DE197+DE198+DG196+DG197+DG198)*Percapita/30*GC$4+(DE199+DG199)*Crechee/30*GC$4,IF(C196=1,IF(DE196+DE197+DE198+DF196+DF197+DF198+DG196+DG197+DG198+DH196+DH197+DH198&lt;=15,(DE196+DE197+DE198+DG196+DG197+DG198)*Percapita/30*GC$4,IF(DE196+DE197+DE198+DF196+DF197+DF198+DG196+DG197+DG198+DH196+DH197+DH198&gt;=16,Fixo/30*GC$4+(DE196+DE197+DE198+DF196+DF197+DF198+DG196+DG197+DG198+DH196+DH197-16)*Percapita/30*GC$4))))))</f>
        <v>0</v>
      </c>
      <c r="GD196" s="177">
        <f>IF(C196=4,SUM(DI196+DI197+DI198+DK196+DK197+DK198)*Percapita/30*GD$4+(DJ196+DJ197+DJ198+DL196+DL197+DL198)*Cadeirante/30*GD$4,IF(C196=3,IF(DI199+DK199=10,Fixo/30*GD$4+(DI196+DI197+DI198+DK196+DK197+DK198)*Percapita/30*GD$4+(DJ199+DL199)*Cadeirante/30*GD$4,IF(DI199+DK199&lt;=9,(DI199+DK199)*Crechee/30*GD$4)+(DJ199+DL199)*Cadeirante/30*GD$4+(DI196+DI197+DI198+DK196+DK197+DK198)*Percapita/30*GD$4)+IF(DI199+DK199&gt;=11,Fixo/30*GD$4+(DI199+DK199-10)*Crechee/30*GD$4,0),IF(C196=2,IF(DJ196+DJ197+DJ198+DJ199+DL196+DL197+DL198+DL199=1,Cadeirante/30*GD$4,IF(DJ196+DJ197+DJ198+DJ199+DL196+DL197+DL198+DL199=2,Fixo/30*GD$4,IF(DJ196+DJ197+DJ198+DJ199+DL196+DL197+DL198+DL199&gt;2,Fixo/30*GD$4+(DJ196+DJ197+DJ198+DJ199+DL196+DL197+DL198+DL199-2)*Cadeirante/30*GD$4)))+(DI196+DI197+DI198+DK196+DK197+DK198)*Percapita/30*GD$4+(DI199+DK199)*Crechee/30*GD$4,IF(C196=1,IF(DI196+DI197+DI198+DJ196+DJ197+DJ198+DK196+DK197+DK198+DL196+DL197+DL198&lt;=15,(DI196+DI197+DI198+DK196+DK197+DK198)*Percapita/30*GD$4,IF(DI196+DI197+DI198+DJ196+DJ197+DJ198+DK196+DK197+DK198+DL196+DL197+DL198&gt;=16,Fixo/30*GD$4+(DI196+DI197+DI198+DJ196+DJ197+DJ198+DK196+DK197+DK198+DL196+DL197-16)*Percapita/30*GD$4))))))</f>
        <v>0</v>
      </c>
      <c r="GE196" s="177">
        <f>IF(C196=4,SUM(DM196+DM197+DM198+DO196+DO197+DO198)*Percapita/30*GE$4+(DN196+DN197+DN198+DP196+DP197+DP198)*Cadeirante/30*GE$4,IF(C196=3,IF(DM199+DO199=10,Fixo/30*GE$4+(DM196+DM197+DM198+DO196+DO197+DO198)*Percapita/30*GE$4+(DN199+DP199)*Cadeirante/30*GE$4,IF(DM199+DO199&lt;=9,(DM199+DO199)*Crechee/30*GE$4)+(DN199+DP199)*Cadeirante/30*GE$4+(DM196+DM197+DM198+DO196+DO197+DO198)*Percapita/30*GE$4)+IF(DM199+DO199&gt;=11,Fixo/30*GE$4+(DM199+DO199-10)*Crechee/30*GE$4,0),IF(C196=2,IF(DN196+DN197+DN198+DN199+DP196+DP197+DP198+DP199=1,Cadeirante/30*GE$4,IF(DN196+DN197+DN198+DN199+DP196+DP197+DP198+DP199=2,Fixo/30*GE$4,IF(DN196+DN197+DN198+DN199+DP196+DP197+DP198+DP199&gt;2,Fixo/30*GE$4+(DN196+DN197+DN198+DN199+DP196+DP197+DP198+DP199-2)*Cadeirante/30*GE$4)))+(DM196+DM197+DM198+DO196+DO197+DO198)*Percapita/30*GE$4+(DM199+DO199)*Crechee/30*GE$4,IF(C196=1,IF(DM196+DM197+DM198+DN196+DN197+DN198+DO196+DO197+DO198+DP196+DP197+DP198&lt;=15,(DM196+DM197+DM198+DO196+DO197+DO198)*Percapita/30*GE$4,IF(DM196+DM197+DM198+DN196+DN197+DN198+DO196+DO197+DO198+DP196+DP197+DP198&gt;=16,Fixo/30*GE$4+(DM196+DM197+DM198+DN196+DN197+DN198+DO196+DO197+DO198+DP196+DP197-16)*Percapita/30*GE$4))))))</f>
        <v>0</v>
      </c>
      <c r="GF196" s="177">
        <f>IF(C196=4,SUM(DQ196+DQ197+DQ198+DS196+DS197+DS198)*Percapita/30*GF$4+(DR196+DR197+DR198+DT196+DT197+DT198)*Cadeirante/30*GF$4,IF(C196=3,IF(DQ199+DS199=10,Fixo/30*GF$4+(DQ196+DQ197+DQ198+DS196+DS197+DS198)*Percapita/30*GF$4+(DR199+DT199)*Cadeirante/30*GF$4,IF(DQ199+DS199&lt;=9,(DQ199+DS199)*Crechee/30*GF$4)+(DR199+DT199)*Cadeirante/30*GF$4+(DQ196+DQ197+DQ198+DS196+DS197+DS198)*Percapita/30*GF$4)+IF(DQ199+DS199&gt;=11,Fixo/30*GF$4+(DQ199+DS199-10)*Crechee/30*GF$4,0),IF(C196=2,IF(DR196+DR197+DR198+DR199+DT196+DT197+DT198+DT199=1,Cadeirante/30*GF$4,IF(DR196+DR197+DR198+DR199+DT196+DT197+DT198+DT199=2,Fixo/30*GF$4,IF(DR196+DR197+DR198+DR199+DT196+DT197+DT198+DT199&gt;2,Fixo/30*GF$4+(DR196+DR197+DR198+DR199+DT196+DT197+DT198+DT199-2)*Cadeirante/30*GF$4)))+(DQ196+DQ197+DQ198+DS196+DS197+DS198)*Percapita/30*GF$4+(DQ199+DS199)*Crechee/30*GF$4,IF(C196=1,IF(DQ196+DQ197+DQ198+DR196+DR197+DR198+DS196+DS197+DS198+DT196+DT197+DT198&lt;=15,(DQ196+DQ197+DQ198+DS196+DS197+DS198)*Percapita/30*GF$4,IF(DQ196+DQ197+DQ198+DR196+DR197+DR198+DS196+DS197+DS198+DT196+DT197+DT198&gt;=16,Fixo/30*GF$4+(DQ196+DQ197+DQ198+DR196+DR197+DR198+DS196+DS197+DS198+DT196+DT197-16)*Percapita/30*GF$4))))))</f>
        <v>0</v>
      </c>
      <c r="GG196" s="177">
        <f>IF(C196=4,SUM(DU196+DU197+DU198+DW196+DW197+DW198)*Percapita/30*GG$4+(DV196+DV197+DV198+DX196+DX197+DX198)*Cadeirante/30*GG$4,IF(C196=3,IF(DU199+DW199=10,Fixo/30*GG$4+(DU196+DU197+DU198+DW196+DW197+DW198)*Percapita/30*GG$4+(DV199+DX199)*Cadeirante/30*GG$4,IF(DU199+DW199&lt;=9,(DU199+DW199)*Crechee/30*GG$4)+(DV199+DX199)*Cadeirante/30*GG$4+(DU196+DU197+DU198+DW196+DW197+DW198)*Percapita/30*GG$4)+IF(DU199+DW199&gt;=11,Fixo/30*GG$4+(DU199+DW199-10)*Crechee/30*GG$4,0),IF(C196=2,IF(DV196+DV197+DV198+DV199+DX196+DX197+DX198+DX199=1,Cadeirante/30*GG$4,IF(DV196+DV197+DV198+DV199+DX196+DX197+DX198+DX199=2,Fixo/30*GG$4,IF(DV196+DV197+DV198+DV199+DX196+DX197+DX198+DX199&gt;2,Fixo/30*GG$4+(DV196+DV197+DV198+DV199+DX196+DX197+DX198+DX199-2)*Cadeirante/30*GG$4)))+(DU196+DU197+DU198+DW196+DW197+DW198)*Percapita/30*GG$4+(DU199+DW199)*Crechee/30*GG$4,IF(C196=1,IF(DU196+DU197+DU198+DV196+DV197+DV198+DW196+DW197+DW198+DX196+DX197+DX198&lt;=15,(DU196+DU197+DU198+DW196+DW197+DW198)*Percapita/30*GG$4,IF(DU196+DU197+DU198+DV196+DV197+DV198+DW196+DW197+DW198+DX196+DX197+DX198&gt;=16,Fixo/30*GG$4+(DU196+DU197+DU198+DV196+DV197+DV198+DW196+DW197+DW198+DX196+DX197-16)*Percapita/30*GG$4))))))</f>
        <v>0</v>
      </c>
      <c r="GH196" s="177">
        <f>IF(C196=4,SUM(DY196+DY197+DY198+EA196+EA197+EA198)*Percapita/30*GH$4+(DZ196+DZ197+DZ198+EB196+EB197+EB198)*Cadeirante/30*GH$4,IF(C196=3,IF(DY199+EA199=10,Fixo/30*GH$4+(DY196+DY197+DY198+EA196+EA197+EA198)*Percapita/30*GH$4+(DZ199+EB199)*Cadeirante/30*GH$4,IF(DY199+EA199&lt;=9,(DY199+EA199)*Crechee/30*GH$4)+(DZ199+EB199)*Cadeirante/30*GH$4+(DY196+DY197+DY198+EA196+EA197+EA198)*Percapita/30*GH$4)+IF(DY199+EA199&gt;=11,Fixo/30*GH$4+(DY199+EA199-10)*Crechee/30*GH$4,0),IF(C196=2,IF(DZ196+DZ197+DZ198+DZ199+EB196+EB197+EB198+EB199=1,Cadeirante/30*GH$4,IF(DZ196+DZ197+DZ198+DZ199+EB196+EB197+EB198+EB199=2,Fixo/30*GH$4,IF(DZ196+DZ197+DZ198+DZ199+EB196+EB197+EB198+EB199&gt;2,Fixo/30*GH$4+(DZ196+DZ197+DZ198+DZ199+EB196+EB197+EB198+EB199-2)*Cadeirante/30*GH$4)))+(DY196+DY197+DY198+EA196+EA197+EA198)*Percapita/30*GH$4+(DY199+EA199)*Crechee/30*GH$4,IF(C196=1,IF(DY196+DY197+DY198+DZ196+DZ197+DZ198+EA196+EA197+EA198+EB196+EB197+EB198&lt;=15,(DY196+DY197+DY198+EA196+EA197+EA198)*Percapita/30*GH$4,IF(DY196+DY197+DY198+DZ196+DZ197+DZ198+EA196+EA197+EA198+EB196+EB197+EB198&gt;=16,Fixo/30*GH$4+(DY196+DY197+DY198+DZ196+DZ197+DZ198+EA196+EA197+EA198+EB196+EB197-16)*Percapita/30*GH$4))))))</f>
        <v>0</v>
      </c>
      <c r="GI196" s="177">
        <f>IF(C196=4,SUM(EC196+EC197+EC198+EE196+EE197+EE198)*Percapita/30*GI$4+(ED196+ED197+ED198+EF196+EF197+EF198)*Cadeirante/30*GI$4,IF(C196=3,IF(EC199+EE199=10,Fixo/30*GI$4+(EC196+EC197+EC198+EE196+EE197+EE198)*Percapita/30*GI$4+(ED199+EF199)*Cadeirante/30*GI$4,IF(EC199+EE199&lt;=9,(EC199+EE199)*Crechee/30*GI$4)+(ED199+EF199)*Cadeirante/30*GI$4+(EC196+EC197+EC198+EE196+EE197+EE198)*Percapita/30*GI$4)+IF(EC199+EE199&gt;=11,Fixo/30*GI$4+(EC199+EE199-10)*Crechee/30*GI$4,0),IF(C196=2,IF(ED196+ED197+ED198+ED199+EF196+EF197+EF198+EF199=1,Cadeirante/30*GI$4,IF(ED196+ED197+ED198+ED199+EF196+EF197+EF198+EF199=2,Fixo/30*GI$4,IF(ED196+ED197+ED198+ED199+EF196+EF197+EF198+EF199&gt;2,Fixo/30*GI$4+(ED196+ED197+ED198+ED199+EF196+EF197+EF198+EF199-2)*Cadeirante/30*GI$4)))+(EC196+EC197+EC198+EE196+EE197+EE198)*Percapita/30*GI$4+(EC199+EE199)*Crechee/30*GI$4,IF(C196=1,IF(EC196+EC197+EC198+ED196+ED197+ED198+EE196+EE197+EE198+EF196+EF197+EF198&lt;=15,(EC196+EC197+EC198+EE196+EE197+EE198)*Percapita/30*GI$4,IF(EC196+EC197+EC198+ED196+ED197+ED198+EE196+EE197+EE198+EF196+EF197+EF198&gt;=16,Fixo/30*GI$4+(EC196+EC197+EC198+ED196+ED197+ED198+EE196+EE197+EE198+EF196+EF197-16)*Percapita/30*GI$4))))))</f>
        <v>0</v>
      </c>
      <c r="GJ196" s="177">
        <f>IF(C196=4,SUM(EG196+EG197+EG198+EI196+EI197+EI198)*Percapita/30*GJ$4+(EH196+EH197+EH198+EJ196+EJ197+EJ198)*Cadeirante/30*GJ$4,IF(C196=3,IF(EG199+EI199=10,Fixo/30*GJ$4+(EG196+EG197+EG198+EI196+EI197+EI198)*Percapita/30*GJ$4+(EH199+EJ199)*Cadeirante/30*GJ$4,IF(EG199+EI199&lt;=9,(EG199+EI199)*Crechee/30*GJ$4)+(EH199+EJ199)*Cadeirante/30*GJ$4+(EG196+EG197+EG198+EI196+EI197+EI198)*Percapita/30*GJ$4)+IF(EG199+EI199&gt;=11,Fixo/30*GJ$4+(EG199+EI199-10)*Crechee/30*GJ$4,0),IF(C196=2,IF(EH196+EH197+EH198+EH199+EJ196+EJ197+EJ198+EJ199=1,Cadeirante/30*GJ$4,IF(EH196+EH197+EH198+EH199+EJ196+EJ197+EJ198+EJ199=2,Fixo/30*GJ$4,IF(EH196+EH197+EH198+EH199+EJ196+EJ197+EJ198+EJ199&gt;2,Fixo/30*GJ$4+(EH196+EH197+EH198+EH199+EJ196+EJ197+EJ198+EJ199-2)*Cadeirante/30*GJ$4)))+(EG196+EG197+EG198+EI196+EI197+EI198)*Percapita/30*GJ$4+(EG199+EI199)*Crechee/30*GJ$4,IF(C196=1,IF(EG196+EG197+EG198+EH196+EH197+EH198+EI196+EI197+EI198+EJ196+EJ197+EJ198&lt;=15,(EG196+EG197+EG198+EI196+EI197+EI198)*Percapita/30*GJ$4,IF(EG196+EG197+EG198+EH196+EH197+EH198+EI196+EI197+EI198+EJ196+EJ197+EJ198&gt;=16,Fixo/30*GJ$4+(EG196+EG197+EG198+EH196+EH197+EH198+EI196+EI197+EI198+EJ196+EJ197-16)*Percapita/30*GJ$4))))))</f>
        <v>0</v>
      </c>
      <c r="GK196" s="178"/>
      <c r="GL196" s="103">
        <f t="shared" si="175"/>
        <v>0</v>
      </c>
      <c r="GM196" s="124"/>
      <c r="GN196" s="104">
        <f>SUMIF(V196:V199,"&lt;0")*Cadeirante/30*GN$4+SUMIF(X196:X199,"&lt;0")*Cadeirante/30*GN$4</f>
        <v>0</v>
      </c>
      <c r="GO196" s="104">
        <f>SUMIF(Z196:Z199,"&lt;0")*Cadeirante/30*GO$4+SUMIF(AB196:AB199,"&lt;0")*Cadeirante/30*GO$4</f>
        <v>0</v>
      </c>
      <c r="GP196" s="104">
        <f>SUMIF(AD196:AD199,"&lt;0")*Cadeirante/30*GP$4+SUMIF(AF196:AF199,"&lt;0")*Cadeirante/30*GP$4</f>
        <v>0</v>
      </c>
      <c r="GQ196" s="104">
        <f>SUMIF(AH196:AH199,"&lt;0")*Cadeirante/30*GQ$4+SUMIF(AJ196:AJ199,"&lt;0")*Cadeirante/30*GQ$4</f>
        <v>0</v>
      </c>
      <c r="GR196" s="104">
        <f>SUMIF(AL196:AL199,"&lt;0")*Cadeirante/30*GR$4+SUMIF(AN196:AN199,"&lt;0")*Cadeirante/30*GR$4</f>
        <v>0</v>
      </c>
      <c r="GS196" s="104">
        <f>SUMIF(AP196:AP199,"&lt;0")*Cadeirante/30*GS$4+SUMIF(AR196:AR199,"&lt;0")*Cadeirante/30*GS$4</f>
        <v>0</v>
      </c>
      <c r="GT196" s="104">
        <f>SUMIF(AT196:AT199,"&lt;0")*Cadeirante/30*GT$4+SUMIF(AV196:AV199,"&lt;0")*Cadeirante/30*GT$4</f>
        <v>0</v>
      </c>
      <c r="GU196" s="104">
        <f>SUMIF(AX196:AX199,"&lt;0")*Cadeirante/30*GU$4+SUMIF(AZ196:AZ199,"&lt;0")*Cadeirante/30*GU$4</f>
        <v>0</v>
      </c>
      <c r="GV196" s="104">
        <f>SUMIF(BB196:BB199,"&lt;0")*Cadeirante/30*GV$4+SUMIF(BD196:BD199,"&lt;0")*Cadeirante/30*GV$4</f>
        <v>0</v>
      </c>
      <c r="GW196" s="104">
        <f>SUMIF(BF196:BF199,"&lt;0")*Cadeirante/30*GW$4+SUMIF(BH196:BH199,"&lt;0")*Cadeirante/30*GW$4</f>
        <v>0</v>
      </c>
      <c r="GX196" s="104">
        <f>SUMIF(BJ196:BJ199,"&lt;0")*Cadeirante/30*GX$4+SUMIF(BL196:BL199,"&lt;0")*Cadeirante/30*GX$4</f>
        <v>0</v>
      </c>
      <c r="GY196" s="104">
        <f>SUMIF(BN196:BN199,"&lt;0")*Cadeirante/30*GY$4+SUMIF(BP196:BP199,"&lt;0")*Cadeirante/30*GY$4</f>
        <v>0</v>
      </c>
      <c r="GZ196" s="104">
        <f>SUMIF(BR196:BR199,"&lt;0")*Cadeirante/30*GZ$4+SUMIF(BT196:BT199,"&lt;0")*Cadeirante/30*GZ$4</f>
        <v>0</v>
      </c>
      <c r="HA196" s="104">
        <f>SUMIF(BV196:BV199,"&lt;0")*Cadeirante/30*HA$4+SUMIF(BX196:BX199,"&lt;0")*Cadeirante/30*HA$4</f>
        <v>0</v>
      </c>
      <c r="HB196" s="104">
        <f>SUMIF(BZ196:BZ199,"&lt;0")*Cadeirante/30*HB$4+SUMIF(CB196:CB199,"&lt;0")*Cadeirante/30*HB$4</f>
        <v>0</v>
      </c>
      <c r="HC196" s="104">
        <f>SUMIF(CD196:CD199,"&lt;0")*Cadeirante/30*HC$4+SUMIF(CF196:CF199,"&lt;0")*Cadeirante/30*HC$4</f>
        <v>0</v>
      </c>
      <c r="HD196" s="104">
        <f>SUMIF(CH196:CH199,"&lt;0")*Cadeirante/30*HD$4+SUMIF(CJ196:CJ199,"&lt;0")*Cadeirante/30*HD$4</f>
        <v>0</v>
      </c>
      <c r="HE196" s="104">
        <f>SUMIF(CL196:CL199,"&lt;0")*Cadeirante/30*HE$4+SUMIF(CN196:CN199,"&lt;0")*Cadeirante/30*HE$4</f>
        <v>0</v>
      </c>
      <c r="HF196" s="104">
        <f>SUMIF(CP196:CP199,"&lt;0")*Cadeirante/30*HF$4+SUMIF(CR196:CR199,"&lt;0")*Cadeirante/30*HF$4</f>
        <v>0</v>
      </c>
      <c r="HG196" s="104">
        <f>SUMIF(CT196:CT199,"&lt;0")*Cadeirante/30*HG$4+SUMIF(CV196:CV199,"&lt;0")*Cadeirante/30*HG$4</f>
        <v>0</v>
      </c>
      <c r="HH196" s="104">
        <f>SUMIF(CX196:CX199,"&lt;0")*Cadeirante/30*HH$4+SUMIF(CZ196:CZ199,"&lt;0")*Cadeirante/30*HH$4</f>
        <v>0</v>
      </c>
      <c r="HI196" s="104">
        <f>SUMIF(DB196:DB199,"&lt;0")*Cadeirante/30*HI$4+SUMIF(DD196:DD199,"&lt;0")*Cadeirante/30*HI$4</f>
        <v>0</v>
      </c>
      <c r="HJ196" s="104">
        <f>SUMIF(DF196:DF199,"&lt;0")*Cadeirante/30*HJ$4+SUMIF(DH196:DH199,"&lt;0")*Cadeirante/30*HJ$4</f>
        <v>0</v>
      </c>
      <c r="HK196" s="104">
        <f>SUMIF(DJ196:DJ199,"&lt;0")*Cadeirante/30*HK$4+SUMIF(DL196:DL199,"&lt;0")*Cadeirante/30*HK$4</f>
        <v>0</v>
      </c>
      <c r="HL196" s="104">
        <f>SUMIF(DN196:DN199,"&lt;0")*Cadeirante/30*HL$4+SUMIF(DP196:DP199,"&lt;0")*Cadeirante/30*HL$4</f>
        <v>0</v>
      </c>
      <c r="HM196" s="104">
        <f>SUMIF(DR196:DR199,"&lt;0")*Cadeirante/30*HM$4+SUMIF(DT196:DT199,"&lt;0")*Cadeirante/30*HM$4</f>
        <v>0</v>
      </c>
      <c r="HN196" s="104">
        <f>SUMIF(DV196:DV199,"&lt;0")*Cadeirante/30*HN$4+SUMIF(DX196:DX199,"&lt;0")*Cadeirante/30*HN$4</f>
        <v>0</v>
      </c>
      <c r="HO196" s="104">
        <f>SUMIF(DZ196:DZ199,"&lt;0")*Cadeirante/30*HO$4+SUMIF(EB196:EB199,"&lt;0")*Cadeirante/30*HO$4</f>
        <v>0</v>
      </c>
      <c r="HP196" s="104">
        <f>SUMIF(ED196:ED199,"&lt;0")*Cadeirante/30*HP$4+SUMIF(EF196:EF199,"&lt;0")*Cadeirante/30*HP$4</f>
        <v>0</v>
      </c>
      <c r="HQ196" s="64"/>
      <c r="HR196" s="64"/>
      <c r="HS196" s="64"/>
      <c r="HT196" s="64"/>
      <c r="HU196" s="64"/>
      <c r="HV196" s="64"/>
      <c r="HW196" s="176">
        <v>17629.309999999998</v>
      </c>
      <c r="HX196" s="64"/>
      <c r="HY196" s="280">
        <f>IF(ISTEXT(EM196), VALUE(EM196), EM196)</f>
        <v>0</v>
      </c>
      <c r="HZ196" s="280">
        <f>IF(ISTEXT(EN196), VALUE(EN196), EN196)</f>
        <v>0</v>
      </c>
      <c r="IA196" s="280">
        <f>IF(ISTEXT(EO196), VALUE(EO196), EO196)</f>
        <v>0</v>
      </c>
      <c r="IB196" s="64" t="b">
        <f>HW196=FE196</f>
        <v>0</v>
      </c>
      <c r="IC196" s="64"/>
    </row>
    <row r="197" spans="1:237" s="106" customFormat="1" ht="22.5" customHeight="1" x14ac:dyDescent="0.25">
      <c r="A197" s="368" t="s">
        <v>3346</v>
      </c>
      <c r="B197" s="369" t="s">
        <v>3347</v>
      </c>
      <c r="C197" s="370" t="s">
        <v>3186</v>
      </c>
      <c r="D197" s="371" t="s">
        <v>3348</v>
      </c>
      <c r="E197" s="371" t="s">
        <v>3349</v>
      </c>
      <c r="F197" s="372" t="s">
        <v>3182</v>
      </c>
      <c r="G197" s="372" t="s">
        <v>3183</v>
      </c>
      <c r="H197" s="373" t="s">
        <v>2099</v>
      </c>
      <c r="I197" s="374" t="s">
        <v>2099</v>
      </c>
      <c r="J197" s="421" t="s">
        <v>3184</v>
      </c>
      <c r="K197" s="421" t="s">
        <v>3187</v>
      </c>
      <c r="L197" s="329">
        <f>CONTINUA!BV197</f>
        <v>82</v>
      </c>
      <c r="M197" s="329">
        <f>CONTINUA!BW197</f>
        <v>0</v>
      </c>
      <c r="N197" s="895"/>
      <c r="O197" s="896" t="s">
        <v>3522</v>
      </c>
      <c r="P197" s="897">
        <v>0</v>
      </c>
      <c r="Q197" s="400">
        <v>24</v>
      </c>
      <c r="R197" s="401"/>
      <c r="S197" s="400">
        <v>1</v>
      </c>
      <c r="T197" s="401"/>
      <c r="U197" s="400"/>
      <c r="V197" s="401"/>
      <c r="W197" s="400"/>
      <c r="X197" s="401"/>
      <c r="Y197" s="400"/>
      <c r="Z197" s="401"/>
      <c r="AA197" s="400"/>
      <c r="AB197" s="401"/>
      <c r="AC197" s="400"/>
      <c r="AD197" s="401"/>
      <c r="AE197" s="400"/>
      <c r="AF197" s="401"/>
      <c r="AG197" s="400"/>
      <c r="AH197" s="401"/>
      <c r="AI197" s="400"/>
      <c r="AJ197" s="401"/>
      <c r="AK197" s="400">
        <v>1</v>
      </c>
      <c r="AL197" s="401"/>
      <c r="AM197" s="400"/>
      <c r="AN197" s="401"/>
      <c r="AO197" s="400"/>
      <c r="AP197" s="401"/>
      <c r="AQ197" s="400"/>
      <c r="AR197" s="401"/>
      <c r="AS197" s="400"/>
      <c r="AT197" s="401"/>
      <c r="AU197" s="400"/>
      <c r="AV197" s="401"/>
      <c r="AW197" s="400"/>
      <c r="AX197" s="401"/>
      <c r="AY197" s="400"/>
      <c r="AZ197" s="401"/>
      <c r="BA197" s="400"/>
      <c r="BB197" s="401"/>
      <c r="BC197" s="400"/>
      <c r="BD197" s="401"/>
      <c r="BE197" s="400"/>
      <c r="BF197" s="401"/>
      <c r="BG197" s="400"/>
      <c r="BH197" s="401"/>
      <c r="BI197" s="400"/>
      <c r="BJ197" s="401"/>
      <c r="BK197" s="400"/>
      <c r="BL197" s="401"/>
      <c r="BM197" s="400"/>
      <c r="BN197" s="401"/>
      <c r="BO197" s="400"/>
      <c r="BP197" s="401"/>
      <c r="BQ197" s="400"/>
      <c r="BR197" s="401"/>
      <c r="BS197" s="400"/>
      <c r="BT197" s="401"/>
      <c r="BU197" s="400"/>
      <c r="BV197" s="401"/>
      <c r="BW197" s="400"/>
      <c r="BX197" s="401"/>
      <c r="BY197" s="400">
        <v>1</v>
      </c>
      <c r="BZ197" s="401"/>
      <c r="CA197" s="400"/>
      <c r="CB197" s="401"/>
      <c r="CC197" s="400"/>
      <c r="CD197" s="401"/>
      <c r="CE197" s="400"/>
      <c r="CF197" s="401"/>
      <c r="CG197" s="400"/>
      <c r="CH197" s="401"/>
      <c r="CI197" s="400"/>
      <c r="CJ197" s="401"/>
      <c r="CK197" s="400"/>
      <c r="CL197" s="401"/>
      <c r="CM197" s="400"/>
      <c r="CN197" s="401"/>
      <c r="CO197" s="400"/>
      <c r="CP197" s="401"/>
      <c r="CQ197" s="400"/>
      <c r="CR197" s="401"/>
      <c r="CS197" s="400"/>
      <c r="CT197" s="401"/>
      <c r="CU197" s="400"/>
      <c r="CV197" s="401"/>
      <c r="CW197" s="400"/>
      <c r="CX197" s="401"/>
      <c r="CY197" s="400"/>
      <c r="CZ197" s="401"/>
      <c r="DA197" s="400"/>
      <c r="DB197" s="401"/>
      <c r="DC197" s="400"/>
      <c r="DD197" s="401"/>
      <c r="DE197" s="400"/>
      <c r="DF197" s="401"/>
      <c r="DG197" s="400"/>
      <c r="DH197" s="401"/>
      <c r="DI197" s="400"/>
      <c r="DJ197" s="401"/>
      <c r="DK197" s="400"/>
      <c r="DL197" s="401"/>
      <c r="DM197" s="400"/>
      <c r="DN197" s="401"/>
      <c r="DO197" s="400"/>
      <c r="DP197" s="401"/>
      <c r="DQ197" s="400"/>
      <c r="DR197" s="401"/>
      <c r="DS197" s="400"/>
      <c r="DT197" s="401"/>
      <c r="DU197" s="400"/>
      <c r="DV197" s="401"/>
      <c r="DW197" s="400"/>
      <c r="DX197" s="401"/>
      <c r="DY197" s="400"/>
      <c r="DZ197" s="401"/>
      <c r="EA197" s="400"/>
      <c r="EB197" s="401"/>
      <c r="EC197" s="400"/>
      <c r="ED197" s="401"/>
      <c r="EE197" s="400"/>
      <c r="EF197" s="401"/>
      <c r="EG197" s="400"/>
      <c r="EH197" s="401"/>
      <c r="EI197" s="400"/>
      <c r="EJ197" s="447"/>
      <c r="EK197" s="511"/>
      <c r="EL197" s="514"/>
      <c r="EM197" s="448"/>
      <c r="EN197" s="344"/>
      <c r="EO197" s="345"/>
      <c r="EP197" s="171">
        <f t="shared" si="168"/>
        <v>24</v>
      </c>
      <c r="EQ197" s="171">
        <f t="shared" si="169"/>
        <v>2</v>
      </c>
      <c r="ER197" s="171">
        <f t="shared" si="170"/>
        <v>1</v>
      </c>
      <c r="ES197" s="171">
        <f t="shared" si="171"/>
        <v>0</v>
      </c>
      <c r="ET197" s="171">
        <f t="shared" si="172"/>
        <v>0</v>
      </c>
      <c r="EU197" s="171">
        <f t="shared" si="173"/>
        <v>0</v>
      </c>
      <c r="EV197" s="172">
        <f t="shared" si="174"/>
        <v>27</v>
      </c>
      <c r="EW197" s="173"/>
      <c r="EX197" s="248">
        <f t="shared" si="231"/>
        <v>0</v>
      </c>
      <c r="EY197" s="174">
        <f>(L197*regular)+(M197*Cadeirantee)</f>
        <v>790.48</v>
      </c>
      <c r="EZ197" s="249">
        <f>SUMIF(FG197:GJ197,"&gt;0")</f>
        <v>0</v>
      </c>
      <c r="FA197" s="249">
        <f>SUMIF(FG197:GJ197,"&lt;0")+SUMIF(GN197:HP197,"&lt;0")</f>
        <v>0</v>
      </c>
      <c r="FB197" s="174">
        <v>0</v>
      </c>
      <c r="FC197" s="126">
        <f>N197*km*'VALORES TABELA'!$B$13</f>
        <v>0</v>
      </c>
      <c r="FD197" s="250">
        <f t="shared" ref="FD197:FD200" si="232">GL197</f>
        <v>0</v>
      </c>
      <c r="FE197" s="105"/>
      <c r="FF197" s="119"/>
      <c r="FG197" s="119"/>
      <c r="FH197" s="119"/>
      <c r="FI197" s="119"/>
      <c r="FJ197" s="119"/>
      <c r="FK197" s="119"/>
      <c r="FL197" s="119"/>
      <c r="FM197" s="119"/>
      <c r="FN197" s="119"/>
      <c r="FO197" s="119"/>
      <c r="FP197" s="119"/>
      <c r="FQ197" s="119"/>
      <c r="FR197" s="119"/>
      <c r="FS197" s="119"/>
      <c r="FT197" s="119"/>
      <c r="FU197" s="119"/>
      <c r="FV197" s="119"/>
      <c r="FW197" s="119"/>
      <c r="FX197" s="119"/>
      <c r="FY197" s="119"/>
      <c r="FZ197" s="119"/>
      <c r="GA197" s="119"/>
      <c r="GB197" s="119"/>
      <c r="GC197" s="119"/>
      <c r="GD197" s="119"/>
      <c r="GE197" s="119"/>
      <c r="GF197" s="119"/>
      <c r="GG197" s="119"/>
      <c r="GH197" s="119"/>
      <c r="GI197" s="119"/>
      <c r="GJ197" s="119"/>
      <c r="GK197" s="251"/>
      <c r="GL197" s="103">
        <f t="shared" si="175"/>
        <v>0</v>
      </c>
      <c r="GM197" s="124"/>
      <c r="GN197" s="104"/>
      <c r="GO197" s="104"/>
      <c r="GP197" s="104"/>
      <c r="GQ197" s="104"/>
      <c r="GR197" s="104"/>
      <c r="GS197" s="104"/>
      <c r="GT197" s="104"/>
      <c r="GU197" s="104"/>
      <c r="GV197" s="104"/>
      <c r="GW197" s="104"/>
      <c r="GX197" s="104"/>
      <c r="GY197" s="104"/>
      <c r="GZ197" s="104"/>
      <c r="HA197" s="104"/>
      <c r="HB197" s="104"/>
      <c r="HC197" s="104"/>
      <c r="HD197" s="104"/>
      <c r="HE197" s="104"/>
      <c r="HF197" s="104"/>
      <c r="HG197" s="104"/>
      <c r="HH197" s="104"/>
      <c r="HI197" s="104"/>
      <c r="HJ197" s="104"/>
      <c r="HK197" s="104"/>
      <c r="HL197" s="104"/>
      <c r="HM197" s="104"/>
      <c r="HN197" s="104"/>
      <c r="HO197" s="104"/>
      <c r="HP197" s="104"/>
      <c r="HQ197" s="64"/>
      <c r="HR197" s="64"/>
      <c r="HS197" s="64"/>
      <c r="HT197" s="64"/>
      <c r="HU197" s="64"/>
      <c r="HV197" s="64"/>
      <c r="HW197" s="105"/>
      <c r="HX197" s="64"/>
      <c r="HY197" s="280">
        <f t="shared" ref="HY197:HY200" si="233">IF(ISTEXT(EM197), VALUE(EM197), EM197)</f>
        <v>0</v>
      </c>
      <c r="HZ197" s="280">
        <f t="shared" ref="HZ197:HZ200" si="234">IF(ISTEXT(EN197), VALUE(EN197), EN197)</f>
        <v>0</v>
      </c>
      <c r="IA197" s="280">
        <f t="shared" ref="IA197:IA200" si="235">IF(ISTEXT(EO197), VALUE(EO197), EO197)</f>
        <v>0</v>
      </c>
      <c r="IB197" s="64"/>
      <c r="IC197" s="64"/>
    </row>
    <row r="198" spans="1:237" s="106" customFormat="1" ht="22.5" customHeight="1" x14ac:dyDescent="0.25">
      <c r="A198" s="368" t="s">
        <v>3346</v>
      </c>
      <c r="B198" s="369" t="s">
        <v>3347</v>
      </c>
      <c r="C198" s="375" t="s">
        <v>3186</v>
      </c>
      <c r="D198" s="371" t="s">
        <v>3348</v>
      </c>
      <c r="E198" s="371" t="s">
        <v>3349</v>
      </c>
      <c r="F198" s="376" t="s">
        <v>3182</v>
      </c>
      <c r="G198" s="376" t="s">
        <v>3183</v>
      </c>
      <c r="H198" s="373" t="s">
        <v>2099</v>
      </c>
      <c r="I198" s="374" t="s">
        <v>2099</v>
      </c>
      <c r="J198" s="421" t="s">
        <v>3184</v>
      </c>
      <c r="K198" s="422" t="s">
        <v>3188</v>
      </c>
      <c r="L198" s="329">
        <f>CONTINUA!BV198</f>
        <v>0</v>
      </c>
      <c r="M198" s="329">
        <f>CONTINUA!BW198</f>
        <v>0</v>
      </c>
      <c r="N198" s="895"/>
      <c r="O198" s="896" t="s">
        <v>3522</v>
      </c>
      <c r="P198" s="897">
        <v>0</v>
      </c>
      <c r="Q198" s="400"/>
      <c r="R198" s="401"/>
      <c r="S198" s="400"/>
      <c r="T198" s="401"/>
      <c r="U198" s="400"/>
      <c r="V198" s="401"/>
      <c r="W198" s="400"/>
      <c r="X198" s="401"/>
      <c r="Y198" s="400"/>
      <c r="Z198" s="401"/>
      <c r="AA198" s="400"/>
      <c r="AB198" s="401"/>
      <c r="AC198" s="400"/>
      <c r="AD198" s="401"/>
      <c r="AE198" s="400"/>
      <c r="AF198" s="401"/>
      <c r="AG198" s="400"/>
      <c r="AH198" s="401"/>
      <c r="AI198" s="400"/>
      <c r="AJ198" s="401"/>
      <c r="AK198" s="400"/>
      <c r="AL198" s="401"/>
      <c r="AM198" s="400"/>
      <c r="AN198" s="401"/>
      <c r="AO198" s="400"/>
      <c r="AP198" s="401"/>
      <c r="AQ198" s="400"/>
      <c r="AR198" s="401"/>
      <c r="AS198" s="400"/>
      <c r="AT198" s="401"/>
      <c r="AU198" s="400"/>
      <c r="AV198" s="401"/>
      <c r="AW198" s="400"/>
      <c r="AX198" s="401"/>
      <c r="AY198" s="400"/>
      <c r="AZ198" s="401"/>
      <c r="BA198" s="400"/>
      <c r="BB198" s="401"/>
      <c r="BC198" s="400"/>
      <c r="BD198" s="401"/>
      <c r="BE198" s="400"/>
      <c r="BF198" s="401"/>
      <c r="BG198" s="400"/>
      <c r="BH198" s="401"/>
      <c r="BI198" s="400"/>
      <c r="BJ198" s="401"/>
      <c r="BK198" s="400"/>
      <c r="BL198" s="401"/>
      <c r="BM198" s="400"/>
      <c r="BN198" s="401"/>
      <c r="BO198" s="400"/>
      <c r="BP198" s="401"/>
      <c r="BQ198" s="400"/>
      <c r="BR198" s="401"/>
      <c r="BS198" s="400"/>
      <c r="BT198" s="401"/>
      <c r="BU198" s="400"/>
      <c r="BV198" s="401"/>
      <c r="BW198" s="400"/>
      <c r="BX198" s="401"/>
      <c r="BY198" s="400"/>
      <c r="BZ198" s="401"/>
      <c r="CA198" s="400"/>
      <c r="CB198" s="401"/>
      <c r="CC198" s="400"/>
      <c r="CD198" s="401"/>
      <c r="CE198" s="400"/>
      <c r="CF198" s="401"/>
      <c r="CG198" s="400"/>
      <c r="CH198" s="401"/>
      <c r="CI198" s="400"/>
      <c r="CJ198" s="401"/>
      <c r="CK198" s="400"/>
      <c r="CL198" s="401"/>
      <c r="CM198" s="400"/>
      <c r="CN198" s="401"/>
      <c r="CO198" s="400"/>
      <c r="CP198" s="401"/>
      <c r="CQ198" s="400"/>
      <c r="CR198" s="401"/>
      <c r="CS198" s="400"/>
      <c r="CT198" s="401"/>
      <c r="CU198" s="400"/>
      <c r="CV198" s="401"/>
      <c r="CW198" s="400"/>
      <c r="CX198" s="401"/>
      <c r="CY198" s="400"/>
      <c r="CZ198" s="401"/>
      <c r="DA198" s="400"/>
      <c r="DB198" s="401"/>
      <c r="DC198" s="400"/>
      <c r="DD198" s="401"/>
      <c r="DE198" s="400"/>
      <c r="DF198" s="401"/>
      <c r="DG198" s="400"/>
      <c r="DH198" s="401"/>
      <c r="DI198" s="400"/>
      <c r="DJ198" s="401"/>
      <c r="DK198" s="400"/>
      <c r="DL198" s="401"/>
      <c r="DM198" s="400"/>
      <c r="DN198" s="401"/>
      <c r="DO198" s="400"/>
      <c r="DP198" s="401"/>
      <c r="DQ198" s="400"/>
      <c r="DR198" s="401"/>
      <c r="DS198" s="400"/>
      <c r="DT198" s="401"/>
      <c r="DU198" s="400"/>
      <c r="DV198" s="401"/>
      <c r="DW198" s="400"/>
      <c r="DX198" s="401"/>
      <c r="DY198" s="400"/>
      <c r="DZ198" s="401"/>
      <c r="EA198" s="400"/>
      <c r="EB198" s="401"/>
      <c r="EC198" s="400"/>
      <c r="ED198" s="401"/>
      <c r="EE198" s="400"/>
      <c r="EF198" s="401"/>
      <c r="EG198" s="400"/>
      <c r="EH198" s="401"/>
      <c r="EI198" s="400"/>
      <c r="EJ198" s="447"/>
      <c r="EK198" s="511"/>
      <c r="EL198" s="514"/>
      <c r="EM198" s="448"/>
      <c r="EN198" s="344"/>
      <c r="EO198" s="345"/>
      <c r="EP198" s="171">
        <f t="shared" si="168"/>
        <v>0</v>
      </c>
      <c r="EQ198" s="171">
        <f t="shared" si="169"/>
        <v>0</v>
      </c>
      <c r="ER198" s="171">
        <f t="shared" si="170"/>
        <v>0</v>
      </c>
      <c r="ES198" s="171">
        <f t="shared" si="171"/>
        <v>0</v>
      </c>
      <c r="ET198" s="171">
        <f t="shared" si="172"/>
        <v>0</v>
      </c>
      <c r="EU198" s="171">
        <f t="shared" si="173"/>
        <v>0</v>
      </c>
      <c r="EV198" s="172">
        <f t="shared" si="174"/>
        <v>0</v>
      </c>
      <c r="EW198" s="125"/>
      <c r="EX198" s="248">
        <f t="shared" si="231"/>
        <v>0</v>
      </c>
      <c r="EY198" s="174">
        <f>(L198*regular)+(M198*Cadeirantee)</f>
        <v>0</v>
      </c>
      <c r="EZ198" s="249">
        <f>SUMIF(FG198:GJ198,"&gt;0")</f>
        <v>0</v>
      </c>
      <c r="FA198" s="249">
        <f>SUMIF(FG198:GJ198,"&lt;0")+SUMIF(GN198:HP198,"&lt;0")</f>
        <v>0</v>
      </c>
      <c r="FB198" s="174">
        <v>0</v>
      </c>
      <c r="FC198" s="126">
        <f>N198*km*'VALORES TABELA'!$B$13</f>
        <v>0</v>
      </c>
      <c r="FD198" s="250">
        <f t="shared" si="232"/>
        <v>0</v>
      </c>
      <c r="FE198" s="105"/>
      <c r="FF198" s="108"/>
      <c r="FG198" s="108"/>
      <c r="FH198" s="108"/>
      <c r="FI198" s="108"/>
      <c r="FJ198" s="108"/>
      <c r="FK198" s="108"/>
      <c r="FL198" s="108"/>
      <c r="FM198" s="108"/>
      <c r="FN198" s="108"/>
      <c r="FO198" s="108"/>
      <c r="FP198" s="108"/>
      <c r="FQ198" s="108"/>
      <c r="FR198" s="108"/>
      <c r="FS198" s="108"/>
      <c r="FT198" s="108"/>
      <c r="FU198" s="108"/>
      <c r="FV198" s="108"/>
      <c r="FW198" s="108"/>
      <c r="FX198" s="108"/>
      <c r="FY198" s="108"/>
      <c r="FZ198" s="108"/>
      <c r="GA198" s="108"/>
      <c r="GB198" s="108"/>
      <c r="GC198" s="108"/>
      <c r="GD198" s="108"/>
      <c r="GE198" s="108"/>
      <c r="GF198" s="108"/>
      <c r="GG198" s="108"/>
      <c r="GH198" s="108"/>
      <c r="GI198" s="108"/>
      <c r="GJ198" s="108"/>
      <c r="GK198" s="251"/>
      <c r="GL198" s="103">
        <f t="shared" si="175"/>
        <v>0</v>
      </c>
      <c r="GM198" s="124"/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64"/>
      <c r="HR198" s="64"/>
      <c r="HS198" s="64"/>
      <c r="HT198" s="64"/>
      <c r="HU198" s="64"/>
      <c r="HV198" s="64"/>
      <c r="HW198" s="105"/>
      <c r="HX198" s="64"/>
      <c r="HY198" s="280">
        <f t="shared" si="233"/>
        <v>0</v>
      </c>
      <c r="HZ198" s="280">
        <f t="shared" si="234"/>
        <v>0</v>
      </c>
      <c r="IA198" s="280">
        <f t="shared" si="235"/>
        <v>0</v>
      </c>
      <c r="IB198" s="64"/>
      <c r="IC198" s="64"/>
    </row>
    <row r="199" spans="1:237" s="106" customFormat="1" ht="22.5" customHeight="1" x14ac:dyDescent="0.25">
      <c r="A199" s="368" t="s">
        <v>3346</v>
      </c>
      <c r="B199" s="369" t="s">
        <v>3347</v>
      </c>
      <c r="C199" s="375" t="s">
        <v>3186</v>
      </c>
      <c r="D199" s="371" t="s">
        <v>3348</v>
      </c>
      <c r="E199" s="371" t="s">
        <v>3349</v>
      </c>
      <c r="F199" s="376" t="s">
        <v>3182</v>
      </c>
      <c r="G199" s="376" t="s">
        <v>3183</v>
      </c>
      <c r="H199" s="373" t="s">
        <v>2099</v>
      </c>
      <c r="I199" s="374" t="s">
        <v>2099</v>
      </c>
      <c r="J199" s="421" t="s">
        <v>3184</v>
      </c>
      <c r="K199" s="423" t="s">
        <v>3189</v>
      </c>
      <c r="L199" s="329">
        <f>CONTINUA!BV199</f>
        <v>0</v>
      </c>
      <c r="M199" s="329">
        <f>CONTINUA!BW199</f>
        <v>0</v>
      </c>
      <c r="N199" s="895"/>
      <c r="O199" s="896" t="s">
        <v>3522</v>
      </c>
      <c r="P199" s="897">
        <v>0</v>
      </c>
      <c r="Q199" s="400"/>
      <c r="R199" s="401"/>
      <c r="S199" s="400"/>
      <c r="T199" s="401"/>
      <c r="U199" s="400"/>
      <c r="V199" s="401"/>
      <c r="W199" s="400"/>
      <c r="X199" s="401"/>
      <c r="Y199" s="400"/>
      <c r="Z199" s="401"/>
      <c r="AA199" s="400"/>
      <c r="AB199" s="401"/>
      <c r="AC199" s="400"/>
      <c r="AD199" s="401"/>
      <c r="AE199" s="400"/>
      <c r="AF199" s="401"/>
      <c r="AG199" s="400"/>
      <c r="AH199" s="401"/>
      <c r="AI199" s="400"/>
      <c r="AJ199" s="401"/>
      <c r="AK199" s="400"/>
      <c r="AL199" s="401"/>
      <c r="AM199" s="400"/>
      <c r="AN199" s="401"/>
      <c r="AO199" s="400"/>
      <c r="AP199" s="401"/>
      <c r="AQ199" s="400"/>
      <c r="AR199" s="401"/>
      <c r="AS199" s="400"/>
      <c r="AT199" s="401"/>
      <c r="AU199" s="400"/>
      <c r="AV199" s="401"/>
      <c r="AW199" s="400"/>
      <c r="AX199" s="401"/>
      <c r="AY199" s="400"/>
      <c r="AZ199" s="401"/>
      <c r="BA199" s="400"/>
      <c r="BB199" s="401"/>
      <c r="BC199" s="400"/>
      <c r="BD199" s="401"/>
      <c r="BE199" s="400"/>
      <c r="BF199" s="401"/>
      <c r="BG199" s="400"/>
      <c r="BH199" s="401"/>
      <c r="BI199" s="400"/>
      <c r="BJ199" s="401"/>
      <c r="BK199" s="400"/>
      <c r="BL199" s="401"/>
      <c r="BM199" s="400"/>
      <c r="BN199" s="401"/>
      <c r="BO199" s="400"/>
      <c r="BP199" s="401"/>
      <c r="BQ199" s="400"/>
      <c r="BR199" s="401"/>
      <c r="BS199" s="400"/>
      <c r="BT199" s="401"/>
      <c r="BU199" s="400"/>
      <c r="BV199" s="401"/>
      <c r="BW199" s="400"/>
      <c r="BX199" s="401"/>
      <c r="BY199" s="400"/>
      <c r="BZ199" s="401"/>
      <c r="CA199" s="400"/>
      <c r="CB199" s="401"/>
      <c r="CC199" s="400"/>
      <c r="CD199" s="401"/>
      <c r="CE199" s="400"/>
      <c r="CF199" s="401"/>
      <c r="CG199" s="400"/>
      <c r="CH199" s="401"/>
      <c r="CI199" s="400"/>
      <c r="CJ199" s="401"/>
      <c r="CK199" s="400"/>
      <c r="CL199" s="401"/>
      <c r="CM199" s="400"/>
      <c r="CN199" s="401"/>
      <c r="CO199" s="400"/>
      <c r="CP199" s="401"/>
      <c r="CQ199" s="400"/>
      <c r="CR199" s="401"/>
      <c r="CS199" s="400"/>
      <c r="CT199" s="401"/>
      <c r="CU199" s="400"/>
      <c r="CV199" s="401"/>
      <c r="CW199" s="400"/>
      <c r="CX199" s="401"/>
      <c r="CY199" s="400"/>
      <c r="CZ199" s="401"/>
      <c r="DA199" s="400"/>
      <c r="DB199" s="401"/>
      <c r="DC199" s="400"/>
      <c r="DD199" s="401"/>
      <c r="DE199" s="400"/>
      <c r="DF199" s="401"/>
      <c r="DG199" s="400"/>
      <c r="DH199" s="401"/>
      <c r="DI199" s="400"/>
      <c r="DJ199" s="401"/>
      <c r="DK199" s="400"/>
      <c r="DL199" s="401"/>
      <c r="DM199" s="400"/>
      <c r="DN199" s="401"/>
      <c r="DO199" s="400"/>
      <c r="DP199" s="401"/>
      <c r="DQ199" s="400"/>
      <c r="DR199" s="401"/>
      <c r="DS199" s="400"/>
      <c r="DT199" s="401"/>
      <c r="DU199" s="400"/>
      <c r="DV199" s="401"/>
      <c r="DW199" s="400"/>
      <c r="DX199" s="401"/>
      <c r="DY199" s="400"/>
      <c r="DZ199" s="401"/>
      <c r="EA199" s="400"/>
      <c r="EB199" s="401"/>
      <c r="EC199" s="400"/>
      <c r="ED199" s="401"/>
      <c r="EE199" s="400"/>
      <c r="EF199" s="401"/>
      <c r="EG199" s="400"/>
      <c r="EH199" s="401"/>
      <c r="EI199" s="400"/>
      <c r="EJ199" s="447"/>
      <c r="EK199" s="511"/>
      <c r="EL199" s="514"/>
      <c r="EM199" s="448"/>
      <c r="EN199" s="344"/>
      <c r="EO199" s="345"/>
      <c r="EP199" s="171">
        <f t="shared" si="168"/>
        <v>0</v>
      </c>
      <c r="EQ199" s="171">
        <f t="shared" si="169"/>
        <v>0</v>
      </c>
      <c r="ER199" s="171">
        <f t="shared" si="170"/>
        <v>0</v>
      </c>
      <c r="ES199" s="171">
        <f t="shared" si="171"/>
        <v>0</v>
      </c>
      <c r="ET199" s="171">
        <f t="shared" si="172"/>
        <v>0</v>
      </c>
      <c r="EU199" s="171">
        <f t="shared" si="173"/>
        <v>0</v>
      </c>
      <c r="EV199" s="172">
        <f t="shared" si="174"/>
        <v>0</v>
      </c>
      <c r="EW199" s="127"/>
      <c r="EX199" s="248">
        <f t="shared" si="231"/>
        <v>0</v>
      </c>
      <c r="EY199" s="174">
        <f>(L199*regular)+(M199*Cadeirantee)</f>
        <v>0</v>
      </c>
      <c r="EZ199" s="249">
        <f>SUMIF(FG199:GJ199,"&gt;0")</f>
        <v>0</v>
      </c>
      <c r="FA199" s="249">
        <f>SUMIF(FG199:GJ199,"&lt;0")+SUMIF(GN199:HP199,"&lt;0")</f>
        <v>0</v>
      </c>
      <c r="FB199" s="174">
        <v>0</v>
      </c>
      <c r="FC199" s="126">
        <f>N199*km*'VALORES TABELA'!$B$13</f>
        <v>0</v>
      </c>
      <c r="FD199" s="250">
        <f t="shared" si="232"/>
        <v>0</v>
      </c>
      <c r="FE199" s="105"/>
      <c r="FF199" s="118"/>
      <c r="FG199" s="118"/>
      <c r="FH199" s="118"/>
      <c r="FI199" s="118"/>
      <c r="FJ199" s="118"/>
      <c r="FK199" s="118"/>
      <c r="FL199" s="118"/>
      <c r="FM199" s="118"/>
      <c r="FN199" s="118"/>
      <c r="FO199" s="118"/>
      <c r="FP199" s="118"/>
      <c r="FQ199" s="118"/>
      <c r="FR199" s="118"/>
      <c r="FS199" s="118"/>
      <c r="FT199" s="118"/>
      <c r="FU199" s="118"/>
      <c r="FV199" s="118"/>
      <c r="FW199" s="118"/>
      <c r="FX199" s="118"/>
      <c r="FY199" s="118"/>
      <c r="FZ199" s="118"/>
      <c r="GA199" s="118"/>
      <c r="GB199" s="118"/>
      <c r="GC199" s="118"/>
      <c r="GD199" s="118"/>
      <c r="GE199" s="118"/>
      <c r="GF199" s="118"/>
      <c r="GG199" s="118"/>
      <c r="GH199" s="118"/>
      <c r="GI199" s="118"/>
      <c r="GJ199" s="118"/>
      <c r="GK199" s="252"/>
      <c r="GL199" s="103">
        <f t="shared" si="175"/>
        <v>0</v>
      </c>
      <c r="GM199" s="124"/>
      <c r="GN199" s="104"/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/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64"/>
      <c r="HR199" s="65"/>
      <c r="HS199" s="65"/>
      <c r="HT199" s="65"/>
      <c r="HU199" s="65"/>
      <c r="HV199" s="65"/>
      <c r="HW199" s="105"/>
      <c r="HX199" s="65"/>
      <c r="HY199" s="280">
        <f t="shared" si="233"/>
        <v>0</v>
      </c>
      <c r="HZ199" s="280">
        <f t="shared" si="234"/>
        <v>0</v>
      </c>
      <c r="IA199" s="280">
        <f t="shared" si="235"/>
        <v>0</v>
      </c>
      <c r="IB199" s="65"/>
      <c r="IC199" s="65"/>
    </row>
    <row r="200" spans="1:237" s="106" customFormat="1" ht="22.5" customHeight="1" thickBot="1" x14ac:dyDescent="0.3">
      <c r="A200" s="377" t="s">
        <v>3346</v>
      </c>
      <c r="B200" s="378" t="s">
        <v>3347</v>
      </c>
      <c r="C200" s="379" t="s">
        <v>3186</v>
      </c>
      <c r="D200" s="380" t="s">
        <v>3348</v>
      </c>
      <c r="E200" s="380" t="s">
        <v>3349</v>
      </c>
      <c r="F200" s="381" t="s">
        <v>3182</v>
      </c>
      <c r="G200" s="381" t="s">
        <v>3183</v>
      </c>
      <c r="H200" s="382" t="s">
        <v>2099</v>
      </c>
      <c r="I200" s="383" t="s">
        <v>2099</v>
      </c>
      <c r="J200" s="421" t="s">
        <v>3184</v>
      </c>
      <c r="K200" s="424" t="s">
        <v>60</v>
      </c>
      <c r="L200" s="329">
        <f>CONTINUA!BV200</f>
        <v>0</v>
      </c>
      <c r="M200" s="329">
        <f>CONTINUA!BW200</f>
        <v>0</v>
      </c>
      <c r="N200" s="895"/>
      <c r="O200" s="896" t="s">
        <v>3522</v>
      </c>
      <c r="P200" s="897">
        <v>0</v>
      </c>
      <c r="Q200" s="400"/>
      <c r="R200" s="401"/>
      <c r="S200" s="400"/>
      <c r="T200" s="401"/>
      <c r="U200" s="400"/>
      <c r="V200" s="401"/>
      <c r="W200" s="400"/>
      <c r="X200" s="401"/>
      <c r="Y200" s="400"/>
      <c r="Z200" s="401"/>
      <c r="AA200" s="400"/>
      <c r="AB200" s="401"/>
      <c r="AC200" s="400"/>
      <c r="AD200" s="401"/>
      <c r="AE200" s="400"/>
      <c r="AF200" s="401"/>
      <c r="AG200" s="400"/>
      <c r="AH200" s="401"/>
      <c r="AI200" s="400"/>
      <c r="AJ200" s="401"/>
      <c r="AK200" s="400"/>
      <c r="AL200" s="401"/>
      <c r="AM200" s="400"/>
      <c r="AN200" s="401"/>
      <c r="AO200" s="400"/>
      <c r="AP200" s="401"/>
      <c r="AQ200" s="400"/>
      <c r="AR200" s="401"/>
      <c r="AS200" s="400"/>
      <c r="AT200" s="401"/>
      <c r="AU200" s="400"/>
      <c r="AV200" s="401"/>
      <c r="AW200" s="400"/>
      <c r="AX200" s="401"/>
      <c r="AY200" s="400"/>
      <c r="AZ200" s="401"/>
      <c r="BA200" s="400"/>
      <c r="BB200" s="401"/>
      <c r="BC200" s="400"/>
      <c r="BD200" s="401"/>
      <c r="BE200" s="400"/>
      <c r="BF200" s="401"/>
      <c r="BG200" s="400"/>
      <c r="BH200" s="401"/>
      <c r="BI200" s="400"/>
      <c r="BJ200" s="401"/>
      <c r="BK200" s="400"/>
      <c r="BL200" s="401"/>
      <c r="BM200" s="400"/>
      <c r="BN200" s="401"/>
      <c r="BO200" s="400"/>
      <c r="BP200" s="401"/>
      <c r="BQ200" s="400"/>
      <c r="BR200" s="401"/>
      <c r="BS200" s="400"/>
      <c r="BT200" s="401"/>
      <c r="BU200" s="400"/>
      <c r="BV200" s="401"/>
      <c r="BW200" s="400"/>
      <c r="BX200" s="401"/>
      <c r="BY200" s="400"/>
      <c r="BZ200" s="401"/>
      <c r="CA200" s="400"/>
      <c r="CB200" s="401"/>
      <c r="CC200" s="400"/>
      <c r="CD200" s="401"/>
      <c r="CE200" s="400"/>
      <c r="CF200" s="401"/>
      <c r="CG200" s="400"/>
      <c r="CH200" s="401"/>
      <c r="CI200" s="400"/>
      <c r="CJ200" s="401"/>
      <c r="CK200" s="400"/>
      <c r="CL200" s="401"/>
      <c r="CM200" s="400"/>
      <c r="CN200" s="401"/>
      <c r="CO200" s="400"/>
      <c r="CP200" s="401"/>
      <c r="CQ200" s="400"/>
      <c r="CR200" s="401"/>
      <c r="CS200" s="400"/>
      <c r="CT200" s="401"/>
      <c r="CU200" s="400"/>
      <c r="CV200" s="401"/>
      <c r="CW200" s="400"/>
      <c r="CX200" s="401"/>
      <c r="CY200" s="400"/>
      <c r="CZ200" s="401"/>
      <c r="DA200" s="400"/>
      <c r="DB200" s="401"/>
      <c r="DC200" s="400"/>
      <c r="DD200" s="401"/>
      <c r="DE200" s="400"/>
      <c r="DF200" s="401"/>
      <c r="DG200" s="400"/>
      <c r="DH200" s="401"/>
      <c r="DI200" s="400"/>
      <c r="DJ200" s="401"/>
      <c r="DK200" s="400"/>
      <c r="DL200" s="401"/>
      <c r="DM200" s="400"/>
      <c r="DN200" s="401"/>
      <c r="DO200" s="400"/>
      <c r="DP200" s="401"/>
      <c r="DQ200" s="400"/>
      <c r="DR200" s="401"/>
      <c r="DS200" s="400"/>
      <c r="DT200" s="401"/>
      <c r="DU200" s="400"/>
      <c r="DV200" s="401"/>
      <c r="DW200" s="400"/>
      <c r="DX200" s="401"/>
      <c r="DY200" s="400"/>
      <c r="DZ200" s="401"/>
      <c r="EA200" s="400"/>
      <c r="EB200" s="401"/>
      <c r="EC200" s="400"/>
      <c r="ED200" s="401"/>
      <c r="EE200" s="400"/>
      <c r="EF200" s="401"/>
      <c r="EG200" s="400"/>
      <c r="EH200" s="401"/>
      <c r="EI200" s="400"/>
      <c r="EJ200" s="447"/>
      <c r="EK200" s="512"/>
      <c r="EL200" s="515"/>
      <c r="EM200" s="450"/>
      <c r="EN200" s="348"/>
      <c r="EO200" s="348"/>
      <c r="EP200" s="179">
        <f t="shared" si="168"/>
        <v>0</v>
      </c>
      <c r="EQ200" s="179">
        <f t="shared" si="169"/>
        <v>0</v>
      </c>
      <c r="ER200" s="179">
        <f t="shared" si="170"/>
        <v>0</v>
      </c>
      <c r="ES200" s="179">
        <f t="shared" si="171"/>
        <v>0</v>
      </c>
      <c r="ET200" s="179">
        <f t="shared" si="172"/>
        <v>0</v>
      </c>
      <c r="EU200" s="179">
        <f t="shared" si="173"/>
        <v>0</v>
      </c>
      <c r="EV200" s="172">
        <f t="shared" si="174"/>
        <v>0</v>
      </c>
      <c r="EW200" s="253"/>
      <c r="EX200" s="254">
        <v>0</v>
      </c>
      <c r="EY200" s="180">
        <v>0</v>
      </c>
      <c r="EZ200" s="255">
        <v>0</v>
      </c>
      <c r="FA200" s="255">
        <v>0</v>
      </c>
      <c r="FB200" s="180">
        <f>SUM(FF200:GI200)/2</f>
        <v>0</v>
      </c>
      <c r="FC200" s="256">
        <f>N200*km*'VALORES TABELA'!$B$13</f>
        <v>0</v>
      </c>
      <c r="FD200" s="250">
        <f t="shared" si="232"/>
        <v>0</v>
      </c>
      <c r="FE200" s="257"/>
      <c r="FF200" s="181">
        <f>((Q200+S200)*Percapita)+((R200+T200)*Cadeirante)</f>
        <v>0</v>
      </c>
      <c r="FG200" s="181">
        <f>((U200+W200)*Percapita/30*FG$4)+((V200+X200)*Cadeirante/30*FG$4)</f>
        <v>0</v>
      </c>
      <c r="FH200" s="181">
        <f>((Y200+AA200)*Percapita/30*FH$4)+((Z200+AB200)*Cadeirante/30*FH$4)</f>
        <v>0</v>
      </c>
      <c r="FI200" s="181">
        <f>((AC200+AE200)*Percapita/30*FI$4)+((AD200+AF200)*Cadeirante/30*FI$4)</f>
        <v>0</v>
      </c>
      <c r="FJ200" s="181">
        <f>((AG200+AI200)*Percapita/30*FJ$4)+((AH200+AJ200)*Cadeirante/30*FJ$4)</f>
        <v>0</v>
      </c>
      <c r="FK200" s="181">
        <f>((AK200+AM200)*Percapita/30*FK$4)+((AL200+AN200)*Cadeirante/30*FK$4)</f>
        <v>0</v>
      </c>
      <c r="FL200" s="181">
        <f>((AO200+AQ200)*Percapita/30*FL$4)+((AP200+AR200)*Cadeirante/30*FL$4)</f>
        <v>0</v>
      </c>
      <c r="FM200" s="181">
        <f>((AS200+AU200)*Percapita/30*FM$4)+((AT200+AV200)*Cadeirante/30*FM$4)</f>
        <v>0</v>
      </c>
      <c r="FN200" s="181">
        <f>((AW200+AY200)*Percapita/30*FN$4)+((AX200+AZ200)*Cadeirante/30*FN$4)</f>
        <v>0</v>
      </c>
      <c r="FO200" s="181">
        <f>((BA200+BC200)*Percapita/30*FO$4)+((BB200+BD200)*Cadeirante/30*FO$4)</f>
        <v>0</v>
      </c>
      <c r="FP200" s="181">
        <f>((BE200+BG200)*Percapita/30*FP$4)+((BF200+BH200)*Cadeirante/30*FP$4)</f>
        <v>0</v>
      </c>
      <c r="FQ200" s="181">
        <f>((BI200+BK200)*Percapita/30*FQ$4)+((BJ200+BL200)*Cadeirante/30*FQ$4)</f>
        <v>0</v>
      </c>
      <c r="FR200" s="181">
        <f>((BM200+BO200)*Percapita/30*FR$4)+((BN200+BP200)*Cadeirante/30*FR$4)</f>
        <v>0</v>
      </c>
      <c r="FS200" s="181">
        <f>((BQ200+BS200)*Percapita/30*FS$4)+((BR200+BT200)*Cadeirante/30*FS$4)</f>
        <v>0</v>
      </c>
      <c r="FT200" s="181">
        <f>((BU200+BW200)*Percapita/30*FT$4)+((BV200+BX200)*Cadeirante/30*FT$4)</f>
        <v>0</v>
      </c>
      <c r="FU200" s="181">
        <f>((BY200+CA200)*Percapita/30*FU$4)+((BZ200+CB200)*Cadeirante/30*FU$4)</f>
        <v>0</v>
      </c>
      <c r="FV200" s="181">
        <f>((CC200+CE200)*Percapita/30*FV$4)+((CD200+CF200)*Cadeirante/30*FV$4)</f>
        <v>0</v>
      </c>
      <c r="FW200" s="181">
        <f>((CG200+CI200)*Percapita/30*FW$4)+((CI200+CK200)*Cadeirante/30*FW$4)</f>
        <v>0</v>
      </c>
      <c r="FX200" s="181">
        <f>((CK200+CM200)*Percapita/30*FX$4)+((CL200+CN200)*Cadeirante/30*FX$4)</f>
        <v>0</v>
      </c>
      <c r="FY200" s="181">
        <f>((CO200+CQ200)*Percapita/30*FY$4)+((CP200+CR200)*Cadeirante/30*FY$4)</f>
        <v>0</v>
      </c>
      <c r="FZ200" s="181">
        <f>((CS200+CU200)*Percapita/30*FZ$4)+((CT200+CV200)*Cadeirante/30*FZ$4)</f>
        <v>0</v>
      </c>
      <c r="GA200" s="181">
        <f>((CW200+CY200)*Percapita/30*GA$4)+((CX200+CZ200)*Cadeirante/30*GA$4)</f>
        <v>0</v>
      </c>
      <c r="GB200" s="181">
        <f>((DA200+DC200)*Percapita/30*GB$4)+((DB200+DD200)*Cadeirante/30*GB$4)</f>
        <v>0</v>
      </c>
      <c r="GC200" s="181">
        <f>((DE200+DG200)*Percapita/30*GC$4)+((DF200+DH200)*Cadeirante/30*GC$4)</f>
        <v>0</v>
      </c>
      <c r="GD200" s="181">
        <f>((DI200+DK200)*Percapita/30*GD$4)+((DJ200+DL200)*Cadeirante/30*GD$4)</f>
        <v>0</v>
      </c>
      <c r="GE200" s="181">
        <f>((DM200+DO200)*Percapita/30*GE$4)+((DN200+DP200)*Cadeirante/30*GE$4)</f>
        <v>0</v>
      </c>
      <c r="GF200" s="181">
        <f>((DQ200+DS200)*Percapita/30*GF$4)+((DR200+DT200)*Cadeirante/30*GF$4)</f>
        <v>0</v>
      </c>
      <c r="GG200" s="181">
        <f>((DU200+DW200)*Percapita/30*GG$4)+((DV200+DX200)*Cadeirante/30*GG$4)</f>
        <v>0</v>
      </c>
      <c r="GH200" s="181">
        <f>((DY200+EA200)*Percapita/30*GH$4)+((DZ200+EB200)*Cadeirante/30*GH$4)</f>
        <v>0</v>
      </c>
      <c r="GI200" s="181">
        <f>((EC200+EE200)*Percapita/30*GI$4)+((ED200+EF200)*Cadeirante/30*GI$4)</f>
        <v>0</v>
      </c>
      <c r="GJ200" s="181">
        <f>((EG200+EI200)*Percapita)+((EH200+EJ200)*Cadeirante)</f>
        <v>0</v>
      </c>
      <c r="GK200" s="258"/>
      <c r="GL200" s="103">
        <f t="shared" si="175"/>
        <v>0</v>
      </c>
      <c r="GM200" s="124"/>
      <c r="GN200" s="182"/>
      <c r="GO200" s="182"/>
      <c r="GP200" s="182"/>
      <c r="GQ200" s="182"/>
      <c r="GR200" s="182"/>
      <c r="GS200" s="182"/>
      <c r="GT200" s="182"/>
      <c r="GU200" s="182"/>
      <c r="GV200" s="182"/>
      <c r="GW200" s="182"/>
      <c r="GX200" s="182"/>
      <c r="GY200" s="182"/>
      <c r="GZ200" s="182"/>
      <c r="HA200" s="182"/>
      <c r="HB200" s="182"/>
      <c r="HC200" s="182"/>
      <c r="HD200" s="182"/>
      <c r="HE200" s="182"/>
      <c r="HF200" s="182"/>
      <c r="HG200" s="182"/>
      <c r="HH200" s="182"/>
      <c r="HI200" s="182"/>
      <c r="HJ200" s="182"/>
      <c r="HK200" s="182"/>
      <c r="HL200" s="182"/>
      <c r="HM200" s="182"/>
      <c r="HN200" s="182"/>
      <c r="HO200" s="182"/>
      <c r="HP200" s="259"/>
      <c r="HQ200" s="64"/>
      <c r="HW200" s="257"/>
      <c r="HY200" s="280">
        <f t="shared" si="233"/>
        <v>0</v>
      </c>
      <c r="HZ200" s="280">
        <f t="shared" si="234"/>
        <v>0</v>
      </c>
      <c r="IA200" s="280">
        <f t="shared" si="235"/>
        <v>0</v>
      </c>
    </row>
    <row r="201" spans="1:237" s="106" customFormat="1" ht="22.5" customHeight="1" x14ac:dyDescent="0.25">
      <c r="A201" t="s">
        <v>3350</v>
      </c>
      <c r="B201" s="522" t="s">
        <v>3351</v>
      </c>
      <c r="C201" s="523">
        <v>1</v>
      </c>
      <c r="D201" s="524" t="s">
        <v>3352</v>
      </c>
      <c r="E201" s="524" t="s">
        <v>3353</v>
      </c>
      <c r="F201" s="525" t="s">
        <v>3182</v>
      </c>
      <c r="G201" s="525" t="s">
        <v>3183</v>
      </c>
      <c r="H201" s="350" t="s">
        <v>2100</v>
      </c>
      <c r="I201" s="351" t="s">
        <v>2100</v>
      </c>
      <c r="J201" s="409" t="s">
        <v>3184</v>
      </c>
      <c r="K201" s="410" t="s">
        <v>3185</v>
      </c>
      <c r="L201" s="329">
        <f>CONTINUA!BV201</f>
        <v>0</v>
      </c>
      <c r="M201" s="329">
        <f>CONTINUA!BW201</f>
        <v>0</v>
      </c>
      <c r="N201" s="895"/>
      <c r="O201" s="896" t="s">
        <v>3523</v>
      </c>
      <c r="P201" s="897">
        <v>0</v>
      </c>
      <c r="Q201" s="400">
        <v>1</v>
      </c>
      <c r="R201" s="401"/>
      <c r="S201" s="400"/>
      <c r="T201" s="401"/>
      <c r="U201" s="400"/>
      <c r="V201" s="401"/>
      <c r="W201" s="400"/>
      <c r="X201" s="401"/>
      <c r="Y201" s="400"/>
      <c r="Z201" s="401"/>
      <c r="AA201" s="400"/>
      <c r="AB201" s="401"/>
      <c r="AC201" s="400"/>
      <c r="AD201" s="401"/>
      <c r="AE201" s="400"/>
      <c r="AF201" s="401"/>
      <c r="AG201" s="400"/>
      <c r="AH201" s="401"/>
      <c r="AI201" s="400"/>
      <c r="AJ201" s="401"/>
      <c r="AK201" s="400"/>
      <c r="AL201" s="401"/>
      <c r="AM201" s="400"/>
      <c r="AN201" s="401"/>
      <c r="AO201" s="400"/>
      <c r="AP201" s="401"/>
      <c r="AQ201" s="400"/>
      <c r="AR201" s="401"/>
      <c r="AS201" s="400"/>
      <c r="AT201" s="401"/>
      <c r="AU201" s="400"/>
      <c r="AV201" s="401"/>
      <c r="AW201" s="400"/>
      <c r="AX201" s="401"/>
      <c r="AY201" s="400"/>
      <c r="AZ201" s="401"/>
      <c r="BA201" s="400"/>
      <c r="BB201" s="401"/>
      <c r="BC201" s="400"/>
      <c r="BD201" s="401"/>
      <c r="BE201" s="400"/>
      <c r="BF201" s="401"/>
      <c r="BG201" s="400"/>
      <c r="BH201" s="401"/>
      <c r="BI201" s="400"/>
      <c r="BJ201" s="401"/>
      <c r="BK201" s="400"/>
      <c r="BL201" s="401"/>
      <c r="BM201" s="400"/>
      <c r="BN201" s="401"/>
      <c r="BO201" s="400"/>
      <c r="BP201" s="401"/>
      <c r="BQ201" s="400"/>
      <c r="BR201" s="401"/>
      <c r="BS201" s="400"/>
      <c r="BT201" s="401"/>
      <c r="BU201" s="400"/>
      <c r="BV201" s="401"/>
      <c r="BW201" s="400"/>
      <c r="BX201" s="401"/>
      <c r="BY201" s="400"/>
      <c r="BZ201" s="401"/>
      <c r="CA201" s="400"/>
      <c r="CB201" s="401"/>
      <c r="CC201" s="400"/>
      <c r="CD201" s="401"/>
      <c r="CE201" s="400"/>
      <c r="CF201" s="401"/>
      <c r="CG201" s="400"/>
      <c r="CH201" s="401"/>
      <c r="CI201" s="400"/>
      <c r="CJ201" s="401"/>
      <c r="CK201" s="400"/>
      <c r="CL201" s="401"/>
      <c r="CM201" s="400"/>
      <c r="CN201" s="401"/>
      <c r="CO201" s="400"/>
      <c r="CP201" s="401"/>
      <c r="CQ201" s="400"/>
      <c r="CR201" s="401"/>
      <c r="CS201" s="400"/>
      <c r="CT201" s="401"/>
      <c r="CU201" s="400"/>
      <c r="CV201" s="401"/>
      <c r="CW201" s="400">
        <v>1</v>
      </c>
      <c r="CX201" s="401"/>
      <c r="CY201" s="400"/>
      <c r="CZ201" s="401"/>
      <c r="DA201" s="400"/>
      <c r="DB201" s="401"/>
      <c r="DC201" s="400"/>
      <c r="DD201" s="401"/>
      <c r="DE201" s="400"/>
      <c r="DF201" s="401"/>
      <c r="DG201" s="400"/>
      <c r="DH201" s="401"/>
      <c r="DI201" s="400"/>
      <c r="DJ201" s="401"/>
      <c r="DK201" s="400"/>
      <c r="DL201" s="401"/>
      <c r="DM201" s="400"/>
      <c r="DN201" s="401"/>
      <c r="DO201" s="400"/>
      <c r="DP201" s="401"/>
      <c r="DQ201" s="400"/>
      <c r="DR201" s="401"/>
      <c r="DS201" s="400"/>
      <c r="DT201" s="401"/>
      <c r="DU201" s="400"/>
      <c r="DV201" s="401"/>
      <c r="DW201" s="400"/>
      <c r="DX201" s="401"/>
      <c r="DY201" s="400"/>
      <c r="DZ201" s="401"/>
      <c r="EA201" s="400"/>
      <c r="EB201" s="401"/>
      <c r="EC201" s="400"/>
      <c r="ED201" s="401"/>
      <c r="EE201" s="400"/>
      <c r="EF201" s="401"/>
      <c r="EG201" s="400"/>
      <c r="EH201" s="401"/>
      <c r="EI201" s="400"/>
      <c r="EJ201" s="447"/>
      <c r="EK201" s="510"/>
      <c r="EL201" s="513"/>
      <c r="EM201" s="520"/>
      <c r="EN201" s="520"/>
      <c r="EO201" s="520"/>
      <c r="EP201" s="171">
        <f t="shared" si="168"/>
        <v>1</v>
      </c>
      <c r="EQ201" s="171">
        <f t="shared" si="169"/>
        <v>1</v>
      </c>
      <c r="ER201" s="171">
        <f t="shared" si="170"/>
        <v>0</v>
      </c>
      <c r="ES201" s="171">
        <f t="shared" si="171"/>
        <v>0</v>
      </c>
      <c r="ET201" s="171">
        <f t="shared" si="172"/>
        <v>0</v>
      </c>
      <c r="EU201" s="171">
        <f t="shared" si="173"/>
        <v>0</v>
      </c>
      <c r="EV201" s="172">
        <f t="shared" si="174"/>
        <v>2</v>
      </c>
      <c r="EW201" s="367">
        <f>IF(C201=4,IF(MAX(Q201:EJ203)&gt;0,(Especiall/30*(IF(($G201-$F201)=($G$5-$F$5),30,IF(DAY($G201)=31,($G201-$F201),($G201-$F201)+1)))),0),0)</f>
        <v>0</v>
      </c>
      <c r="EX201" s="248">
        <f t="shared" ref="EX201:EX204" si="236">FF201</f>
        <v>9803.9000000000015</v>
      </c>
      <c r="EY201" s="174">
        <f>(L201*regular)+(M201*Cadeirantee)</f>
        <v>0</v>
      </c>
      <c r="EZ201" s="249">
        <f>SUMIF(FG201:GJ201,"&gt;0")</f>
        <v>115.56900000000002</v>
      </c>
      <c r="FA201" s="249">
        <f>SUMIF(FG201:GJ201,"&lt;0")+SUMIF(GN201:HP201,"&lt;0")</f>
        <v>0</v>
      </c>
      <c r="FB201" s="174">
        <v>0</v>
      </c>
      <c r="FC201" s="175">
        <f>N201*km*'VALORES TABELA'!$B$13</f>
        <v>0</v>
      </c>
      <c r="FD201" s="250">
        <f>GL201</f>
        <v>0</v>
      </c>
      <c r="FE201" s="176">
        <f>(EW201+EW202+EW203+EW204+EX201+EX202+EX203+EX204+EY201+EY202+EY203+EY204+EY205+EZ201+EZ202+EZ203+EZ204+FA201+FA202+FA203+FA204+FC201+FC202+FC203+FC204+HY201-HZ201-IA201+FD201+FD202+FD203+FD204+FB205)</f>
        <v>9977.3090000000011</v>
      </c>
      <c r="FF201" s="177">
        <f>IF(C201=4,SUM(Q201+Q202+Q203+S201+S202+S203)*Percapita/30*FF$4+(R201+R202+R203+T201+T202+T203)*Cadeirante/30*FF$4,IF(C201=3,IF(Q204+S204=10,Fixo/30*FF$4+(Q201+Q202+Q203+S201+S202+S203)*Percapita/30*FF$4+(R204+T204)*Cadeirante/30*FF$4,IF(Q204+S204&lt;=9,(Q204+S204)*Crechee/30*FF$4)+(R204+T204)*Cadeirante/30*FF$4+(Q201+Q202+Q203+S201+S202+S203)*Percapita/30*FF$4)+IF(Q204+S204&gt;=11,Fixo/30*FF$4+(Q204+S204-10)*Crechee/30*FF$4,0),IF(C201=2,IF(R201+R202+R203+R204+T201+T202+T203+T204=1,Cadeirante/30*FF$4,IF(R201+R202+R203+R204+T201+T202+T203+T204=2,Fixo/30*FF$4,IF(R201+R202+R203+R204+T201+T202+T203+T204&gt;2,Fixo/30*FF$4+(R201+R202+R203+R204+T201+T202+T203+T204-2)*Cadeirante/30*FF$4)))+(Q201+Q202+Q203+S201+S202+S203)*Percapita/30*FF$4+(Q204+S204)*Crechee/30*FF$4,IF(C201=1,IF(Q201+Q202+Q203+R201+R202+R203+S201+S202+S203+T201+T202+T203&lt;=15,(Q201+Q202+Q203+S201+S202+S203)*Percapita/30*FF$4,IF(Q201+Q202+Q203+R201+R202+R203+S201+S202+S203+T201+T202+T203&gt;=16,Fixo/30*FF$4+(Q201+Q202+Q203+R201+R202+R203+S201+S202+S203+T201+T202-16)*Percapita/30*FF$4))))))</f>
        <v>9803.9000000000015</v>
      </c>
      <c r="FG201" s="177">
        <f>IF(C201=4,SUM(U201+U202+U203+W201+W202+W203)*Percapita/30*FG$4+(V201+V202+V203+X201+X202+X203)*Cadeirante/30*FG$4,IF(C201=3,IF(U204+W204=10,Fixo/30*FG$4+(U201+U202+U203+W201+W202+W203)*Percapita/30*FG$4+(V204+X204)*Cadeirante/30*FG$4,IF(U204+W204&lt;=9,(U204+W204)*Crechee/30*FG$4)+(V204+X204)*Cadeirante/30*FG$4+(U201+U202+U203+W201+W202+W203)*Percapita/30*FG$4)+IF(U204+W204&gt;=11,Fixo/30*FG$4+(U204+W204-10)*Crechee/30*FG$4,0),IF(C201=2,IF(V201+V202+V203+V204+X201+X202+X203+X204=1,Cadeirante/30*FG$4,IF(V201+V202+V203+V204+X201+X202+X203+X204=2,Fixo/30*FG$4,IF(V201+V202+V203+V204+X201+X202+X203+X204&gt;2,Fixo/30*FG$4+(V201+V202+V203+V204+X201+X202+X203+X204-2)*Cadeirante/30*FG$4)))+(U201+U202+U203+W201+W202+W203)*Percapita/30*FG$4+(U204+W204)*Crechee/30*FG$4,IF(C201=1,IF(U201+U202+U203+V201+V202+V203+W201+W202+W203+X201+X202+X203&lt;=15,(U201+U202+U203+W201+W202+W203)*Percapita/30*FG$4,IF(U201+U202+U203+V201+V202+V203+W201+W202+W203+X201+X202+X203&gt;=16,Fixo/30*FG$4+(U201+U202+U203+V201+V202+V203+W201+W202+W203+X201+X202-16)*Percapita/30*FG$4))))))</f>
        <v>0</v>
      </c>
      <c r="FH201" s="177">
        <f>IF(C201=4,SUM(Y201+Y202+Y203+AA201+AA202+AA203)*Percapita/30*FH$4+(Z201+Z202+Z203+AB201+AB202+AB203)*Cadeirante/30*FH$4,IF(C201=3,IF(Y204+AA204=10,Fixo/30*FH$4+(Y201+Y202+Y203+AA201+AA202+AA203)*Percapita/30*FH$4+(Z204+AB204)*Cadeirante/30*FH$4,IF(Y204+AA204&lt;=9,(Y204+AA204)*Crechee/30*FH$4)+(Z204+AB204)*Cadeirante/30*FH$4+(Y201+Y202+Y203+AA201+AA202+AA203)*Percapita/30*FH$4)+IF(Y204+AA204&gt;=11,Fixo/30*FH$4+(Y204+AA204-10)*Crechee/30*FH$4,0),IF(C201=2,IF(Z201+Z202+Z203+Z204+AB201+AB202+AB203+AB204=1,Cadeirante/30*FH$4,IF(Z201+Z202+Z203+Z204+AB201+AB202+AB203+AB204=2,Fixo/30*FH$4,IF(Z201+Z202+Z203+Z204+AB201+AB202+AB203+AB204&gt;2,Fixo/30*FH$4+(Z201+Z202+Z203+Z204+AB201+AB202+AB203+AB204-2)*Cadeirante/30*FH$4)))+(Y201+Y202+Y203+AA201+AA202+AA203)*Percapita/30*FH$4+(Y204+AA204)*Crechee/30*FH$4,IF(C201=1,IF(Y201+Y202+Y203+Z201+Z202+Z203+AA201+AA202+AA203+AB201+AB202+AB203&lt;=15,(Y201+Y202+Y203+AA201+AA202+AA203)*Percapita/30*FH$4,IF(Y201+Y202+Y203+Z201+Z202+Z203+AA201+AA202+AA203+AB201+AB202+AB203&gt;=16,Fixo/30*FH$4+(Y201+Y202+Y203+Z201+Z202+Z203+AA201+AA202+AA203+AB201+AB202-16)*Percapita/30*FH$4))))))</f>
        <v>0</v>
      </c>
      <c r="FI201" s="177">
        <f>IF(C201=4,SUM(AC201+AC202+AC203+AE201+AE202+AE203)*Percapita/30*FI$4+(AD201+AD202+AD203+AF201+AF202+AF203)*Cadeirante/30*FI$4,IF(C201=3,IF(AC204+AE204=10,Fixo/30*FI$4+(AC201+AC202+AC203+AE201+AE202+AE203)*Percapita/30*FI$4+(AD204+AF204)*Cadeirante/30*FI$4,IF(AC204+AE204&lt;=9,(AC204+AE204)*Crechee/30*FI$4)+(AD204+AF204)*Cadeirante/30*FI$4+(AC201+AC202+AC203+AE201+AE202+AE203)*Percapita/30*FI$4)+IF(AC204+AE204&gt;=11,Fixo/30*FI$4+(AC204+AE204-10)*Crechee/30*FI$4,0),IF(C201=2,IF(AD201+AD202+AD203+AD204+AF201+AF202+AF203+AF204=1,Cadeirante/30*FI$4,IF(AD201+AD202+AD203+AD204+AF201+AF202+AF203+AF204=2,Fixo/30*FI$4,IF(AD201+AD202+AD203+AD204+AF201+AF202+AF203+AF204&gt;2,Fixo/30*FI$4+(AD201+AD202+AD203+AD204+AF201+AF202+AF203+AF204-2)*Cadeirante/30*FI$4)))+(AC201+AC202+AC203+AE201+AE202+AE203)*Percapita/30*FI$4+(AC204+AE204)*Crechee/30*FI$4,IF(C201=1,IF(AC201+AC202+AC203+AD201+AD202+AD203+AE201+AE202+AE203+AF201+AF202+AF203&lt;=15,(AC201+AC202+AC203+AE201+AE202+AE203)*Percapita/30*FI$4,IF(AC201+AC202+AC203+AD201+AD202+AD203+AE201+AE202+AE203+AF201+AF202+AF203&gt;=16,Fixo/30*FI$4+(AC201+AC202+AC203+AD201+AD202+AD203+AE201+AE202+AE203+AF201+AF202-16)*Percapita/30*FI$4))))))</f>
        <v>0</v>
      </c>
      <c r="FJ201" s="177">
        <f>IF(C201=4,SUM(AG201+AG202+AG203+AI201+AI202+AI203)*Percapita/30*FJ$4+(AH201+AH202+AH203+AJ201+AJ202+AJ203)*Cadeirante/30*FJ$4,IF(C201=3,IF(AG204+AI204=10,Fixo/30*FJ$4+(AG201+AG202+AG203+AI201+AI202+AI203)*Percapita/30*FJ$4+(AH204+AJ204)*Cadeirante/30*FJ$4,IF(AG204+AI204&lt;=9,(AG204+AI204)*Crechee/30*FJ$4)+(AH204+AJ204)*Cadeirante/30*FJ$4+(AG201+AG202+AG203+AI201+AI202+AI203)*Percapita/30*FJ$4)+IF(AG204+AI204&gt;=11,Fixo/30*FJ$4+(AG204+AI204-10)*Crechee/30*FJ$4,0),IF(C201=2,IF(AH201+AH202+AH203+AH204+AJ201+AJ202+AJ203+AJ204=1,Cadeirante/30*FJ$4,IF(AH201+AH202+AH203+AH204+AJ201+AJ202+AJ203+AJ204=2,Fixo/30*FJ$4,IF(AH201+AH202+AH203+AH204+AJ201+AJ202+AJ203+AJ204&gt;2,Fixo/30*FJ$4+(AH201+AH202+AH203+AH204+AJ201+AJ202+AJ203+AJ204-2)*Cadeirante/30*FJ$4)))+(AG201+AG202+AG203+AI201+AI202+AI203)*Percapita/30*FJ$4+(AG204+AI204)*Crechee/30*FJ$4,IF(C201=1,IF(AG201+AG202+AG203+AH201+AH202+AH203+AI201+AI202+AI203+AJ201+AJ202+AJ203&lt;=15,(AG201+AG202+AG203+AI201+AI202+AI203)*Percapita/30*FJ$4,IF(AG201+AG202+AG203+AH201+AH202+AH203+AI201+AI202+AI203+AJ201+AJ202+AJ203&gt;=16,Fixo/30*FJ$4+(AG201+AG202+AG203+AH201+AH202+AH203+AI201+AI202+AI203+AJ201+AJ202-16)*Percapita/30*FJ$4))))))</f>
        <v>0</v>
      </c>
      <c r="FK201" s="177">
        <f>IF(C201=4,SUM(AK201+AK202+AK203+AM201+AM202+AM203)*Percapita/30*FK$4+(AL201+AL202+AL203+AN201+AN202+AN203)*Cadeirante/30*FK$4,IF(C201=3,IF(AK204+AM204=10,Fixo/30*FK$4+(AK201+AK202+AK203+AM201+AM202+AM203)*Percapita/30*FK$4+(AL204+AN204)*Cadeirante/30*FK$4,IF(AK204+AM204&lt;=9,(AK204+AM204)*Crechee/30*FK$4)+(AL204+AN204)*Cadeirante/30*FK$4+(AK201+AK202+AK203+AM201+AM202+AM203)*Percapita/30*FK$4)+IF(AK204+AM204&gt;=11,Fixo/30*FK$4+(AK204+AM204-10)*Crechee/30*FK$4,0),IF(C201=2,IF(AL201+AL202+AL203+AL204+AN201+AN202+AN203+AN204=1,Cadeirante/30*FK$4,IF(AL201+AL202+AL203+AL204+AN201+AN202+AN203+AN204=2,Fixo/30*FK$4,IF(AL201+AL202+AL203+AL204+AN201+AN202+AN203+AN204&gt;2,Fixo/30*FK$4+(AL201+AL202+AL203+AL204+AN201+AN202+AN203+AN204-2)*Cadeirante/30*FK$4)))+(AK201+AK202+AK203+AM201+AM202+AM203)*Percapita/30*FK$4+(AK204+AM204)*Crechee/30*FK$4,IF(C201=1,IF(AK201+AK202+AK203+AL201+AL202+AL203+AM201+AM202+AM203+AN201+AN202+AN203&lt;=15,(AK201+AK202+AK203+AM201+AM202+AM203)*Percapita/30*FK$4,IF(AK201+AK202+AK203+AL201+AL202+AL203+AM201+AM202+AM203+AN201+AN202+AN203&gt;=16,Fixo/30*FK$4+(AK201+AK202+AK203+AL201+AL202+AL203+AM201+AM202+AM203+AN201+AN202-16)*Percapita/30*FK$4))))))</f>
        <v>0</v>
      </c>
      <c r="FL201" s="177">
        <f>IF(C201=4,SUM(AO201+AO202+AO203+AQ201+AQ202+AQ203)*Percapita/30*FL$4+(AP201+AP202+AP203+AR201+AR202+AR203)*Cadeirante/30*FL$4,IF(C201=3,IF(AO204+AQ204=10,Fixo/30*FL$4+(AO201+AO202+AO203+AQ201+AQ202+AQ203)*Percapita/30*FL$4+(AP204+AR204)*Cadeirante/30*FL$4,IF(AO204+AQ204&lt;=9,(AO204+AQ204)*Crechee/30*FL$4)+(AP204+AR204)*Cadeirante/30*FL$4+(AO201+AO202+AO203+AQ201+AQ202+AQ203)*Percapita/30*FL$4)+IF(AO204+AQ204&gt;=11,Fixo/30*FL$4+(AO204+AQ204-10)*Crechee/30*FL$4,0),IF(C201=2,IF(AP201+AP202+AP203+AP204+AR201+AR202+AR203+AR204=1,Cadeirante/30*FL$4,IF(AP201+AP202+AP203+AP204+AR201+AR202+AR203+AR204=2,Fixo/30*FL$4,IF(AP201+AP202+AP203+AP204+AR201+AR202+AR203+AR204&gt;2,Fixo/30*FL$4+(AP201+AP202+AP203+AP204+AR201+AR202+AR203+AR204-2)*Cadeirante/30*FL$4)))+(AO201+AO202+AO203+AQ201+AQ202+AQ203)*Percapita/30*FL$4+(AO204+AQ204)*Crechee/30*FL$4,IF(C201=1,IF(AO201+AO202+AO203+AP201+AP202+AP203+AQ201+AQ202+AQ203+AR201+AR202+AR203&lt;=15,(AO201+AO202+AO203+AQ201+AQ202+AQ203)*Percapita/30*FL$4,IF(AO201+AO202+AO203+AP201+AP202+AP203+AQ201+AQ202+AQ203+AR201+AR202+AR203&gt;=16,Fixo/30*FL$4+(AO201+AO202+AO203+AP201+AP202+AP203+AQ201+AQ202+AQ203+AR201+AR202-16)*Percapita/30*FL$4))))))</f>
        <v>0</v>
      </c>
      <c r="FM201" s="177">
        <f>IF(C201=4,SUM(AS201+AS202+AS203+AU201+AU202+AU203)*Percapita/30*FM$4+(AT201+AT202+AT203+AV201+AV202+AV203)*Cadeirante/30*FM$4,IF(C201=3,IF(AS204+AU204=10,Fixo/30*FM$4+(AS201+AS202+AS203+AU201+AU202+AU203)*Percapita/30*FM$4+(AT204+AV204)*Cadeirante/30*FM$4,IF(AS204+AU204&lt;=9,(AS204+AU204)*Crechee/30*FM$4)+(AT204+AV204)*Cadeirante/30*FM$4+(AS201+AS202+AS203+AU201+AU202+AU203)*Percapita/30*FM$4)+IF(AS204+AU204&gt;=11,Fixo/30*FM$4+(AS204+AU204-10)*Crechee/30*FM$4,0),IF(C201=2,IF(AT201+AT202+AT203+AT204+AV201+AV202+AV203+AV204=1,Cadeirante/30*FM$4,IF(AT201+AT202+AT203+AT204+AV201+AV202+AV203+AV204=2,Fixo/30*FM$4,IF(AT201+AT202+AT203+AT204+AV201+AV202+AV203+AV204&gt;2,Fixo/30*FM$4+(AT201+AT202+AT203+AT204+AV201+AV202+AV203+AV204-2)*Cadeirante/30*FM$4)))+(AS201+AS202+AS203+AU201+AU202+AU203)*Percapita/30*FM$4+(AS204+AU204)*Crechee/30*FM$4,IF(C201=1,IF(AS201+AS202+AS203+AT201+AT202+AT203+AU201+AU202+AU203+AV201+AV202+AV203&lt;=15,(AS201+AS202+AS203+AU201+AU202+AU203)*Percapita/30*FM$4,IF(AS201+AS202+AS203+AT201+AT202+AT203+AU201+AU202+AU203+AV201+AV202+AV203&gt;=16,Fixo/30*FM$4+(AS201+AS202+AS203+AT201+AT202+AT203+AU201+AU202+AU203+AV201+AV202-16)*Percapita/30*FM$4))))))</f>
        <v>0</v>
      </c>
      <c r="FN201" s="177">
        <f>IF(C201=4,SUM(AW201+AW202+AW203+AY201+AY202+AY203)*Percapita/30*FN$4+(AX201+AX202+AX203+AZ201+AZ202+AZ203)*Cadeirante/30*FN$4,IF(C201=3,IF(AW204+AY204=10,Fixo/30*FN$4+(AW201+AW202+AW203+AY201+AY202+AY203)*Percapita/30*FN$4+(AX204+AZ204)*Cadeirante/30*FN$4,IF(AW204+AY204&lt;=9,(AW204+AY204)*Crechee/30*FN$4)+(AX204+AZ204)*Cadeirante/30*FN$4+(AW201+AW202+AW203+AY201+AY202+AY203)*Percapita/30*FN$4)+IF(AW204+AY204&gt;=11,Fixo/30*FN$4+(AW204+AY204-10)*Crechee/30*FN$4,0),IF(C201=2,IF(AX201+AX202+AX203+AX204+AZ201+AZ202+AZ203+AZ204=1,Cadeirante/30*FN$4,IF(AX201+AX202+AX203+AX204+AZ201+AZ202+AZ203+AZ204=2,Fixo/30*FN$4,IF(AX201+AX202+AX203+AX204+AZ201+AZ202+AZ203+AZ204&gt;2,Fixo/30*FN$4+(AX201+AX202+AX203+AX204+AZ201+AZ202+AZ203+AZ204-2)*Cadeirante/30*FN$4)))+(AW201+AW202+AW203+AY201+AY202+AY203)*Percapita/30*FN$4+(AW204+AY204)*Crechee/30*FN$4,IF(C201=1,IF(AW201+AW202+AW203+AX201+AX202+AX203+AY201+AY202+AY203+AZ201+AZ202+AZ203&lt;=15,(AW201+AW202+AW203+AY201+AY202+AY203)*Percapita/30*FN$4,IF(AW201+AW202+AW203+AX201+AX202+AX203+AY201+AY202+AY203+AZ201+AZ202+AZ203&gt;=16,Fixo/30*FN$4+(AW201+AW202+AW203+AX201+AX202+AX203+AY201+AY202+AY203+AZ201+AZ202-16)*Percapita/30*FN$4))))))</f>
        <v>0</v>
      </c>
      <c r="FO201" s="177">
        <f>IF(C201=4,SUM(BA201+BA202+BA203+BC201+BC202+BC203)*Percapita/30*FO$4+(BB201+BB202+BB203+BD201+BD202+BD203)*Cadeirante/30*FO$4,IF(C201=3,IF(BA204+BC204=10,Fixo/30*FO$4+(BA201+BA202+BA203+BC201+BC202+BC203)*Percapita/30*FO$4+(BB204+BD204)*Cadeirante/30*FO$4,IF(BA204+BC204&lt;=9,(BA204+BC204)*Crechee/30*FO$4)+(BB204+BD204)*Cadeirante/30*FO$4+(BA201+BA202+BA203+BC201+BC202+BC203)*Percapita/30*FO$4)+IF(BA204+BC204&gt;=11,Fixo/30*FO$4+(BA204+BC204-10)*Crechee/30*FO$4,0),IF(C201=2,IF(BB201+BB202+BB203+BB204+BD201+BD202+BD203+BD204=1,Cadeirante/30*FO$4,IF(BB201+BB202+BB203+BB204+BD201+BD202+BD203+BD204=2,Fixo/30*FO$4,IF(BB201+BB202+BB203+BB204+BD201+BD202+BD203+BD204&gt;2,Fixo/30*FO$4+(BB201+BB202+BB203+BB204+BD201+BD202+BD203+BD204-2)*Cadeirante/30*FO$4)))+(BA201+BA202+BA203+BC201+BC202+BC203)*Percapita/30*FO$4+(BA204+BC204)*Crechee/30*FO$4,IF(C201=1,IF(BA201+BA202+BA203+BB201+BB202+BB203+BC201+BC202+BC203+BD201+BD202+BD203&lt;=15,(BA201+BA202+BA203+BC201+BC202+BC203)*Percapita/30*FO$4,IF(BA201+BA202+BA203+BB201+BB202+BB203+BC201+BC202+BC203+BD201+BD202+BD203&gt;=16,Fixo/30*FO$4+(BA201+BA202+BA203+BB201+BB202+BB203+BC201+BC202+BC203+BD201+BD202-16)*Percapita/30*FO$4))))))</f>
        <v>0</v>
      </c>
      <c r="FP201" s="177">
        <f>IF(C201=4,SUM(BE201+BE202+BE203+BG201+BG202+BG203)*Percapita/30*FP$4+(BF201+BF202+BF203+BH201+BH202+BH203)*Cadeirante/30*FP$4,IF(C201=3,IF(BE204+BG204=10,Fixo/30*FP$4+(BE201+BE202+BE203+BG201+BG202+BG203)*Percapita/30*FP$4+(BF204+BH204)*Cadeirante/30*FP$4,IF(BE204+BG204&lt;=9,(BE204+BG204)*Crechee/30*FP$4)+(BF204+BH204)*Cadeirante/30*FP$4+(BE201+BE202+BE203+BG201+BG202+BG203)*Percapita/30*FP$4)+IF(BE204+BG204&gt;=11,Fixo/30*FP$4+(BE204+BG204-10)*Crechee/30*FP$4,0),IF(C201=2,IF(BF201+BF202+BF203+BF204+BH201+BH202+BH203+BH204=1,Cadeirante/30*FP$4,IF(BF201+BF202+BF203+BF204+BH201+BH202+BH203+BH204=2,Fixo/30*FP$4,IF(BF201+BF202+BF203+BF204+BH201+BH202+BH203+BH204&gt;2,Fixo/30*FP$4+(BF201+BF202+BF203+BF204+BH201+BH202+BH203+BH204-2)*Cadeirante/30*FP$4)))+(BE201+BE202+BE203+BG201+BG202+BG203)*Percapita/30*FP$4+(BE204+BG204)*Crechee/30*FP$4,IF(C201=1,IF(BE201+BE202+BE203+BF201+BF202+BF203+BG201+BG202+BG203+BH201+BH202+BH203&lt;=15,(BE201+BE202+BE203+BG201+BG202+BG203)*Percapita/30*FP$4,IF(BE201+BE202+BE203+BF201+BF202+BF203+BG201+BG202+BG203+BH201+BH202+BH203&gt;=16,Fixo/30*FP$4+(BE201+BE202+BE203+BF201+BF202+BF203+BG201+BG202+BG203+BH201+BH202-16)*Percapita/30*FP$4))))))</f>
        <v>0</v>
      </c>
      <c r="FQ201" s="177">
        <f>IF(C201=4,SUM(BI201+BI202+BI203+BK201+BK202+BK203)*Percapita/30*FQ$4+(BJ201+BJ202+BJ203+BL201+BL202+BL203)*Cadeirante/30*FQ$4,IF(C201=3,IF(BI204+BK204=10,Fixo/30*FQ$4+(BI201+BI202+BI203+BK201+BK202+BK203)*Percapita/30*FQ$4+(BJ204+BL204)*Cadeirante/30*FQ$4,IF(BI204+BK204&lt;=9,(BI204+BK204)*Crechee/30*FQ$4)+(BJ204+BL204)*Cadeirante/30*FQ$4+(BI201+BI202+BI203+BK201+BK202+BK203)*Percapita/30*FQ$4)+IF(BI204+BK204&gt;=11,Fixo/30*FQ$4+(BI204+BK204-10)*Crechee/30*FQ$4,0),IF(C201=2,IF(BJ201+BJ202+BJ203+BJ204+BL201+BL202+BL203+BL204=1,Cadeirante/30*FQ$4,IF(BJ201+BJ202+BJ203+BJ204+BL201+BL202+BL203+BL204=2,Fixo/30*FQ$4,IF(BJ201+BJ202+BJ203+BJ204+BL201+BL202+BL203+BL204&gt;2,Fixo/30*FQ$4+(BJ201+BJ202+BJ203+BJ204+BL201+BL202+BL203+BL204-2)*Cadeirante/30*FQ$4)))+(BI201+BI202+BI203+BK201+BK202+BK203)*Percapita/30*FQ$4+(BI204+BK204)*Crechee/30*FQ$4,IF(C201=1,IF(BI201+BI202+BI203+BJ201+BJ202+BJ203+BK201+BK202+BK203+BL201+BL202+BL203&lt;=15,(BI201+BI202+BI203+BK201+BK202+BK203)*Percapita/30*FQ$4,IF(BI201+BI202+BI203+BJ201+BJ202+BJ203+BK201+BK202+BK203+BL201+BL202+BL203&gt;=16,Fixo/30*FQ$4+(BI201+BI202+BI203+BJ201+BJ202+BJ203+BK201+BK202+BK203+BL201+BL202-16)*Percapita/30*FQ$4))))))</f>
        <v>0</v>
      </c>
      <c r="FR201" s="177">
        <f>IF(C201=4,SUM(BM201+BM202+BM203+BO201+BO202+BO203)*Percapita/30*FR$4+(BN201+BN202+BN203+BP201+BP202+BP203)*Cadeirante/30*FR$4,IF(C201=3,IF(BM204+BO204=10,Fixo/30*FR$4+(BM201+BM202+BM203+BO201+BO202+BO203)*Percapita/30*FR$4+(BN204+BP204)*Cadeirante/30*FR$4,IF(BM204+BO204&lt;=9,(BM204+BO204)*Crechee/30*FR$4)+(BN204+BP204)*Cadeirante/30*FR$4+(BM201+BM202+BM203+BO201+BO202+BO203)*Percapita/30*FR$4)+IF(BM204+BO204&gt;=11,Fixo/30*FR$4+(BM204+BO204-10)*Crechee/30*FR$4,0),IF(C201=2,IF(BN201+BN202+BN203+BN204+BP201+BP202+BP203+BP204=1,Cadeirante/30*FR$4,IF(BN201+BN202+BN203+BN204+BP201+BP202+BP203+BP204=2,Fixo/30*FR$4,IF(BN201+BN202+BN203+BN204+BP201+BP202+BP203+BP204&gt;2,Fixo/30*FR$4+(BN201+BN202+BN203+BN204+BP201+BP202+BP203+BP204-2)*Cadeirante/30*FR$4)))+(BM201+BM202+BM203+BO201+BO202+BO203)*Percapita/30*FR$4+(BM204+BO204)*Crechee/30*FR$4,IF(C201=1,IF(BM201+BM202+BM203+BN201+BN202+BN203+BO201+BO202+BO203+BP201+BP202+BP203&lt;=15,(BM201+BM202+BM203+BO201+BO202+BO203)*Percapita/30*FR$4,IF(BM201+BM202+BM203+BN201+BN202+BN203+BO201+BO202+BO203+BP201+BP202+BP203&gt;=16,Fixo/30*FR$4+(BM201+BM202+BM203+BN201+BN202+BN203+BO201+BO202+BO203+BP201+BP202-16)*Percapita/30*FR$4))))))</f>
        <v>0</v>
      </c>
      <c r="FS201" s="177">
        <f>IF(C201=4,SUM(BQ201+BQ202+BQ203+BS201+BS202+BS203)*Percapita/30*FS$4+(BR201+BR202+BR203+BT201+BT202+BT203)*Cadeirante/30*FS$4,IF(C201=3,IF(BQ204+BS204=10,Fixo/30*FS$4+(BQ201+BQ202+BQ203+BS201+BS202+BS203)*Percapita/30*FS$4+(BR204+BT204)*Cadeirante/30*FS$4,IF(BQ204+BS204&lt;=9,(BQ204+BS204)*Crechee/30*FS$4)+(BR204+BT204)*Cadeirante/30*FS$4+(BQ201+BQ202+BQ203+BS201+BS202+BS203)*Percapita/30*FS$4)+IF(BQ204+BS204&gt;=11,Fixo/30*FS$4+(BQ204+BS204-10)*Crechee/30*FS$4,0),IF(C201=2,IF(BR201+BR202+BR203+BR204+BT201+BT202+BT203+BT204=1,Cadeirante/30*FS$4,IF(BR201+BR202+BR203+BR204+BT201+BT202+BT203+BT204=2,Fixo/30*FS$4,IF(BR201+BR202+BR203+BR204+BT201+BT202+BT203+BT204&gt;2,Fixo/30*FS$4+(BR201+BR202+BR203+BR204+BT201+BT202+BT203+BT204-2)*Cadeirante/30*FS$4)))+(BQ201+BQ202+BQ203+BS201+BS202+BS203)*Percapita/30*FS$4+(BQ204+BS204)*Crechee/30*FS$4,IF(C201=1,IF(BQ201+BQ202+BQ203+BR201+BR202+BR203+BS201+BS202+BS203+BT201+BT202+BT203&lt;=15,(BQ201+BQ202+BQ203+BS201+BS202+BS203)*Percapita/30*FS$4,IF(BQ201+BQ202+BQ203+BR201+BR202+BR203+BS201+BS202+BS203+BT201+BT202+BT203&gt;=16,Fixo/30*FS$4+(BQ201+BQ202+BQ203+BR201+BR202+BR203+BS201+BS202+BS203+BT201+BT202-16)*Percapita/30*FS$4))))))</f>
        <v>0</v>
      </c>
      <c r="FT201" s="177">
        <f>IF(C201=4,SUM(BU201+BU202+BU203+BW201+BW202+BW203)*Percapita/30*FT$4+(BV201+BV202+BV203+BX201+BX202+BX203)*Cadeirante/30*FT$4,IF(C201=3,IF(BU204+BW204=10,Fixo/30*FT$4+(BU201+BU202+BU203+BW201+BW202+BW203)*Percapita/30*FT$4+(BV204+BX204)*Cadeirante/30*FT$4,IF(BU204+BW204&lt;=9,(BU204+BW204)*Crechee/30*FT$4)+(BV204+BX204)*Cadeirante/30*FT$4+(BU201+BU202+BU203+BW201+BW202+BW203)*Percapita/30*FT$4)+IF(BU204+BW204&gt;=11,Fixo/30*FT$4+(BU204+BW204-10)*Crechee/30*FT$4,0),IF(C201=2,IF(BV201+BV202+BV203+BV204+BX201+BX202+BX203+BX204=1,Cadeirante/30*FT$4,IF(BV201+BV202+BV203+BV204+BX201+BX202+BX203+BX204=2,Fixo/30*FT$4,IF(BV201+BV202+BV203+BV204+BX201+BX202+BX203+BX204&gt;2,Fixo/30*FT$4+(BV201+BV202+BV203+BV204+BX201+BX202+BX203+BX204-2)*Cadeirante/30*FT$4)))+(BU201+BU202+BU203+BW201+BW202+BW203)*Percapita/30*FT$4+(BU204+BW204)*Crechee/30*FT$4,IF(C201=1,IF(BU201+BU202+BU203+BV201+BV202+BV203+BW201+BW202+BW203+BX201+BX202+BX203&lt;=15,(BU201+BU202+BU203+BW201+BW202+BW203)*Percapita/30*FT$4,IF(BU201+BU202+BU203+BV201+BV202+BV203+BW201+BW202+BW203+BX201+BX202+BX203&gt;=16,Fixo/30*FT$4+(BU201+BU202+BU203+BV201+BV202+BV203+BW201+BW202+BW203+BX201+BX202-16)*Percapita/30*FT$4))))))</f>
        <v>0</v>
      </c>
      <c r="FU201" s="177">
        <f>IF(C201=4,SUM(BY201+BY202+BY203+CA201+CA202+CA203)*Percapita/30*FU$4+(BZ201+BZ202+BZ203+CB201+CB202+CB203)*Cadeirante/30*FU$4,IF(C201=3,IF(BY204+CA204=10,Fixo/30*FU$4+(BY201+BY202+BY203+CA201+CA202+CA203)*Percapita/30*FU$4+(BZ204+CB204)*Cadeirante/30*FU$4,IF(BY204+CA204&lt;=9,(BY204+CA204)*Crechee/30*FU$4)+(BZ204+CB204)*Cadeirante/30*FU$4+(BY201+BY202+BY203+CA201+CA202+CA203)*Percapita/30*FU$4)+IF(BY204+CA204&gt;=11,Fixo/30*FU$4+(BY204+CA204-10)*Crechee/30*FU$4,0),IF(C201=2,IF(BZ201+BZ202+BZ203+BZ204+CB201+CB202+CB203+CB204=1,Cadeirante/30*FU$4,IF(BZ201+BZ202+BZ203+BZ204+CB201+CB202+CB203+CB204=2,Fixo/30*FU$4,IF(BZ201+BZ202+BZ203+BZ204+CB201+CB202+CB203+CB204&gt;2,Fixo/30*FU$4+(BZ201+BZ202+BZ203+BZ204+CB201+CB202+CB203+CB204-2)*Cadeirante/30*FU$4)))+(BY201+BY202+BY203+CA201+CA202+CA203)*Percapita/30*FU$4+(BY204+CA204)*Crechee/30*FU$4,IF(C201=1,IF(BY201+BY202+BY203+BZ201+BZ202+BZ203+CA201+CA202+CA203+CB201+CB202+CB203&lt;=15,(BY201+BY202+BY203+CA201+CA202+CA203)*Percapita/30*FU$4,IF(BY201+BY202+BY203+BZ201+BZ202+BZ203+CA201+CA202+CA203+CB201+CB202+CB203&gt;=16,Fixo/30*FU$4+(BY201+BY202+BY203+BZ201+BZ202+BZ203+CA201+CA202+CA203+CB201+CB202-16)*Percapita/30*FU$4))))))</f>
        <v>0</v>
      </c>
      <c r="FV201" s="177">
        <f>IF(C201=4,SUM(CC201+CC202+CC203+CE201+CE202+CE203)*Percapita/30*FV$4+(CD201+CD202+CD203+CF201+CF202+CF203)*Cadeirante/30*FV$4,IF(C201=3,IF(CC204+CE204=10,Fixo/30*FV$4+(CC201+CC202+CC203+CE201+CE202+CE203)*Percapita/30*FV$4+(CD204+CF204)*Cadeirante/30*FV$4,IF(CC204+CE204&lt;=9,(CC204+CE204)*Crechee/30*FV$4)+(CD204+CF204)*Cadeirante/30*FV$4+(CC201+CC202+CC203+CE201+CE202+CE203)*Percapita/30*FV$4)+IF(CC204+CE204&gt;=11,Fixo/30*FV$4+(CC204+CE204-10)*Crechee/30*FV$4,0),IF(C201=2,IF(CD201+CD202+CD203+CD204+CF201+CF202+CF203+CF204=1,Cadeirante/30*FV$4,IF(CD201+CD202+CD203+CD204+CF201+CF202+CF203+CF204=2,Fixo/30*FV$4,IF(CD201+CD202+CD203+CD204+CF201+CF202+CF203+CF204&gt;2,Fixo/30*FV$4+(CD201+CD202+CD203+CD204+CF201+CF202+CF203+CF204-2)*Cadeirante/30*FV$4)))+(CC201+CC202+CC203+CE201+CE202+CE203)*Percapita/30*FV$4+(CC204+CE204)*Crechee/30*FV$4,IF(C201=1,IF(CC201+CC202+CC203+CD201+CD202+CD203+CE201+CE202+CE203+CF201+CF202+CF203&lt;=15,(CC201+CC202+CC203+CE201+CE202+CE203)*Percapita/30*FV$4,IF(CC201+CC202+CC203+CD201+CD202+CD203+CE201+CE202+CE203+CF201+CF202+CF203&gt;=16,Fixo/30*FV$4+(CC201+CC202+CC203+CD201+CD202+CD203+CE201+CE202+CE203+CF201+CF202-16)*Percapita/30*FV$4))))))</f>
        <v>0</v>
      </c>
      <c r="FW201" s="177">
        <f>IF(C201=4,SUM(CG201+CG202+CG203+CI201+CI202+CI203)*Percapita/30*FW$4+(CH201+CH202+CH203+CJ201+CJ202+CJ203)*Cadeirante/30*FW$4,IF(C201=3,IF(CG204+CI204=10,Fixo/30*FW$4+(CG201+CG202+CG203+CI201+CI202+CI203)*Percapita/30*FW$4+(CH204+CJ204)*Cadeirante/30*FW$4,IF(CG204+CI204&lt;=9,(CG204+CI204)*Crechee/30*FW$4)+(CH204+CJ204)*Cadeirante/30*FW$4+(CG201+CG202+CG203+CI201+CI202+CI203)*Percapita/30*FW$4)+IF(CG204+CI204&gt;=11,Fixo/30*FW$4+(CG204+CI204-10)*Crechee/30*FW$4,0),IF(C201=2,IF(CH201+CH202+CH203+CH204+CJ201+CJ202+CJ203+CJ204=1,Cadeirante/30*FW$4,IF(CH201+CH202+CH203+CH204+CJ201+CJ202+CJ203+CJ204=2,Fixo/30*FW$4,IF(CH201+CH202+CH203+CH204+CJ201+CJ202+CJ203+CJ204&gt;2,Fixo/30*FW$4+(CH201+CH202+CH203+CH204+CJ201+CJ202+CJ203+CJ204-2)*Cadeirante/30*FW$4)))+(CG201+CG202+CG203+CI201+CI202+CI203)*Percapita/30*FW$4+(CG204+CI204)*Crechee/30*FW$4,IF(C201=1,IF(CG201+CG202+CG203+CH201+CH202+CH203+CI201+CI202+CI203+CJ201+CJ202+CJ203&lt;=15,(CG201+CG202+CG203+CI201+CI202+CI203)*Percapita/30*FW$4,IF(CG201+CG202+CG203+CH201+CH202+CH203+CI201+CI202+CI203+CJ201+CJ202+CJ203&gt;=16,Fixo/30*FW$4+(CG201+CG202+CG203+CH201+CH202+CH203+CI201+CI202+CI203+CJ201+CJ202-16)*Percapita/30*FW$4))))))</f>
        <v>0</v>
      </c>
      <c r="FX201" s="177">
        <f>IF(C201=4,SUM(CK201+CK202+CK203+CM201+CM202+CM203)*Percapita/30*FX$4+(CL201+CL202+CL203+CN201+CN202+CN203)*Cadeirante/30*FX$4,IF(C201=3,IF(CK204+CM204=10,Fixo/30*FX$4+(CK201+CK202+CK203+CM201+CM202+CM203)*Percapita/30*FX$4+(CL204+CN204)*Cadeirante/30*FX$4,IF(CK204+CM204&lt;=9,(CK204+CM204)*Crechee/30*FX$4)+(CL204+CN204)*Cadeirante/30*FX$4+(CK201+CK202+CK203+CM201+CM202+CM203)*Percapita/30*FX$4)+IF(CK204+CM204&gt;=11,Fixo/30*FX$4+(CK204+CM204-10)*Crechee/30*FX$4,0),IF(C201=2,IF(CL201+CL202+CL203+CL204+CN201+CN202+CN203+CN204=1,Cadeirante/30*FX$4,IF(CL201+CL202+CL203+CL204+CN201+CN202+CN203+CN204=2,Fixo/30*FX$4,IF(CL201+CL202+CL203+CL204+CN201+CN202+CN203+CN204&gt;2,Fixo/30*FX$4+(CL201+CL202+CL203+CL204+CN201+CN202+CN203+CN204-2)*Cadeirante/30*FX$4)))+(CK201+CK202+CK203+CM201+CM202+CM203)*Percapita/30*FX$4+(CK204+CM204)*Crechee/30*FX$4,IF(C201=1,IF(CK201+CK202+CK203+CL201+CL202+CL203+CM201+CM202+CM203+CN201+CN202+CN203&lt;=15,(CK201+CK202+CK203+CM201+CM202+CM203)*Percapita/30*FX$4,IF(CK201+CK202+CK203+CL201+CL202+CL203+CM201+CM202+CM203+CN201+CN202+CN203&gt;=16,Fixo/30*FX$4+(CK201+CK202+CK203+CL201+CL202+CL203+CM201+CM202+CM203+CN201+CN202-16)*Percapita/30*FX$4))))))</f>
        <v>0</v>
      </c>
      <c r="FY201" s="177">
        <f>IF(C201=4,SUM(CO201+CO202+CO203+CQ201+CQ202+CQ203)*Percapita/30*FY$4+(CP201+CP202+CP203+CR201+CR202+CR203)*Cadeirante/30*FY$4,IF(C201=3,IF(CO204+CQ204=10,Fixo/30*FY$4+(CO201+CO202+CO203+CQ201+CQ202+CQ203)*Percapita/30*FY$4+(CP204+CR204)*Cadeirante/30*FY$4,IF(CO204+CQ204&lt;=9,(CO204+CQ204)*Crechee/30*FY$4)+(CP204+CR204)*Cadeirante/30*FY$4+(CO201+CO202+CO203+CQ201+CQ202+CQ203)*Percapita/30*FY$4)+IF(CO204+CQ204&gt;=11,Fixo/30*FY$4+(CO204+CQ204-10)*Crechee/30*FY$4,0),IF(C201=2,IF(CP201+CP202+CP203+CP204+CR201+CR202+CR203+CR204=1,Cadeirante/30*FY$4,IF(CP201+CP202+CP203+CP204+CR201+CR202+CR203+CR204=2,Fixo/30*FY$4,IF(CP201+CP202+CP203+CP204+CR201+CR202+CR203+CR204&gt;2,Fixo/30*FY$4+(CP201+CP202+CP203+CP204+CR201+CR202+CR203+CR204-2)*Cadeirante/30*FY$4)))+(CO201+CO202+CO203+CQ201+CQ202+CQ203)*Percapita/30*FY$4+(CO204+CQ204)*Crechee/30*FY$4,IF(C201=1,IF(CO201+CO202+CO203+CP201+CP202+CP203+CQ201+CQ202+CQ203+CR201+CR202+CR203&lt;=15,(CO201+CO202+CO203+CQ201+CQ202+CQ203)*Percapita/30*FY$4,IF(CO201+CO202+CO203+CP201+CP202+CP203+CQ201+CQ202+CQ203+CR201+CR202+CR203&gt;=16,Fixo/30*FY$4+(CO201+CO202+CO203+CP201+CP202+CP203+CQ201+CQ202+CQ203+CR201+CR202-16)*Percapita/30*FY$4))))))</f>
        <v>0</v>
      </c>
      <c r="FZ201" s="177">
        <f>IF(C201=4,SUM(CS201+CS202+CS203+CU201+CU202+CU203)*Percapita/30*FZ$4+(CT201+CT202+CT203+CV201+CV202+CV203)*Cadeirante/30*FZ$4,IF(C201=3,IF(CS204+CU204=10,Fixo/30*FZ$4+(CS201+CS202+CS203+CU201+CU202+CU203)*Percapita/30*FZ$4+(CT204+CV204)*Cadeirante/30*FZ$4,IF(CS204+CU204&lt;=9,(CS204+CU204)*Crechee/30*FZ$4)+(CT204+CV204)*Cadeirante/30*FZ$4+(CS201+CS202+CS203+CU201+CU202+CU203)*Percapita/30*FZ$4)+IF(CS204+CU204&gt;=11,Fixo/30*FZ$4+(CS204+CU204-10)*Crechee/30*FZ$4,0),IF(C201=2,IF(CT201+CT202+CT203+CT204+CV201+CV202+CV203+CV204=1,Cadeirante/30*FZ$4,IF(CT201+CT202+CT203+CT204+CV201+CV202+CV203+CV204=2,Fixo/30*FZ$4,IF(CT201+CT202+CT203+CT204+CV201+CV202+CV203+CV204&gt;2,Fixo/30*FZ$4+(CT201+CT202+CT203+CT204+CV201+CV202+CV203+CV204-2)*Cadeirante/30*FZ$4)))+(CS201+CS202+CS203+CU201+CU202+CU203)*Percapita/30*FZ$4+(CS204+CU204)*Crechee/30*FZ$4,IF(C201=1,IF(CS201+CS202+CS203+CT201+CT202+CT203+CU201+CU202+CU203+CV201+CV202+CV203&lt;=15,(CS201+CS202+CS203+CU201+CU202+CU203)*Percapita/30*FZ$4,IF(CS201+CS202+CS203+CT201+CT202+CT203+CU201+CU202+CU203+CV201+CV202+CV203&gt;=16,Fixo/30*FZ$4+(CS201+CS202+CS203+CT201+CT202+CT203+CU201+CU202+CU203+CV201+CV202-16)*Percapita/30*FZ$4))))))</f>
        <v>0</v>
      </c>
      <c r="GA201" s="177">
        <f>IF(C201=4,SUM(CW201+CW202+CW203+CY201+CY202+CY203)*Percapita/30*GA$4+(CX201+CX202+CX203+CZ201+CZ202+CZ203)*Cadeirante/30*GA$4,IF(C201=3,IF(CW204+CY204=10,Fixo/30*GA$4+(CW201+CW202+CW203+CY201+CY202+CY203)*Percapita/30*GA$4+(CX204+CZ204)*Cadeirante/30*GA$4,IF(CW204+CY204&lt;=9,(CW204+CY204)*Crechee/30*GA$4)+(CX204+CZ204)*Cadeirante/30*GA$4+(CW201+CW202+CW203+CY201+CY202+CY203)*Percapita/30*GA$4)+IF(CW204+CY204&gt;=11,Fixo/30*GA$4+(CW204+CY204-10)*Crechee/30*GA$4,0),IF(C201=2,IF(CX201+CX202+CX203+CX204+CZ201+CZ202+CZ203+CZ204=1,Cadeirante/30*GA$4,IF(CX201+CX202+CX203+CX204+CZ201+CZ202+CZ203+CZ204=2,Fixo/30*GA$4,IF(CX201+CX202+CX203+CX204+CZ201+CZ202+CZ203+CZ204&gt;2,Fixo/30*GA$4+(CX201+CX202+CX203+CX204+CZ201+CZ202+CZ203+CZ204-2)*Cadeirante/30*GA$4)))+(CW201+CW202+CW203+CY201+CY202+CY203)*Percapita/30*GA$4+(CW204+CY204)*Crechee/30*GA$4,IF(C201=1,IF(CW201+CW202+CW203+CX201+CX202+CX203+CY201+CY202+CY203+CZ201+CZ202+CZ203&lt;=15,(CW201+CW202+CW203+CY201+CY202+CY203)*Percapita/30*GA$4,IF(CW201+CW202+CW203+CX201+CX202+CX203+CY201+CY202+CY203+CZ201+CZ202+CZ203&gt;=16,Fixo/30*GA$4+(CW201+CW202+CW203+CX201+CX202+CX203+CY201+CY202+CY203+CZ201+CZ202-16)*Percapita/30*GA$4))))))</f>
        <v>115.56900000000002</v>
      </c>
      <c r="GB201" s="177">
        <f>IF(C201=4,SUM(DA201+DA202+DA203+DC201+DC202+DC203)*Percapita/30*GB$4+(DB201+DB202+DB203+DD201+DD202+DD203)*Cadeirante/30*GB$4,IF(C201=3,IF(DA204+DC204=10,Fixo/30*GB$4+(DA201+DA202+DA203+DC201+DC202+DC203)*Percapita/30*GB$4+(DB204+DD204)*Cadeirante/30*GB$4,IF(DA204+DC204&lt;=9,(DA204+DC204)*Crechee/30*GB$4)+(DB204+DD204)*Cadeirante/30*GB$4+(DA201+DA202+DA203+DC201+DC202+DC203)*Percapita/30*GB$4)+IF(DA204+DC204&gt;=11,Fixo/30*GB$4+(DA204+DC204-10)*Crechee/30*GB$4,0),IF(C201=2,IF(DB201+DB202+DB203+DB204+DD201+DD202+DD203+DD204=1,Cadeirante/30*GB$4,IF(DB201+DB202+DB203+DB204+DD201+DD202+DD203+DD204=2,Fixo/30*GB$4,IF(DB201+DB202+DB203+DB204+DD201+DD202+DD203+DD204&gt;2,Fixo/30*GB$4+(DB201+DB202+DB203+DB204+DD201+DD202+DD203+DD204-2)*Cadeirante/30*GB$4)))+(DA201+DA202+DA203+DC201+DC202+DC203)*Percapita/30*GB$4+(DA204+DC204)*Crechee/30*GB$4,IF(C201=1,IF(DA201+DA202+DA203+DB201+DB202+DB203+DC201+DC202+DC203+DD201+DD202+DD203&lt;=15,(DA201+DA202+DA203+DC201+DC202+DC203)*Percapita/30*GB$4,IF(DA201+DA202+DA203+DB201+DB202+DB203+DC201+DC202+DC203+DD201+DD202+DD203&gt;=16,Fixo/30*GB$4+(DA201+DA202+DA203+DB201+DB202+DB203+DC201+DC202+DC203+DD201+DD202-16)*Percapita/30*GB$4))))))</f>
        <v>0</v>
      </c>
      <c r="GC201" s="177">
        <f>IF(C201=4,SUM(DE201+DE202+DE203+DG201+DG202+DG203)*Percapita/30*GC$4+(DF201+DF202+DF203+DH201+DH202+DH203)*Cadeirante/30*GC$4,IF(C201=3,IF(DE204+DG204=10,Fixo/30*GC$4+(DE201+DE202+DE203+DG201+DG202+DG203)*Percapita/30*GC$4+(DF204+DH204)*Cadeirante/30*GC$4,IF(DE204+DG204&lt;=9,(DE204+DG204)*Crechee/30*GC$4)+(DF204+DH204)*Cadeirante/30*GC$4+(DE201+DE202+DE203+DG201+DG202+DG203)*Percapita/30*GC$4)+IF(DE204+DG204&gt;=11,Fixo/30*GC$4+(DE204+DG204-10)*Crechee/30*GC$4,0),IF(C201=2,IF(DF201+DF202+DF203+DF204+DH201+DH202+DH203+DH204=1,Cadeirante/30*GC$4,IF(DF201+DF202+DF203+DF204+DH201+DH202+DH203+DH204=2,Fixo/30*GC$4,IF(DF201+DF202+DF203+DF204+DH201+DH202+DH203+DH204&gt;2,Fixo/30*GC$4+(DF201+DF202+DF203+DF204+DH201+DH202+DH203+DH204-2)*Cadeirante/30*GC$4)))+(DE201+DE202+DE203+DG201+DG202+DG203)*Percapita/30*GC$4+(DE204+DG204)*Crechee/30*GC$4,IF(C201=1,IF(DE201+DE202+DE203+DF201+DF202+DF203+DG201+DG202+DG203+DH201+DH202+DH203&lt;=15,(DE201+DE202+DE203+DG201+DG202+DG203)*Percapita/30*GC$4,IF(DE201+DE202+DE203+DF201+DF202+DF203+DG201+DG202+DG203+DH201+DH202+DH203&gt;=16,Fixo/30*GC$4+(DE201+DE202+DE203+DF201+DF202+DF203+DG201+DG202+DG203+DH201+DH202-16)*Percapita/30*GC$4))))))</f>
        <v>0</v>
      </c>
      <c r="GD201" s="177">
        <f>IF(C201=4,SUM(DI201+DI202+DI203+DK201+DK202+DK203)*Percapita/30*GD$4+(DJ201+DJ202+DJ203+DL201+DL202+DL203)*Cadeirante/30*GD$4,IF(C201=3,IF(DI204+DK204=10,Fixo/30*GD$4+(DI201+DI202+DI203+DK201+DK202+DK203)*Percapita/30*GD$4+(DJ204+DL204)*Cadeirante/30*GD$4,IF(DI204+DK204&lt;=9,(DI204+DK204)*Crechee/30*GD$4)+(DJ204+DL204)*Cadeirante/30*GD$4+(DI201+DI202+DI203+DK201+DK202+DK203)*Percapita/30*GD$4)+IF(DI204+DK204&gt;=11,Fixo/30*GD$4+(DI204+DK204-10)*Crechee/30*GD$4,0),IF(C201=2,IF(DJ201+DJ202+DJ203+DJ204+DL201+DL202+DL203+DL204=1,Cadeirante/30*GD$4,IF(DJ201+DJ202+DJ203+DJ204+DL201+DL202+DL203+DL204=2,Fixo/30*GD$4,IF(DJ201+DJ202+DJ203+DJ204+DL201+DL202+DL203+DL204&gt;2,Fixo/30*GD$4+(DJ201+DJ202+DJ203+DJ204+DL201+DL202+DL203+DL204-2)*Cadeirante/30*GD$4)))+(DI201+DI202+DI203+DK201+DK202+DK203)*Percapita/30*GD$4+(DI204+DK204)*Crechee/30*GD$4,IF(C201=1,IF(DI201+DI202+DI203+DJ201+DJ202+DJ203+DK201+DK202+DK203+DL201+DL202+DL203&lt;=15,(DI201+DI202+DI203+DK201+DK202+DK203)*Percapita/30*GD$4,IF(DI201+DI202+DI203+DJ201+DJ202+DJ203+DK201+DK202+DK203+DL201+DL202+DL203&gt;=16,Fixo/30*GD$4+(DI201+DI202+DI203+DJ201+DJ202+DJ203+DK201+DK202+DK203+DL201+DL202-16)*Percapita/30*GD$4))))))</f>
        <v>0</v>
      </c>
      <c r="GE201" s="177">
        <f>IF(C201=4,SUM(DM201+DM202+DM203+DO201+DO202+DO203)*Percapita/30*GE$4+(DN201+DN202+DN203+DP201+DP202+DP203)*Cadeirante/30*GE$4,IF(C201=3,IF(DM204+DO204=10,Fixo/30*GE$4+(DM201+DM202+DM203+DO201+DO202+DO203)*Percapita/30*GE$4+(DN204+DP204)*Cadeirante/30*GE$4,IF(DM204+DO204&lt;=9,(DM204+DO204)*Crechee/30*GE$4)+(DN204+DP204)*Cadeirante/30*GE$4+(DM201+DM202+DM203+DO201+DO202+DO203)*Percapita/30*GE$4)+IF(DM204+DO204&gt;=11,Fixo/30*GE$4+(DM204+DO204-10)*Crechee/30*GE$4,0),IF(C201=2,IF(DN201+DN202+DN203+DN204+DP201+DP202+DP203+DP204=1,Cadeirante/30*GE$4,IF(DN201+DN202+DN203+DN204+DP201+DP202+DP203+DP204=2,Fixo/30*GE$4,IF(DN201+DN202+DN203+DN204+DP201+DP202+DP203+DP204&gt;2,Fixo/30*GE$4+(DN201+DN202+DN203+DN204+DP201+DP202+DP203+DP204-2)*Cadeirante/30*GE$4)))+(DM201+DM202+DM203+DO201+DO202+DO203)*Percapita/30*GE$4+(DM204+DO204)*Crechee/30*GE$4,IF(C201=1,IF(DM201+DM202+DM203+DN201+DN202+DN203+DO201+DO202+DO203+DP201+DP202+DP203&lt;=15,(DM201+DM202+DM203+DO201+DO202+DO203)*Percapita/30*GE$4,IF(DM201+DM202+DM203+DN201+DN202+DN203+DO201+DO202+DO203+DP201+DP202+DP203&gt;=16,Fixo/30*GE$4+(DM201+DM202+DM203+DN201+DN202+DN203+DO201+DO202+DO203+DP201+DP202-16)*Percapita/30*GE$4))))))</f>
        <v>0</v>
      </c>
      <c r="GF201" s="177">
        <f>IF(C201=4,SUM(DQ201+DQ202+DQ203+DS201+DS202+DS203)*Percapita/30*GF$4+(DR201+DR202+DR203+DT201+DT202+DT203)*Cadeirante/30*GF$4,IF(C201=3,IF(DQ204+DS204=10,Fixo/30*GF$4+(DQ201+DQ202+DQ203+DS201+DS202+DS203)*Percapita/30*GF$4+(DR204+DT204)*Cadeirante/30*GF$4,IF(DQ204+DS204&lt;=9,(DQ204+DS204)*Crechee/30*GF$4)+(DR204+DT204)*Cadeirante/30*GF$4+(DQ201+DQ202+DQ203+DS201+DS202+DS203)*Percapita/30*GF$4)+IF(DQ204+DS204&gt;=11,Fixo/30*GF$4+(DQ204+DS204-10)*Crechee/30*GF$4,0),IF(C201=2,IF(DR201+DR202+DR203+DR204+DT201+DT202+DT203+DT204=1,Cadeirante/30*GF$4,IF(DR201+DR202+DR203+DR204+DT201+DT202+DT203+DT204=2,Fixo/30*GF$4,IF(DR201+DR202+DR203+DR204+DT201+DT202+DT203+DT204&gt;2,Fixo/30*GF$4+(DR201+DR202+DR203+DR204+DT201+DT202+DT203+DT204-2)*Cadeirante/30*GF$4)))+(DQ201+DQ202+DQ203+DS201+DS202+DS203)*Percapita/30*GF$4+(DQ204+DS204)*Crechee/30*GF$4,IF(C201=1,IF(DQ201+DQ202+DQ203+DR201+DR202+DR203+DS201+DS202+DS203+DT201+DT202+DT203&lt;=15,(DQ201+DQ202+DQ203+DS201+DS202+DS203)*Percapita/30*GF$4,IF(DQ201+DQ202+DQ203+DR201+DR202+DR203+DS201+DS202+DS203+DT201+DT202+DT203&gt;=16,Fixo/30*GF$4+(DQ201+DQ202+DQ203+DR201+DR202+DR203+DS201+DS202+DS203+DT201+DT202-16)*Percapita/30*GF$4))))))</f>
        <v>0</v>
      </c>
      <c r="GG201" s="177">
        <f>IF(C201=4,SUM(DU201+DU202+DU203+DW201+DW202+DW203)*Percapita/30*GG$4+(DV201+DV202+DV203+DX201+DX202+DX203)*Cadeirante/30*GG$4,IF(C201=3,IF(DU204+DW204=10,Fixo/30*GG$4+(DU201+DU202+DU203+DW201+DW202+DW203)*Percapita/30*GG$4+(DV204+DX204)*Cadeirante/30*GG$4,IF(DU204+DW204&lt;=9,(DU204+DW204)*Crechee/30*GG$4)+(DV204+DX204)*Cadeirante/30*GG$4+(DU201+DU202+DU203+DW201+DW202+DW203)*Percapita/30*GG$4)+IF(DU204+DW204&gt;=11,Fixo/30*GG$4+(DU204+DW204-10)*Crechee/30*GG$4,0),IF(C201=2,IF(DV201+DV202+DV203+DV204+DX201+DX202+DX203+DX204=1,Cadeirante/30*GG$4,IF(DV201+DV202+DV203+DV204+DX201+DX202+DX203+DX204=2,Fixo/30*GG$4,IF(DV201+DV202+DV203+DV204+DX201+DX202+DX203+DX204&gt;2,Fixo/30*GG$4+(DV201+DV202+DV203+DV204+DX201+DX202+DX203+DX204-2)*Cadeirante/30*GG$4)))+(DU201+DU202+DU203+DW201+DW202+DW203)*Percapita/30*GG$4+(DU204+DW204)*Crechee/30*GG$4,IF(C201=1,IF(DU201+DU202+DU203+DV201+DV202+DV203+DW201+DW202+DW203+DX201+DX202+DX203&lt;=15,(DU201+DU202+DU203+DW201+DW202+DW203)*Percapita/30*GG$4,IF(DU201+DU202+DU203+DV201+DV202+DV203+DW201+DW202+DW203+DX201+DX202+DX203&gt;=16,Fixo/30*GG$4+(DU201+DU202+DU203+DV201+DV202+DV203+DW201+DW202+DW203+DX201+DX202-16)*Percapita/30*GG$4))))))</f>
        <v>0</v>
      </c>
      <c r="GH201" s="177">
        <f>IF(C201=4,SUM(DY201+DY202+DY203+EA201+EA202+EA203)*Percapita/30*GH$4+(DZ201+DZ202+DZ203+EB201+EB202+EB203)*Cadeirante/30*GH$4,IF(C201=3,IF(DY204+EA204=10,Fixo/30*GH$4+(DY201+DY202+DY203+EA201+EA202+EA203)*Percapita/30*GH$4+(DZ204+EB204)*Cadeirante/30*GH$4,IF(DY204+EA204&lt;=9,(DY204+EA204)*Crechee/30*GH$4)+(DZ204+EB204)*Cadeirante/30*GH$4+(DY201+DY202+DY203+EA201+EA202+EA203)*Percapita/30*GH$4)+IF(DY204+EA204&gt;=11,Fixo/30*GH$4+(DY204+EA204-10)*Crechee/30*GH$4,0),IF(C201=2,IF(DZ201+DZ202+DZ203+DZ204+EB201+EB202+EB203+EB204=1,Cadeirante/30*GH$4,IF(DZ201+DZ202+DZ203+DZ204+EB201+EB202+EB203+EB204=2,Fixo/30*GH$4,IF(DZ201+DZ202+DZ203+DZ204+EB201+EB202+EB203+EB204&gt;2,Fixo/30*GH$4+(DZ201+DZ202+DZ203+DZ204+EB201+EB202+EB203+EB204-2)*Cadeirante/30*GH$4)))+(DY201+DY202+DY203+EA201+EA202+EA203)*Percapita/30*GH$4+(DY204+EA204)*Crechee/30*GH$4,IF(C201=1,IF(DY201+DY202+DY203+DZ201+DZ202+DZ203+EA201+EA202+EA203+EB201+EB202+EB203&lt;=15,(DY201+DY202+DY203+EA201+EA202+EA203)*Percapita/30*GH$4,IF(DY201+DY202+DY203+DZ201+DZ202+DZ203+EA201+EA202+EA203+EB201+EB202+EB203&gt;=16,Fixo/30*GH$4+(DY201+DY202+DY203+DZ201+DZ202+DZ203+EA201+EA202+EA203+EB201+EB202-16)*Percapita/30*GH$4))))))</f>
        <v>0</v>
      </c>
      <c r="GI201" s="177">
        <f>IF(C201=4,SUM(EC201+EC202+EC203+EE201+EE202+EE203)*Percapita/30*GI$4+(ED201+ED202+ED203+EF201+EF202+EF203)*Cadeirante/30*GI$4,IF(C201=3,IF(EC204+EE204=10,Fixo/30*GI$4+(EC201+EC202+EC203+EE201+EE202+EE203)*Percapita/30*GI$4+(ED204+EF204)*Cadeirante/30*GI$4,IF(EC204+EE204&lt;=9,(EC204+EE204)*Crechee/30*GI$4)+(ED204+EF204)*Cadeirante/30*GI$4+(EC201+EC202+EC203+EE201+EE202+EE203)*Percapita/30*GI$4)+IF(EC204+EE204&gt;=11,Fixo/30*GI$4+(EC204+EE204-10)*Crechee/30*GI$4,0),IF(C201=2,IF(ED201+ED202+ED203+ED204+EF201+EF202+EF203+EF204=1,Cadeirante/30*GI$4,IF(ED201+ED202+ED203+ED204+EF201+EF202+EF203+EF204=2,Fixo/30*GI$4,IF(ED201+ED202+ED203+ED204+EF201+EF202+EF203+EF204&gt;2,Fixo/30*GI$4+(ED201+ED202+ED203+ED204+EF201+EF202+EF203+EF204-2)*Cadeirante/30*GI$4)))+(EC201+EC202+EC203+EE201+EE202+EE203)*Percapita/30*GI$4+(EC204+EE204)*Crechee/30*GI$4,IF(C201=1,IF(EC201+EC202+EC203+ED201+ED202+ED203+EE201+EE202+EE203+EF201+EF202+EF203&lt;=15,(EC201+EC202+EC203+EE201+EE202+EE203)*Percapita/30*GI$4,IF(EC201+EC202+EC203+ED201+ED202+ED203+EE201+EE202+EE203+EF201+EF202+EF203&gt;=16,Fixo/30*GI$4+(EC201+EC202+EC203+ED201+ED202+ED203+EE201+EE202+EE203+EF201+EF202-16)*Percapita/30*GI$4))))))</f>
        <v>0</v>
      </c>
      <c r="GJ201" s="177">
        <f>IF(C201=4,SUM(EG201+EG202+EG203+EI201+EI202+EI203)*Percapita/30*GJ$4+(EH201+EH202+EH203+EJ201+EJ202+EJ203)*Cadeirante/30*GJ$4,IF(C201=3,IF(EG204+EI204=10,Fixo/30*GJ$4+(EG201+EG202+EG203+EI201+EI202+EI203)*Percapita/30*GJ$4+(EH204+EJ204)*Cadeirante/30*GJ$4,IF(EG204+EI204&lt;=9,(EG204+EI204)*Crechee/30*GJ$4)+(EH204+EJ204)*Cadeirante/30*GJ$4+(EG201+EG202+EG203+EI201+EI202+EI203)*Percapita/30*GJ$4)+IF(EG204+EI204&gt;=11,Fixo/30*GJ$4+(EG204+EI204-10)*Crechee/30*GJ$4,0),IF(C201=2,IF(EH201+EH202+EH203+EH204+EJ201+EJ202+EJ203+EJ204=1,Cadeirante/30*GJ$4,IF(EH201+EH202+EH203+EH204+EJ201+EJ202+EJ203+EJ204=2,Fixo/30*GJ$4,IF(EH201+EH202+EH203+EH204+EJ201+EJ202+EJ203+EJ204&gt;2,Fixo/30*GJ$4+(EH201+EH202+EH203+EH204+EJ201+EJ202+EJ203+EJ204-2)*Cadeirante/30*GJ$4)))+(EG201+EG202+EG203+EI201+EI202+EI203)*Percapita/30*GJ$4+(EG204+EI204)*Crechee/30*GJ$4,IF(C201=1,IF(EG201+EG202+EG203+EH201+EH202+EH203+EI201+EI202+EI203+EJ201+EJ202+EJ203&lt;=15,(EG201+EG202+EG203+EI201+EI202+EI203)*Percapita/30*GJ$4,IF(EG201+EG202+EG203+EH201+EH202+EH203+EI201+EI202+EI203+EJ201+EJ202+EJ203&gt;=16,Fixo/30*GJ$4+(EG201+EG202+EG203+EH201+EH202+EH203+EI201+EI202+EI203+EJ201+EJ202-16)*Percapita/30*GJ$4))))))</f>
        <v>0</v>
      </c>
      <c r="GK201" s="178"/>
      <c r="GL201" s="103">
        <f t="shared" si="175"/>
        <v>0</v>
      </c>
      <c r="GM201" s="124"/>
      <c r="GN201" s="104">
        <f>SUMIF(V201:V204,"&lt;0")*Cadeirante/30*GN$4+SUMIF(X201:X204,"&lt;0")*Cadeirante/30*GN$4</f>
        <v>0</v>
      </c>
      <c r="GO201" s="104">
        <f>SUMIF(Z201:Z204,"&lt;0")*Cadeirante/30*GO$4+SUMIF(AB201:AB204,"&lt;0")*Cadeirante/30*GO$4</f>
        <v>0</v>
      </c>
      <c r="GP201" s="104">
        <f>SUMIF(AD201:AD204,"&lt;0")*Cadeirante/30*GP$4+SUMIF(AF201:AF204,"&lt;0")*Cadeirante/30*GP$4</f>
        <v>0</v>
      </c>
      <c r="GQ201" s="104">
        <f>SUMIF(AH201:AH204,"&lt;0")*Cadeirante/30*GQ$4+SUMIF(AJ201:AJ204,"&lt;0")*Cadeirante/30*GQ$4</f>
        <v>0</v>
      </c>
      <c r="GR201" s="104">
        <f>SUMIF(AL201:AL204,"&lt;0")*Cadeirante/30*GR$4+SUMIF(AN201:AN204,"&lt;0")*Cadeirante/30*GR$4</f>
        <v>0</v>
      </c>
      <c r="GS201" s="104">
        <f>SUMIF(AP201:AP204,"&lt;0")*Cadeirante/30*GS$4+SUMIF(AR201:AR204,"&lt;0")*Cadeirante/30*GS$4</f>
        <v>0</v>
      </c>
      <c r="GT201" s="104">
        <f>SUMIF(AT201:AT204,"&lt;0")*Cadeirante/30*GT$4+SUMIF(AV201:AV204,"&lt;0")*Cadeirante/30*GT$4</f>
        <v>0</v>
      </c>
      <c r="GU201" s="104">
        <f>SUMIF(AX201:AX204,"&lt;0")*Cadeirante/30*GU$4+SUMIF(AZ201:AZ204,"&lt;0")*Cadeirante/30*GU$4</f>
        <v>0</v>
      </c>
      <c r="GV201" s="104">
        <f>SUMIF(BB201:BB204,"&lt;0")*Cadeirante/30*GV$4+SUMIF(BD201:BD204,"&lt;0")*Cadeirante/30*GV$4</f>
        <v>0</v>
      </c>
      <c r="GW201" s="104">
        <f>SUMIF(BF201:BF204,"&lt;0")*Cadeirante/30*GW$4+SUMIF(BH201:BH204,"&lt;0")*Cadeirante/30*GW$4</f>
        <v>0</v>
      </c>
      <c r="GX201" s="104">
        <f>SUMIF(BJ201:BJ204,"&lt;0")*Cadeirante/30*GX$4+SUMIF(BL201:BL204,"&lt;0")*Cadeirante/30*GX$4</f>
        <v>0</v>
      </c>
      <c r="GY201" s="104">
        <f>SUMIF(BN201:BN204,"&lt;0")*Cadeirante/30*GY$4+SUMIF(BP201:BP204,"&lt;0")*Cadeirante/30*GY$4</f>
        <v>0</v>
      </c>
      <c r="GZ201" s="104">
        <f>SUMIF(BR201:BR204,"&lt;0")*Cadeirante/30*GZ$4+SUMIF(BT201:BT204,"&lt;0")*Cadeirante/30*GZ$4</f>
        <v>0</v>
      </c>
      <c r="HA201" s="104">
        <f>SUMIF(BV201:BV204,"&lt;0")*Cadeirante/30*HA$4+SUMIF(BX201:BX204,"&lt;0")*Cadeirante/30*HA$4</f>
        <v>0</v>
      </c>
      <c r="HB201" s="104">
        <f>SUMIF(BZ201:BZ204,"&lt;0")*Cadeirante/30*HB$4+SUMIF(CB201:CB204,"&lt;0")*Cadeirante/30*HB$4</f>
        <v>0</v>
      </c>
      <c r="HC201" s="104">
        <f>SUMIF(CD201:CD204,"&lt;0")*Cadeirante/30*HC$4+SUMIF(CF201:CF204,"&lt;0")*Cadeirante/30*HC$4</f>
        <v>0</v>
      </c>
      <c r="HD201" s="104">
        <f>SUMIF(CH201:CH204,"&lt;0")*Cadeirante/30*HD$4+SUMIF(CJ201:CJ204,"&lt;0")*Cadeirante/30*HD$4</f>
        <v>0</v>
      </c>
      <c r="HE201" s="104">
        <f>SUMIF(CL201:CL204,"&lt;0")*Cadeirante/30*HE$4+SUMIF(CN201:CN204,"&lt;0")*Cadeirante/30*HE$4</f>
        <v>0</v>
      </c>
      <c r="HF201" s="104">
        <f>SUMIF(CP201:CP204,"&lt;0")*Cadeirante/30*HF$4+SUMIF(CR201:CR204,"&lt;0")*Cadeirante/30*HF$4</f>
        <v>0</v>
      </c>
      <c r="HG201" s="104">
        <f>SUMIF(CT201:CT204,"&lt;0")*Cadeirante/30*HG$4+SUMIF(CV201:CV204,"&lt;0")*Cadeirante/30*HG$4</f>
        <v>0</v>
      </c>
      <c r="HH201" s="104">
        <f>SUMIF(CX201:CX204,"&lt;0")*Cadeirante/30*HH$4+SUMIF(CZ201:CZ204,"&lt;0")*Cadeirante/30*HH$4</f>
        <v>0</v>
      </c>
      <c r="HI201" s="104">
        <f>SUMIF(DB201:DB204,"&lt;0")*Cadeirante/30*HI$4+SUMIF(DD201:DD204,"&lt;0")*Cadeirante/30*HI$4</f>
        <v>0</v>
      </c>
      <c r="HJ201" s="104">
        <f>SUMIF(DF201:DF204,"&lt;0")*Cadeirante/30*HJ$4+SUMIF(DH201:DH204,"&lt;0")*Cadeirante/30*HJ$4</f>
        <v>0</v>
      </c>
      <c r="HK201" s="104">
        <f>SUMIF(DJ201:DJ204,"&lt;0")*Cadeirante/30*HK$4+SUMIF(DL201:DL204,"&lt;0")*Cadeirante/30*HK$4</f>
        <v>0</v>
      </c>
      <c r="HL201" s="104">
        <f>SUMIF(DN201:DN204,"&lt;0")*Cadeirante/30*HL$4+SUMIF(DP201:DP204,"&lt;0")*Cadeirante/30*HL$4</f>
        <v>0</v>
      </c>
      <c r="HM201" s="104">
        <f>SUMIF(DR201:DR204,"&lt;0")*Cadeirante/30*HM$4+SUMIF(DT201:DT204,"&lt;0")*Cadeirante/30*HM$4</f>
        <v>0</v>
      </c>
      <c r="HN201" s="104">
        <f>SUMIF(DV201:DV204,"&lt;0")*Cadeirante/30*HN$4+SUMIF(DX201:DX204,"&lt;0")*Cadeirante/30*HN$4</f>
        <v>0</v>
      </c>
      <c r="HO201" s="104">
        <f>SUMIF(DZ201:DZ204,"&lt;0")*Cadeirante/30*HO$4+SUMIF(EB201:EB204,"&lt;0")*Cadeirante/30*HO$4</f>
        <v>0</v>
      </c>
      <c r="HP201" s="104">
        <f>SUMIF(ED201:ED204,"&lt;0")*Cadeirante/30*HP$4+SUMIF(EF201:EF204,"&lt;0")*Cadeirante/30*HP$4</f>
        <v>0</v>
      </c>
      <c r="HQ201" s="64"/>
      <c r="HR201" s="64"/>
      <c r="HS201" s="64"/>
      <c r="HT201" s="64"/>
      <c r="HU201" s="64"/>
      <c r="HV201" s="64"/>
      <c r="HW201" s="176">
        <v>17629.309999999998</v>
      </c>
      <c r="HX201" s="64"/>
      <c r="HY201" s="280">
        <f>IF(ISTEXT(EM201), VALUE(EM201), EM201)</f>
        <v>0</v>
      </c>
      <c r="HZ201" s="280">
        <f>IF(ISTEXT(EN201), VALUE(EN201), EN201)</f>
        <v>0</v>
      </c>
      <c r="IA201" s="280">
        <f>IF(ISTEXT(EO201), VALUE(EO201), EO201)</f>
        <v>0</v>
      </c>
      <c r="IB201" s="64" t="b">
        <f>HW201=FE201</f>
        <v>0</v>
      </c>
      <c r="IC201" s="64"/>
    </row>
    <row r="202" spans="1:237" s="106" customFormat="1" ht="22.5" customHeight="1" x14ac:dyDescent="0.25">
      <c r="A202" s="368" t="s">
        <v>3350</v>
      </c>
      <c r="B202" s="369" t="s">
        <v>3351</v>
      </c>
      <c r="C202" s="370" t="s">
        <v>3186</v>
      </c>
      <c r="D202" s="371" t="s">
        <v>3352</v>
      </c>
      <c r="E202" s="371" t="s">
        <v>3353</v>
      </c>
      <c r="F202" s="372" t="s">
        <v>3182</v>
      </c>
      <c r="G202" s="372" t="s">
        <v>3183</v>
      </c>
      <c r="H202" s="373" t="s">
        <v>2100</v>
      </c>
      <c r="I202" s="374" t="s">
        <v>2100</v>
      </c>
      <c r="J202" s="421" t="s">
        <v>3184</v>
      </c>
      <c r="K202" s="421" t="s">
        <v>3187</v>
      </c>
      <c r="L202" s="329">
        <f>CONTINUA!BV202</f>
        <v>6</v>
      </c>
      <c r="M202" s="329">
        <f>CONTINUA!BW202</f>
        <v>0</v>
      </c>
      <c r="N202" s="895"/>
      <c r="O202" s="896" t="s">
        <v>3523</v>
      </c>
      <c r="P202" s="897">
        <v>0</v>
      </c>
      <c r="Q202" s="400">
        <v>20</v>
      </c>
      <c r="R202" s="401"/>
      <c r="S202" s="400">
        <v>1</v>
      </c>
      <c r="T202" s="401"/>
      <c r="U202" s="400"/>
      <c r="V202" s="401"/>
      <c r="W202" s="400"/>
      <c r="X202" s="401"/>
      <c r="Y202" s="400"/>
      <c r="Z202" s="401"/>
      <c r="AA202" s="400"/>
      <c r="AB202" s="401"/>
      <c r="AC202" s="400"/>
      <c r="AD202" s="401"/>
      <c r="AE202" s="400"/>
      <c r="AF202" s="401"/>
      <c r="AG202" s="400"/>
      <c r="AH202" s="401"/>
      <c r="AI202" s="400"/>
      <c r="AJ202" s="401"/>
      <c r="AK202" s="400"/>
      <c r="AL202" s="401"/>
      <c r="AM202" s="400"/>
      <c r="AN202" s="401"/>
      <c r="AO202" s="400"/>
      <c r="AP202" s="401"/>
      <c r="AQ202" s="400"/>
      <c r="AR202" s="401"/>
      <c r="AS202" s="400"/>
      <c r="AT202" s="401"/>
      <c r="AU202" s="400"/>
      <c r="AV202" s="401"/>
      <c r="AW202" s="400"/>
      <c r="AX202" s="401"/>
      <c r="AY202" s="400"/>
      <c r="AZ202" s="401"/>
      <c r="BA202" s="400"/>
      <c r="BB202" s="401"/>
      <c r="BC202" s="400"/>
      <c r="BD202" s="401"/>
      <c r="BE202" s="400"/>
      <c r="BF202" s="401"/>
      <c r="BG202" s="400"/>
      <c r="BH202" s="401"/>
      <c r="BI202" s="400"/>
      <c r="BJ202" s="401"/>
      <c r="BK202" s="400"/>
      <c r="BL202" s="401"/>
      <c r="BM202" s="400"/>
      <c r="BN202" s="401"/>
      <c r="BO202" s="400"/>
      <c r="BP202" s="401"/>
      <c r="BQ202" s="400"/>
      <c r="BR202" s="401"/>
      <c r="BS202" s="400"/>
      <c r="BT202" s="401"/>
      <c r="BU202" s="400"/>
      <c r="BV202" s="401"/>
      <c r="BW202" s="400"/>
      <c r="BX202" s="401"/>
      <c r="BY202" s="400"/>
      <c r="BZ202" s="401"/>
      <c r="CA202" s="400"/>
      <c r="CB202" s="401"/>
      <c r="CC202" s="400"/>
      <c r="CD202" s="401"/>
      <c r="CE202" s="400"/>
      <c r="CF202" s="401"/>
      <c r="CG202" s="400"/>
      <c r="CH202" s="401"/>
      <c r="CI202" s="400"/>
      <c r="CJ202" s="401"/>
      <c r="CK202" s="400"/>
      <c r="CL202" s="401"/>
      <c r="CM202" s="400"/>
      <c r="CN202" s="401"/>
      <c r="CO202" s="400"/>
      <c r="CP202" s="401"/>
      <c r="CQ202" s="400"/>
      <c r="CR202" s="401"/>
      <c r="CS202" s="400"/>
      <c r="CT202" s="401"/>
      <c r="CU202" s="400"/>
      <c r="CV202" s="401"/>
      <c r="CW202" s="400"/>
      <c r="CX202" s="401"/>
      <c r="CY202" s="400"/>
      <c r="CZ202" s="401"/>
      <c r="DA202" s="400"/>
      <c r="DB202" s="401"/>
      <c r="DC202" s="400"/>
      <c r="DD202" s="401"/>
      <c r="DE202" s="400"/>
      <c r="DF202" s="401"/>
      <c r="DG202" s="400"/>
      <c r="DH202" s="401"/>
      <c r="DI202" s="400"/>
      <c r="DJ202" s="401"/>
      <c r="DK202" s="400"/>
      <c r="DL202" s="401"/>
      <c r="DM202" s="400"/>
      <c r="DN202" s="401"/>
      <c r="DO202" s="400"/>
      <c r="DP202" s="401"/>
      <c r="DQ202" s="400"/>
      <c r="DR202" s="401"/>
      <c r="DS202" s="400"/>
      <c r="DT202" s="401"/>
      <c r="DU202" s="400"/>
      <c r="DV202" s="401"/>
      <c r="DW202" s="400"/>
      <c r="DX202" s="401"/>
      <c r="DY202" s="400"/>
      <c r="DZ202" s="401"/>
      <c r="EA202" s="400"/>
      <c r="EB202" s="401"/>
      <c r="EC202" s="400"/>
      <c r="ED202" s="401"/>
      <c r="EE202" s="400"/>
      <c r="EF202" s="401"/>
      <c r="EG202" s="400"/>
      <c r="EH202" s="401"/>
      <c r="EI202" s="400"/>
      <c r="EJ202" s="447"/>
      <c r="EK202" s="511"/>
      <c r="EL202" s="514"/>
      <c r="EM202" s="448"/>
      <c r="EN202" s="344"/>
      <c r="EO202" s="345"/>
      <c r="EP202" s="171">
        <f t="shared" si="168"/>
        <v>20</v>
      </c>
      <c r="EQ202" s="171">
        <f t="shared" si="169"/>
        <v>0</v>
      </c>
      <c r="ER202" s="171">
        <f t="shared" si="170"/>
        <v>1</v>
      </c>
      <c r="ES202" s="171">
        <f t="shared" si="171"/>
        <v>0</v>
      </c>
      <c r="ET202" s="171">
        <f t="shared" si="172"/>
        <v>0</v>
      </c>
      <c r="EU202" s="171">
        <f t="shared" si="173"/>
        <v>0</v>
      </c>
      <c r="EV202" s="172">
        <f t="shared" si="174"/>
        <v>21</v>
      </c>
      <c r="EW202" s="173"/>
      <c r="EX202" s="248">
        <f t="shared" si="236"/>
        <v>0</v>
      </c>
      <c r="EY202" s="174">
        <f>(L202*regular)+(M202*Cadeirantee)</f>
        <v>57.84</v>
      </c>
      <c r="EZ202" s="249">
        <f>SUMIF(FG202:GJ202,"&gt;0")</f>
        <v>0</v>
      </c>
      <c r="FA202" s="249">
        <f>SUMIF(FG202:GJ202,"&lt;0")+SUMIF(GN202:HP202,"&lt;0")</f>
        <v>0</v>
      </c>
      <c r="FB202" s="174">
        <v>0</v>
      </c>
      <c r="FC202" s="126">
        <f>N202*km*'VALORES TABELA'!$B$13</f>
        <v>0</v>
      </c>
      <c r="FD202" s="250">
        <f t="shared" ref="FD202:FD205" si="237">GL202</f>
        <v>0</v>
      </c>
      <c r="FE202" s="105"/>
      <c r="FF202" s="119"/>
      <c r="FG202" s="119"/>
      <c r="FH202" s="119"/>
      <c r="FI202" s="119"/>
      <c r="FJ202" s="119"/>
      <c r="FK202" s="119"/>
      <c r="FL202" s="119"/>
      <c r="FM202" s="119"/>
      <c r="FN202" s="119"/>
      <c r="FO202" s="119"/>
      <c r="FP202" s="119"/>
      <c r="FQ202" s="119"/>
      <c r="FR202" s="119"/>
      <c r="FS202" s="119"/>
      <c r="FT202" s="119"/>
      <c r="FU202" s="119"/>
      <c r="FV202" s="119"/>
      <c r="FW202" s="119"/>
      <c r="FX202" s="119"/>
      <c r="FY202" s="119"/>
      <c r="FZ202" s="119"/>
      <c r="GA202" s="119"/>
      <c r="GB202" s="119"/>
      <c r="GC202" s="119"/>
      <c r="GD202" s="119"/>
      <c r="GE202" s="119"/>
      <c r="GF202" s="119"/>
      <c r="GG202" s="119"/>
      <c r="GH202" s="119"/>
      <c r="GI202" s="119"/>
      <c r="GJ202" s="119"/>
      <c r="GK202" s="251"/>
      <c r="GL202" s="103">
        <f t="shared" si="175"/>
        <v>0</v>
      </c>
      <c r="GM202" s="124"/>
      <c r="GN202" s="104"/>
      <c r="GO202" s="104"/>
      <c r="GP202" s="104"/>
      <c r="GQ202" s="104"/>
      <c r="GR202" s="104"/>
      <c r="GS202" s="104"/>
      <c r="GT202" s="104"/>
      <c r="GU202" s="104"/>
      <c r="GV202" s="104"/>
      <c r="GW202" s="104"/>
      <c r="GX202" s="104"/>
      <c r="GY202" s="104"/>
      <c r="GZ202" s="104"/>
      <c r="HA202" s="104"/>
      <c r="HB202" s="104"/>
      <c r="HC202" s="104"/>
      <c r="HD202" s="104"/>
      <c r="HE202" s="104"/>
      <c r="HF202" s="104"/>
      <c r="HG202" s="104"/>
      <c r="HH202" s="104"/>
      <c r="HI202" s="104"/>
      <c r="HJ202" s="104"/>
      <c r="HK202" s="104"/>
      <c r="HL202" s="104"/>
      <c r="HM202" s="104"/>
      <c r="HN202" s="104"/>
      <c r="HO202" s="104"/>
      <c r="HP202" s="104"/>
      <c r="HQ202" s="64"/>
      <c r="HR202" s="64"/>
      <c r="HS202" s="64"/>
      <c r="HT202" s="64"/>
      <c r="HU202" s="64"/>
      <c r="HV202" s="64"/>
      <c r="HW202" s="105"/>
      <c r="HX202" s="64"/>
      <c r="HY202" s="280">
        <f t="shared" ref="HY202:HY205" si="238">IF(ISTEXT(EM202), VALUE(EM202), EM202)</f>
        <v>0</v>
      </c>
      <c r="HZ202" s="280">
        <f t="shared" ref="HZ202:HZ205" si="239">IF(ISTEXT(EN202), VALUE(EN202), EN202)</f>
        <v>0</v>
      </c>
      <c r="IA202" s="280">
        <f t="shared" ref="IA202:IA205" si="240">IF(ISTEXT(EO202), VALUE(EO202), EO202)</f>
        <v>0</v>
      </c>
      <c r="IB202" s="64"/>
      <c r="IC202" s="64"/>
    </row>
    <row r="203" spans="1:237" s="106" customFormat="1" ht="22.5" customHeight="1" x14ac:dyDescent="0.25">
      <c r="A203" s="368" t="s">
        <v>3350</v>
      </c>
      <c r="B203" s="369" t="s">
        <v>3351</v>
      </c>
      <c r="C203" s="375" t="s">
        <v>3186</v>
      </c>
      <c r="D203" s="371" t="s">
        <v>3352</v>
      </c>
      <c r="E203" s="371" t="s">
        <v>3353</v>
      </c>
      <c r="F203" s="376" t="s">
        <v>3182</v>
      </c>
      <c r="G203" s="376" t="s">
        <v>3183</v>
      </c>
      <c r="H203" s="373" t="s">
        <v>2100</v>
      </c>
      <c r="I203" s="374" t="s">
        <v>2100</v>
      </c>
      <c r="J203" s="421" t="s">
        <v>3184</v>
      </c>
      <c r="K203" s="422" t="s">
        <v>3188</v>
      </c>
      <c r="L203" s="329">
        <f>CONTINUA!BV203</f>
        <v>0</v>
      </c>
      <c r="M203" s="329">
        <f>CONTINUA!BW203</f>
        <v>0</v>
      </c>
      <c r="N203" s="895"/>
      <c r="O203" s="896" t="s">
        <v>3523</v>
      </c>
      <c r="P203" s="897">
        <v>0</v>
      </c>
      <c r="Q203" s="400"/>
      <c r="R203" s="401"/>
      <c r="S203" s="400"/>
      <c r="T203" s="401"/>
      <c r="U203" s="400"/>
      <c r="V203" s="401"/>
      <c r="W203" s="400"/>
      <c r="X203" s="401"/>
      <c r="Y203" s="400"/>
      <c r="Z203" s="401"/>
      <c r="AA203" s="400"/>
      <c r="AB203" s="401"/>
      <c r="AC203" s="400"/>
      <c r="AD203" s="401"/>
      <c r="AE203" s="400"/>
      <c r="AF203" s="401"/>
      <c r="AG203" s="400"/>
      <c r="AH203" s="401"/>
      <c r="AI203" s="400"/>
      <c r="AJ203" s="401"/>
      <c r="AK203" s="400"/>
      <c r="AL203" s="401"/>
      <c r="AM203" s="400"/>
      <c r="AN203" s="401"/>
      <c r="AO203" s="400"/>
      <c r="AP203" s="401"/>
      <c r="AQ203" s="400"/>
      <c r="AR203" s="401"/>
      <c r="AS203" s="400"/>
      <c r="AT203" s="401"/>
      <c r="AU203" s="400"/>
      <c r="AV203" s="401"/>
      <c r="AW203" s="400"/>
      <c r="AX203" s="401"/>
      <c r="AY203" s="400"/>
      <c r="AZ203" s="401"/>
      <c r="BA203" s="400"/>
      <c r="BB203" s="401"/>
      <c r="BC203" s="400"/>
      <c r="BD203" s="401"/>
      <c r="BE203" s="400"/>
      <c r="BF203" s="401"/>
      <c r="BG203" s="400"/>
      <c r="BH203" s="401"/>
      <c r="BI203" s="400"/>
      <c r="BJ203" s="401"/>
      <c r="BK203" s="400"/>
      <c r="BL203" s="401"/>
      <c r="BM203" s="400"/>
      <c r="BN203" s="401"/>
      <c r="BO203" s="400"/>
      <c r="BP203" s="401"/>
      <c r="BQ203" s="400"/>
      <c r="BR203" s="401"/>
      <c r="BS203" s="400"/>
      <c r="BT203" s="401"/>
      <c r="BU203" s="400"/>
      <c r="BV203" s="401"/>
      <c r="BW203" s="400"/>
      <c r="BX203" s="401"/>
      <c r="BY203" s="400"/>
      <c r="BZ203" s="401"/>
      <c r="CA203" s="400"/>
      <c r="CB203" s="401"/>
      <c r="CC203" s="400"/>
      <c r="CD203" s="401"/>
      <c r="CE203" s="400"/>
      <c r="CF203" s="401"/>
      <c r="CG203" s="400"/>
      <c r="CH203" s="401"/>
      <c r="CI203" s="400"/>
      <c r="CJ203" s="401"/>
      <c r="CK203" s="400"/>
      <c r="CL203" s="401"/>
      <c r="CM203" s="400"/>
      <c r="CN203" s="401"/>
      <c r="CO203" s="400"/>
      <c r="CP203" s="401"/>
      <c r="CQ203" s="400"/>
      <c r="CR203" s="401"/>
      <c r="CS203" s="400"/>
      <c r="CT203" s="401"/>
      <c r="CU203" s="400"/>
      <c r="CV203" s="401"/>
      <c r="CW203" s="400"/>
      <c r="CX203" s="401"/>
      <c r="CY203" s="400"/>
      <c r="CZ203" s="401"/>
      <c r="DA203" s="400"/>
      <c r="DB203" s="401"/>
      <c r="DC203" s="400"/>
      <c r="DD203" s="401"/>
      <c r="DE203" s="400"/>
      <c r="DF203" s="401"/>
      <c r="DG203" s="400"/>
      <c r="DH203" s="401"/>
      <c r="DI203" s="400"/>
      <c r="DJ203" s="401"/>
      <c r="DK203" s="400"/>
      <c r="DL203" s="401"/>
      <c r="DM203" s="400"/>
      <c r="DN203" s="401"/>
      <c r="DO203" s="400"/>
      <c r="DP203" s="401"/>
      <c r="DQ203" s="400"/>
      <c r="DR203" s="401"/>
      <c r="DS203" s="400"/>
      <c r="DT203" s="401"/>
      <c r="DU203" s="400"/>
      <c r="DV203" s="401"/>
      <c r="DW203" s="400"/>
      <c r="DX203" s="401"/>
      <c r="DY203" s="400"/>
      <c r="DZ203" s="401"/>
      <c r="EA203" s="400"/>
      <c r="EB203" s="401"/>
      <c r="EC203" s="400"/>
      <c r="ED203" s="401"/>
      <c r="EE203" s="400"/>
      <c r="EF203" s="401"/>
      <c r="EG203" s="400"/>
      <c r="EH203" s="401"/>
      <c r="EI203" s="400"/>
      <c r="EJ203" s="447"/>
      <c r="EK203" s="511"/>
      <c r="EL203" s="514"/>
      <c r="EM203" s="448"/>
      <c r="EN203" s="344"/>
      <c r="EO203" s="345"/>
      <c r="EP203" s="171">
        <f t="shared" ref="EP203:EP266" si="241">Q203</f>
        <v>0</v>
      </c>
      <c r="EQ203" s="171">
        <f t="shared" ref="EQ203:EQ266" si="242">U203+Y203+AC203+AG203+AK203+AO203+AS203+AW203+BA203+BE203+BI203+BM203+BQ203+BU203+BY203+CC203+CG203+CK203+CO203+CS203+CW203+DA203+DE203+DI203+DM203+DQ203+DU203+DY203+EC203+EG203</f>
        <v>0</v>
      </c>
      <c r="ER203" s="171">
        <f t="shared" ref="ER203:ER266" si="243">S203+W203+AA203+AE203+AI203+AM203+AQ203+AU203+AY203+BC203+BG203+BK203+BO203+BS203+BW203+CA203+CE203+CI203+CM203+CQ203+CU203+CY203+DC203+DG203+DK203+DO203+DS203+DW203+EA203+EE203+EI203</f>
        <v>0</v>
      </c>
      <c r="ES203" s="171">
        <f t="shared" ref="ES203:ES266" si="244">R203</f>
        <v>0</v>
      </c>
      <c r="ET203" s="171">
        <f t="shared" ref="ET203:ET266" si="245">V203+Z203+AD203+AH203+AL203+AP203+AT203+AX203+BB203+BF203+BJ203+BN203+BR203+BV203+BZ203+CD203+CH203+CL203+CP203+CT203+CX203+DB203+DF203+DJ203+DN203+DR203+DV203+DZ203+ED203+EH203</f>
        <v>0</v>
      </c>
      <c r="EU203" s="171">
        <f t="shared" ref="EU203:EU266" si="246">T203+X203+AB203+AF203+AJ203+AN203+AR203+AV203+AZ203+BD203+BH203+BL203+BP203+BT203+BX203+CB203+CF203+CJ203+CN203+CR203+CV203+CZ203+DD203+DH203+DL203+DP203+DT203+DX203+EB203+EF203+EJ203</f>
        <v>0</v>
      </c>
      <c r="EV203" s="172">
        <f t="shared" ref="EV203:EV266" si="247">EP203+EQ203+ES203+ET203+ER203+EU203</f>
        <v>0</v>
      </c>
      <c r="EW203" s="125"/>
      <c r="EX203" s="248">
        <f t="shared" si="236"/>
        <v>0</v>
      </c>
      <c r="EY203" s="174">
        <f>(L203*regular)+(M203*Cadeirantee)</f>
        <v>0</v>
      </c>
      <c r="EZ203" s="249">
        <f>SUMIF(FG203:GJ203,"&gt;0")</f>
        <v>0</v>
      </c>
      <c r="FA203" s="249">
        <f>SUMIF(FG203:GJ203,"&lt;0")+SUMIF(GN203:HP203,"&lt;0")</f>
        <v>0</v>
      </c>
      <c r="FB203" s="174">
        <v>0</v>
      </c>
      <c r="FC203" s="126">
        <f>N203*km*'VALORES TABELA'!$B$13</f>
        <v>0</v>
      </c>
      <c r="FD203" s="250">
        <f t="shared" si="237"/>
        <v>0</v>
      </c>
      <c r="FE203" s="105"/>
      <c r="FF203" s="108"/>
      <c r="FG203" s="108"/>
      <c r="FH203" s="108"/>
      <c r="FI203" s="108"/>
      <c r="FJ203" s="108"/>
      <c r="FK203" s="108"/>
      <c r="FL203" s="108"/>
      <c r="FM203" s="108"/>
      <c r="FN203" s="108"/>
      <c r="FO203" s="108"/>
      <c r="FP203" s="108"/>
      <c r="FQ203" s="108"/>
      <c r="FR203" s="108"/>
      <c r="FS203" s="108"/>
      <c r="FT203" s="108"/>
      <c r="FU203" s="108"/>
      <c r="FV203" s="108"/>
      <c r="FW203" s="108"/>
      <c r="FX203" s="108"/>
      <c r="FY203" s="108"/>
      <c r="FZ203" s="108"/>
      <c r="GA203" s="108"/>
      <c r="GB203" s="108"/>
      <c r="GC203" s="108"/>
      <c r="GD203" s="108"/>
      <c r="GE203" s="108"/>
      <c r="GF203" s="108"/>
      <c r="GG203" s="108"/>
      <c r="GH203" s="108"/>
      <c r="GI203" s="108"/>
      <c r="GJ203" s="108"/>
      <c r="GK203" s="251"/>
      <c r="GL203" s="103">
        <f t="shared" ref="GL203:GL266" si="248">IF(J203="ADAPTADO",T203*Cadeirante/30*GM203+S203*Percapita/30*GM203,IF(J203="NORMAL",(S203+T203)*Percapita/30*GM203,IF(J203="CRECHE",0)))*-1</f>
        <v>0</v>
      </c>
      <c r="GM203" s="124"/>
      <c r="GN203" s="104"/>
      <c r="GO203" s="104"/>
      <c r="GP203" s="104"/>
      <c r="GQ203" s="104"/>
      <c r="GR203" s="104"/>
      <c r="GS203" s="104"/>
      <c r="GT203" s="104"/>
      <c r="GU203" s="104"/>
      <c r="GV203" s="104"/>
      <c r="GW203" s="104"/>
      <c r="GX203" s="104"/>
      <c r="GY203" s="104"/>
      <c r="GZ203" s="104"/>
      <c r="HA203" s="104"/>
      <c r="HB203" s="104"/>
      <c r="HC203" s="104"/>
      <c r="HD203" s="104"/>
      <c r="HE203" s="104"/>
      <c r="HF203" s="104"/>
      <c r="HG203" s="104"/>
      <c r="HH203" s="104"/>
      <c r="HI203" s="104"/>
      <c r="HJ203" s="104"/>
      <c r="HK203" s="104"/>
      <c r="HL203" s="104"/>
      <c r="HM203" s="104"/>
      <c r="HN203" s="104"/>
      <c r="HO203" s="104"/>
      <c r="HP203" s="104"/>
      <c r="HQ203" s="64"/>
      <c r="HR203" s="64"/>
      <c r="HS203" s="64"/>
      <c r="HT203" s="64"/>
      <c r="HU203" s="64"/>
      <c r="HV203" s="64"/>
      <c r="HW203" s="105"/>
      <c r="HX203" s="64"/>
      <c r="HY203" s="280">
        <f t="shared" si="238"/>
        <v>0</v>
      </c>
      <c r="HZ203" s="280">
        <f t="shared" si="239"/>
        <v>0</v>
      </c>
      <c r="IA203" s="280">
        <f t="shared" si="240"/>
        <v>0</v>
      </c>
      <c r="IB203" s="64"/>
      <c r="IC203" s="64"/>
    </row>
    <row r="204" spans="1:237" s="106" customFormat="1" ht="22.5" customHeight="1" x14ac:dyDescent="0.25">
      <c r="A204" s="368" t="s">
        <v>3350</v>
      </c>
      <c r="B204" s="369" t="s">
        <v>3351</v>
      </c>
      <c r="C204" s="375" t="s">
        <v>3186</v>
      </c>
      <c r="D204" s="371" t="s">
        <v>3352</v>
      </c>
      <c r="E204" s="371" t="s">
        <v>3353</v>
      </c>
      <c r="F204" s="376" t="s">
        <v>3182</v>
      </c>
      <c r="G204" s="376" t="s">
        <v>3183</v>
      </c>
      <c r="H204" s="373" t="s">
        <v>2100</v>
      </c>
      <c r="I204" s="374" t="s">
        <v>2100</v>
      </c>
      <c r="J204" s="421" t="s">
        <v>3184</v>
      </c>
      <c r="K204" s="423" t="s">
        <v>3189</v>
      </c>
      <c r="L204" s="329">
        <f>CONTINUA!BV204</f>
        <v>0</v>
      </c>
      <c r="M204" s="329">
        <f>CONTINUA!BW204</f>
        <v>0</v>
      </c>
      <c r="N204" s="895"/>
      <c r="O204" s="896" t="s">
        <v>3523</v>
      </c>
      <c r="P204" s="897">
        <v>0</v>
      </c>
      <c r="Q204" s="400"/>
      <c r="R204" s="401"/>
      <c r="S204" s="400"/>
      <c r="T204" s="401"/>
      <c r="U204" s="400"/>
      <c r="V204" s="401"/>
      <c r="W204" s="400"/>
      <c r="X204" s="401"/>
      <c r="Y204" s="400"/>
      <c r="Z204" s="401"/>
      <c r="AA204" s="400"/>
      <c r="AB204" s="401"/>
      <c r="AC204" s="400"/>
      <c r="AD204" s="401"/>
      <c r="AE204" s="400"/>
      <c r="AF204" s="401"/>
      <c r="AG204" s="400"/>
      <c r="AH204" s="401"/>
      <c r="AI204" s="400"/>
      <c r="AJ204" s="401"/>
      <c r="AK204" s="400"/>
      <c r="AL204" s="401"/>
      <c r="AM204" s="400"/>
      <c r="AN204" s="401"/>
      <c r="AO204" s="400"/>
      <c r="AP204" s="401"/>
      <c r="AQ204" s="400"/>
      <c r="AR204" s="401"/>
      <c r="AS204" s="400"/>
      <c r="AT204" s="401"/>
      <c r="AU204" s="400"/>
      <c r="AV204" s="401"/>
      <c r="AW204" s="400"/>
      <c r="AX204" s="401"/>
      <c r="AY204" s="400"/>
      <c r="AZ204" s="401"/>
      <c r="BA204" s="400"/>
      <c r="BB204" s="401"/>
      <c r="BC204" s="400"/>
      <c r="BD204" s="401"/>
      <c r="BE204" s="400"/>
      <c r="BF204" s="401"/>
      <c r="BG204" s="400"/>
      <c r="BH204" s="401"/>
      <c r="BI204" s="400"/>
      <c r="BJ204" s="401"/>
      <c r="BK204" s="400"/>
      <c r="BL204" s="401"/>
      <c r="BM204" s="400"/>
      <c r="BN204" s="401"/>
      <c r="BO204" s="400"/>
      <c r="BP204" s="401"/>
      <c r="BQ204" s="400"/>
      <c r="BR204" s="401"/>
      <c r="BS204" s="400"/>
      <c r="BT204" s="401"/>
      <c r="BU204" s="400"/>
      <c r="BV204" s="401"/>
      <c r="BW204" s="400"/>
      <c r="BX204" s="401"/>
      <c r="BY204" s="400"/>
      <c r="BZ204" s="401"/>
      <c r="CA204" s="400"/>
      <c r="CB204" s="401"/>
      <c r="CC204" s="400"/>
      <c r="CD204" s="401"/>
      <c r="CE204" s="400"/>
      <c r="CF204" s="401"/>
      <c r="CG204" s="400"/>
      <c r="CH204" s="401"/>
      <c r="CI204" s="400"/>
      <c r="CJ204" s="401"/>
      <c r="CK204" s="400"/>
      <c r="CL204" s="401"/>
      <c r="CM204" s="400"/>
      <c r="CN204" s="401"/>
      <c r="CO204" s="400"/>
      <c r="CP204" s="401"/>
      <c r="CQ204" s="400"/>
      <c r="CR204" s="401"/>
      <c r="CS204" s="400"/>
      <c r="CT204" s="401"/>
      <c r="CU204" s="400"/>
      <c r="CV204" s="401"/>
      <c r="CW204" s="400"/>
      <c r="CX204" s="401"/>
      <c r="CY204" s="400"/>
      <c r="CZ204" s="401"/>
      <c r="DA204" s="400"/>
      <c r="DB204" s="401"/>
      <c r="DC204" s="400"/>
      <c r="DD204" s="401"/>
      <c r="DE204" s="400"/>
      <c r="DF204" s="401"/>
      <c r="DG204" s="400"/>
      <c r="DH204" s="401"/>
      <c r="DI204" s="400"/>
      <c r="DJ204" s="401"/>
      <c r="DK204" s="400"/>
      <c r="DL204" s="401"/>
      <c r="DM204" s="400"/>
      <c r="DN204" s="401"/>
      <c r="DO204" s="400"/>
      <c r="DP204" s="401"/>
      <c r="DQ204" s="400"/>
      <c r="DR204" s="401"/>
      <c r="DS204" s="400"/>
      <c r="DT204" s="401"/>
      <c r="DU204" s="400"/>
      <c r="DV204" s="401"/>
      <c r="DW204" s="400"/>
      <c r="DX204" s="401"/>
      <c r="DY204" s="400"/>
      <c r="DZ204" s="401"/>
      <c r="EA204" s="400"/>
      <c r="EB204" s="401"/>
      <c r="EC204" s="400"/>
      <c r="ED204" s="401"/>
      <c r="EE204" s="400"/>
      <c r="EF204" s="401"/>
      <c r="EG204" s="400"/>
      <c r="EH204" s="401"/>
      <c r="EI204" s="400"/>
      <c r="EJ204" s="447"/>
      <c r="EK204" s="511"/>
      <c r="EL204" s="514"/>
      <c r="EM204" s="448"/>
      <c r="EN204" s="344"/>
      <c r="EO204" s="345"/>
      <c r="EP204" s="171">
        <f t="shared" si="241"/>
        <v>0</v>
      </c>
      <c r="EQ204" s="171">
        <f t="shared" si="242"/>
        <v>0</v>
      </c>
      <c r="ER204" s="171">
        <f t="shared" si="243"/>
        <v>0</v>
      </c>
      <c r="ES204" s="171">
        <f t="shared" si="244"/>
        <v>0</v>
      </c>
      <c r="ET204" s="171">
        <f t="shared" si="245"/>
        <v>0</v>
      </c>
      <c r="EU204" s="171">
        <f t="shared" si="246"/>
        <v>0</v>
      </c>
      <c r="EV204" s="172">
        <f t="shared" si="247"/>
        <v>0</v>
      </c>
      <c r="EW204" s="127"/>
      <c r="EX204" s="248">
        <f t="shared" si="236"/>
        <v>0</v>
      </c>
      <c r="EY204" s="174">
        <f>(L204*regular)+(M204*Cadeirantee)</f>
        <v>0</v>
      </c>
      <c r="EZ204" s="249">
        <f>SUMIF(FG204:GJ204,"&gt;0")</f>
        <v>0</v>
      </c>
      <c r="FA204" s="249">
        <f>SUMIF(FG204:GJ204,"&lt;0")+SUMIF(GN204:HP204,"&lt;0")</f>
        <v>0</v>
      </c>
      <c r="FB204" s="174">
        <v>0</v>
      </c>
      <c r="FC204" s="126">
        <f>N204*km*'VALORES TABELA'!$B$13</f>
        <v>0</v>
      </c>
      <c r="FD204" s="250">
        <f t="shared" si="237"/>
        <v>0</v>
      </c>
      <c r="FE204" s="105"/>
      <c r="FF204" s="118"/>
      <c r="FG204" s="118"/>
      <c r="FH204" s="118"/>
      <c r="FI204" s="118"/>
      <c r="FJ204" s="118"/>
      <c r="FK204" s="118"/>
      <c r="FL204" s="118"/>
      <c r="FM204" s="118"/>
      <c r="FN204" s="118"/>
      <c r="FO204" s="118"/>
      <c r="FP204" s="118"/>
      <c r="FQ204" s="118"/>
      <c r="FR204" s="118"/>
      <c r="FS204" s="118"/>
      <c r="FT204" s="118"/>
      <c r="FU204" s="118"/>
      <c r="FV204" s="118"/>
      <c r="FW204" s="118"/>
      <c r="FX204" s="118"/>
      <c r="FY204" s="118"/>
      <c r="FZ204" s="118"/>
      <c r="GA204" s="118"/>
      <c r="GB204" s="118"/>
      <c r="GC204" s="118"/>
      <c r="GD204" s="118"/>
      <c r="GE204" s="118"/>
      <c r="GF204" s="118"/>
      <c r="GG204" s="118"/>
      <c r="GH204" s="118"/>
      <c r="GI204" s="118"/>
      <c r="GJ204" s="118"/>
      <c r="GK204" s="252"/>
      <c r="GL204" s="103">
        <f t="shared" si="248"/>
        <v>0</v>
      </c>
      <c r="GM204" s="124"/>
      <c r="GN204" s="104"/>
      <c r="GO204" s="104"/>
      <c r="GP204" s="104"/>
      <c r="GQ204" s="104"/>
      <c r="GR204" s="104"/>
      <c r="GS204" s="104"/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64"/>
      <c r="HR204" s="65"/>
      <c r="HS204" s="65"/>
      <c r="HT204" s="65"/>
      <c r="HU204" s="65"/>
      <c r="HV204" s="65"/>
      <c r="HW204" s="105"/>
      <c r="HX204" s="65"/>
      <c r="HY204" s="280">
        <f t="shared" si="238"/>
        <v>0</v>
      </c>
      <c r="HZ204" s="280">
        <f t="shared" si="239"/>
        <v>0</v>
      </c>
      <c r="IA204" s="280">
        <f t="shared" si="240"/>
        <v>0</v>
      </c>
      <c r="IB204" s="65"/>
      <c r="IC204" s="65"/>
    </row>
    <row r="205" spans="1:237" s="106" customFormat="1" ht="22.5" customHeight="1" thickBot="1" x14ac:dyDescent="0.3">
      <c r="A205" s="377" t="s">
        <v>3350</v>
      </c>
      <c r="B205" s="378" t="s">
        <v>3351</v>
      </c>
      <c r="C205" s="379" t="s">
        <v>3186</v>
      </c>
      <c r="D205" s="380" t="s">
        <v>3352</v>
      </c>
      <c r="E205" s="380" t="s">
        <v>3353</v>
      </c>
      <c r="F205" s="381" t="s">
        <v>3182</v>
      </c>
      <c r="G205" s="381" t="s">
        <v>3183</v>
      </c>
      <c r="H205" s="382" t="s">
        <v>2100</v>
      </c>
      <c r="I205" s="383" t="s">
        <v>2100</v>
      </c>
      <c r="J205" s="421" t="s">
        <v>3184</v>
      </c>
      <c r="K205" s="424" t="s">
        <v>60</v>
      </c>
      <c r="L205" s="329">
        <f>CONTINUA!BV205</f>
        <v>0</v>
      </c>
      <c r="M205" s="329">
        <f>CONTINUA!BW205</f>
        <v>0</v>
      </c>
      <c r="N205" s="895"/>
      <c r="O205" s="896" t="s">
        <v>3523</v>
      </c>
      <c r="P205" s="897">
        <v>0</v>
      </c>
      <c r="Q205" s="400"/>
      <c r="R205" s="401"/>
      <c r="S205" s="400"/>
      <c r="T205" s="401"/>
      <c r="U205" s="400"/>
      <c r="V205" s="401"/>
      <c r="W205" s="400"/>
      <c r="X205" s="401"/>
      <c r="Y205" s="400"/>
      <c r="Z205" s="401"/>
      <c r="AA205" s="400"/>
      <c r="AB205" s="401"/>
      <c r="AC205" s="400"/>
      <c r="AD205" s="401"/>
      <c r="AE205" s="400"/>
      <c r="AF205" s="401"/>
      <c r="AG205" s="400"/>
      <c r="AH205" s="401"/>
      <c r="AI205" s="400"/>
      <c r="AJ205" s="401"/>
      <c r="AK205" s="400"/>
      <c r="AL205" s="401"/>
      <c r="AM205" s="400"/>
      <c r="AN205" s="401"/>
      <c r="AO205" s="400"/>
      <c r="AP205" s="401"/>
      <c r="AQ205" s="400"/>
      <c r="AR205" s="401"/>
      <c r="AS205" s="400"/>
      <c r="AT205" s="401"/>
      <c r="AU205" s="400"/>
      <c r="AV205" s="401"/>
      <c r="AW205" s="400"/>
      <c r="AX205" s="401"/>
      <c r="AY205" s="400"/>
      <c r="AZ205" s="401"/>
      <c r="BA205" s="400"/>
      <c r="BB205" s="401"/>
      <c r="BC205" s="400"/>
      <c r="BD205" s="401"/>
      <c r="BE205" s="400"/>
      <c r="BF205" s="401"/>
      <c r="BG205" s="400"/>
      <c r="BH205" s="401"/>
      <c r="BI205" s="400"/>
      <c r="BJ205" s="401"/>
      <c r="BK205" s="400"/>
      <c r="BL205" s="401"/>
      <c r="BM205" s="400"/>
      <c r="BN205" s="401"/>
      <c r="BO205" s="400"/>
      <c r="BP205" s="401"/>
      <c r="BQ205" s="400"/>
      <c r="BR205" s="401"/>
      <c r="BS205" s="400"/>
      <c r="BT205" s="401"/>
      <c r="BU205" s="400"/>
      <c r="BV205" s="401"/>
      <c r="BW205" s="400"/>
      <c r="BX205" s="401"/>
      <c r="BY205" s="400"/>
      <c r="BZ205" s="401"/>
      <c r="CA205" s="400"/>
      <c r="CB205" s="401"/>
      <c r="CC205" s="400"/>
      <c r="CD205" s="401"/>
      <c r="CE205" s="400"/>
      <c r="CF205" s="401"/>
      <c r="CG205" s="400"/>
      <c r="CH205" s="401"/>
      <c r="CI205" s="400"/>
      <c r="CJ205" s="401"/>
      <c r="CK205" s="400"/>
      <c r="CL205" s="401"/>
      <c r="CM205" s="400"/>
      <c r="CN205" s="401"/>
      <c r="CO205" s="400"/>
      <c r="CP205" s="401"/>
      <c r="CQ205" s="400"/>
      <c r="CR205" s="401"/>
      <c r="CS205" s="400"/>
      <c r="CT205" s="401"/>
      <c r="CU205" s="400"/>
      <c r="CV205" s="401"/>
      <c r="CW205" s="400"/>
      <c r="CX205" s="401"/>
      <c r="CY205" s="400"/>
      <c r="CZ205" s="401"/>
      <c r="DA205" s="400"/>
      <c r="DB205" s="401"/>
      <c r="DC205" s="400"/>
      <c r="DD205" s="401"/>
      <c r="DE205" s="400"/>
      <c r="DF205" s="401"/>
      <c r="DG205" s="400"/>
      <c r="DH205" s="401"/>
      <c r="DI205" s="400"/>
      <c r="DJ205" s="401"/>
      <c r="DK205" s="400"/>
      <c r="DL205" s="401"/>
      <c r="DM205" s="400"/>
      <c r="DN205" s="401"/>
      <c r="DO205" s="400"/>
      <c r="DP205" s="401"/>
      <c r="DQ205" s="400"/>
      <c r="DR205" s="401"/>
      <c r="DS205" s="400"/>
      <c r="DT205" s="401"/>
      <c r="DU205" s="400"/>
      <c r="DV205" s="401"/>
      <c r="DW205" s="400"/>
      <c r="DX205" s="401"/>
      <c r="DY205" s="400"/>
      <c r="DZ205" s="401"/>
      <c r="EA205" s="400"/>
      <c r="EB205" s="401"/>
      <c r="EC205" s="400"/>
      <c r="ED205" s="401"/>
      <c r="EE205" s="400"/>
      <c r="EF205" s="401"/>
      <c r="EG205" s="400"/>
      <c r="EH205" s="401"/>
      <c r="EI205" s="400"/>
      <c r="EJ205" s="447"/>
      <c r="EK205" s="512"/>
      <c r="EL205" s="515"/>
      <c r="EM205" s="450"/>
      <c r="EN205" s="348"/>
      <c r="EO205" s="348"/>
      <c r="EP205" s="179">
        <f t="shared" si="241"/>
        <v>0</v>
      </c>
      <c r="EQ205" s="179">
        <f t="shared" si="242"/>
        <v>0</v>
      </c>
      <c r="ER205" s="179">
        <f t="shared" si="243"/>
        <v>0</v>
      </c>
      <c r="ES205" s="179">
        <f t="shared" si="244"/>
        <v>0</v>
      </c>
      <c r="ET205" s="179">
        <f t="shared" si="245"/>
        <v>0</v>
      </c>
      <c r="EU205" s="179">
        <f t="shared" si="246"/>
        <v>0</v>
      </c>
      <c r="EV205" s="172">
        <f t="shared" si="247"/>
        <v>0</v>
      </c>
      <c r="EW205" s="253"/>
      <c r="EX205" s="254">
        <v>0</v>
      </c>
      <c r="EY205" s="180">
        <v>0</v>
      </c>
      <c r="EZ205" s="255">
        <v>0</v>
      </c>
      <c r="FA205" s="255">
        <v>0</v>
      </c>
      <c r="FB205" s="180">
        <f>SUM(FF205:GI205)/2</f>
        <v>0</v>
      </c>
      <c r="FC205" s="256">
        <f>N205*km*'VALORES TABELA'!$B$13</f>
        <v>0</v>
      </c>
      <c r="FD205" s="250">
        <f t="shared" si="237"/>
        <v>0</v>
      </c>
      <c r="FE205" s="257"/>
      <c r="FF205" s="181">
        <f>((Q205+S205)*Percapita)+((R205+T205)*Cadeirante)</f>
        <v>0</v>
      </c>
      <c r="FG205" s="181">
        <f>((U205+W205)*Percapita/30*FG$4)+((V205+X205)*Cadeirante/30*FG$4)</f>
        <v>0</v>
      </c>
      <c r="FH205" s="181">
        <f>((Y205+AA205)*Percapita/30*FH$4)+((Z205+AB205)*Cadeirante/30*FH$4)</f>
        <v>0</v>
      </c>
      <c r="FI205" s="181">
        <f>((AC205+AE205)*Percapita/30*FI$4)+((AD205+AF205)*Cadeirante/30*FI$4)</f>
        <v>0</v>
      </c>
      <c r="FJ205" s="181">
        <f>((AG205+AI205)*Percapita/30*FJ$4)+((AH205+AJ205)*Cadeirante/30*FJ$4)</f>
        <v>0</v>
      </c>
      <c r="FK205" s="181">
        <f>((AK205+AM205)*Percapita/30*FK$4)+((AL205+AN205)*Cadeirante/30*FK$4)</f>
        <v>0</v>
      </c>
      <c r="FL205" s="181">
        <f>((AO205+AQ205)*Percapita/30*FL$4)+((AP205+AR205)*Cadeirante/30*FL$4)</f>
        <v>0</v>
      </c>
      <c r="FM205" s="181">
        <f>((AS205+AU205)*Percapita/30*FM$4)+((AT205+AV205)*Cadeirante/30*FM$4)</f>
        <v>0</v>
      </c>
      <c r="FN205" s="181">
        <f>((AW205+AY205)*Percapita/30*FN$4)+((AX205+AZ205)*Cadeirante/30*FN$4)</f>
        <v>0</v>
      </c>
      <c r="FO205" s="181">
        <f>((BA205+BC205)*Percapita/30*FO$4)+((BB205+BD205)*Cadeirante/30*FO$4)</f>
        <v>0</v>
      </c>
      <c r="FP205" s="181">
        <f>((BE205+BG205)*Percapita/30*FP$4)+((BF205+BH205)*Cadeirante/30*FP$4)</f>
        <v>0</v>
      </c>
      <c r="FQ205" s="181">
        <f>((BI205+BK205)*Percapita/30*FQ$4)+((BJ205+BL205)*Cadeirante/30*FQ$4)</f>
        <v>0</v>
      </c>
      <c r="FR205" s="181">
        <f>((BM205+BO205)*Percapita/30*FR$4)+((BN205+BP205)*Cadeirante/30*FR$4)</f>
        <v>0</v>
      </c>
      <c r="FS205" s="181">
        <f>((BQ205+BS205)*Percapita/30*FS$4)+((BR205+BT205)*Cadeirante/30*FS$4)</f>
        <v>0</v>
      </c>
      <c r="FT205" s="181">
        <f>((BU205+BW205)*Percapita/30*FT$4)+((BV205+BX205)*Cadeirante/30*FT$4)</f>
        <v>0</v>
      </c>
      <c r="FU205" s="181">
        <f>((BY205+CA205)*Percapita/30*FU$4)+((BZ205+CB205)*Cadeirante/30*FU$4)</f>
        <v>0</v>
      </c>
      <c r="FV205" s="181">
        <f>((CC205+CE205)*Percapita/30*FV$4)+((CD205+CF205)*Cadeirante/30*FV$4)</f>
        <v>0</v>
      </c>
      <c r="FW205" s="181">
        <f>((CG205+CI205)*Percapita/30*FW$4)+((CI205+CK205)*Cadeirante/30*FW$4)</f>
        <v>0</v>
      </c>
      <c r="FX205" s="181">
        <f>((CK205+CM205)*Percapita/30*FX$4)+((CL205+CN205)*Cadeirante/30*FX$4)</f>
        <v>0</v>
      </c>
      <c r="FY205" s="181">
        <f>((CO205+CQ205)*Percapita/30*FY$4)+((CP205+CR205)*Cadeirante/30*FY$4)</f>
        <v>0</v>
      </c>
      <c r="FZ205" s="181">
        <f>((CS205+CU205)*Percapita/30*FZ$4)+((CT205+CV205)*Cadeirante/30*FZ$4)</f>
        <v>0</v>
      </c>
      <c r="GA205" s="181">
        <f>((CW205+CY205)*Percapita/30*GA$4)+((CX205+CZ205)*Cadeirante/30*GA$4)</f>
        <v>0</v>
      </c>
      <c r="GB205" s="181">
        <f>((DA205+DC205)*Percapita/30*GB$4)+((DB205+DD205)*Cadeirante/30*GB$4)</f>
        <v>0</v>
      </c>
      <c r="GC205" s="181">
        <f>((DE205+DG205)*Percapita/30*GC$4)+((DF205+DH205)*Cadeirante/30*GC$4)</f>
        <v>0</v>
      </c>
      <c r="GD205" s="181">
        <f>((DI205+DK205)*Percapita/30*GD$4)+((DJ205+DL205)*Cadeirante/30*GD$4)</f>
        <v>0</v>
      </c>
      <c r="GE205" s="181">
        <f>((DM205+DO205)*Percapita/30*GE$4)+((DN205+DP205)*Cadeirante/30*GE$4)</f>
        <v>0</v>
      </c>
      <c r="GF205" s="181">
        <f>((DQ205+DS205)*Percapita/30*GF$4)+((DR205+DT205)*Cadeirante/30*GF$4)</f>
        <v>0</v>
      </c>
      <c r="GG205" s="181">
        <f>((DU205+DW205)*Percapita/30*GG$4)+((DV205+DX205)*Cadeirante/30*GG$4)</f>
        <v>0</v>
      </c>
      <c r="GH205" s="181">
        <f>((DY205+EA205)*Percapita/30*GH$4)+((DZ205+EB205)*Cadeirante/30*GH$4)</f>
        <v>0</v>
      </c>
      <c r="GI205" s="181">
        <f>((EC205+EE205)*Percapita/30*GI$4)+((ED205+EF205)*Cadeirante/30*GI$4)</f>
        <v>0</v>
      </c>
      <c r="GJ205" s="181">
        <f>((EG205+EI205)*Percapita)+((EH205+EJ205)*Cadeirante)</f>
        <v>0</v>
      </c>
      <c r="GK205" s="258"/>
      <c r="GL205" s="103">
        <f t="shared" si="248"/>
        <v>0</v>
      </c>
      <c r="GM205" s="124"/>
      <c r="GN205" s="182"/>
      <c r="GO205" s="182"/>
      <c r="GP205" s="182"/>
      <c r="GQ205" s="182"/>
      <c r="GR205" s="182"/>
      <c r="GS205" s="182"/>
      <c r="GT205" s="182"/>
      <c r="GU205" s="182"/>
      <c r="GV205" s="182"/>
      <c r="GW205" s="182"/>
      <c r="GX205" s="182"/>
      <c r="GY205" s="182"/>
      <c r="GZ205" s="182"/>
      <c r="HA205" s="182"/>
      <c r="HB205" s="182"/>
      <c r="HC205" s="182"/>
      <c r="HD205" s="182"/>
      <c r="HE205" s="182"/>
      <c r="HF205" s="182"/>
      <c r="HG205" s="182"/>
      <c r="HH205" s="182"/>
      <c r="HI205" s="182"/>
      <c r="HJ205" s="182"/>
      <c r="HK205" s="182"/>
      <c r="HL205" s="182"/>
      <c r="HM205" s="182"/>
      <c r="HN205" s="182"/>
      <c r="HO205" s="182"/>
      <c r="HP205" s="259"/>
      <c r="HQ205" s="64"/>
      <c r="HW205" s="257"/>
      <c r="HY205" s="280">
        <f t="shared" si="238"/>
        <v>0</v>
      </c>
      <c r="HZ205" s="280">
        <f t="shared" si="239"/>
        <v>0</v>
      </c>
      <c r="IA205" s="280">
        <f t="shared" si="240"/>
        <v>0</v>
      </c>
    </row>
    <row r="206" spans="1:237" s="106" customFormat="1" ht="22.5" customHeight="1" x14ac:dyDescent="0.25">
      <c r="A206" t="s">
        <v>3354</v>
      </c>
      <c r="B206" s="522" t="s">
        <v>3355</v>
      </c>
      <c r="C206" s="523">
        <v>1</v>
      </c>
      <c r="D206" s="524" t="s">
        <v>3356</v>
      </c>
      <c r="E206" s="524" t="s">
        <v>3357</v>
      </c>
      <c r="F206" s="525" t="s">
        <v>3182</v>
      </c>
      <c r="G206" s="525" t="s">
        <v>3183</v>
      </c>
      <c r="H206" s="350" t="s">
        <v>2103</v>
      </c>
      <c r="I206" s="351" t="s">
        <v>2103</v>
      </c>
      <c r="J206" s="409" t="s">
        <v>3184</v>
      </c>
      <c r="K206" s="410" t="s">
        <v>3185</v>
      </c>
      <c r="L206" s="329">
        <f>CONTINUA!BV206</f>
        <v>0</v>
      </c>
      <c r="M206" s="329">
        <f>CONTINUA!BW206</f>
        <v>0</v>
      </c>
      <c r="N206" s="895"/>
      <c r="O206" s="896" t="s">
        <v>3524</v>
      </c>
      <c r="P206" s="897">
        <v>0</v>
      </c>
      <c r="Q206" s="400">
        <v>3</v>
      </c>
      <c r="R206" s="401"/>
      <c r="S206" s="400"/>
      <c r="T206" s="401"/>
      <c r="U206" s="400"/>
      <c r="V206" s="401"/>
      <c r="W206" s="400"/>
      <c r="X206" s="401"/>
      <c r="Y206" s="400"/>
      <c r="Z206" s="401"/>
      <c r="AA206" s="400"/>
      <c r="AB206" s="401"/>
      <c r="AC206" s="400"/>
      <c r="AD206" s="401"/>
      <c r="AE206" s="400"/>
      <c r="AF206" s="401"/>
      <c r="AG206" s="400"/>
      <c r="AH206" s="401"/>
      <c r="AI206" s="400"/>
      <c r="AJ206" s="401"/>
      <c r="AK206" s="400"/>
      <c r="AL206" s="401"/>
      <c r="AM206" s="400"/>
      <c r="AN206" s="401"/>
      <c r="AO206" s="400"/>
      <c r="AP206" s="401"/>
      <c r="AQ206" s="400"/>
      <c r="AR206" s="401"/>
      <c r="AS206" s="400"/>
      <c r="AT206" s="401"/>
      <c r="AU206" s="400"/>
      <c r="AV206" s="401"/>
      <c r="AW206" s="400"/>
      <c r="AX206" s="401"/>
      <c r="AY206" s="400"/>
      <c r="AZ206" s="401"/>
      <c r="BA206" s="400"/>
      <c r="BB206" s="401"/>
      <c r="BC206" s="400"/>
      <c r="BD206" s="401"/>
      <c r="BE206" s="400"/>
      <c r="BF206" s="401"/>
      <c r="BG206" s="400"/>
      <c r="BH206" s="401"/>
      <c r="BI206" s="400"/>
      <c r="BJ206" s="401"/>
      <c r="BK206" s="400"/>
      <c r="BL206" s="401"/>
      <c r="BM206" s="400"/>
      <c r="BN206" s="401"/>
      <c r="BO206" s="400"/>
      <c r="BP206" s="401"/>
      <c r="BQ206" s="400"/>
      <c r="BR206" s="401"/>
      <c r="BS206" s="400"/>
      <c r="BT206" s="401"/>
      <c r="BU206" s="400"/>
      <c r="BV206" s="401"/>
      <c r="BW206" s="400"/>
      <c r="BX206" s="401"/>
      <c r="BY206" s="400"/>
      <c r="BZ206" s="401"/>
      <c r="CA206" s="400"/>
      <c r="CB206" s="401"/>
      <c r="CC206" s="400"/>
      <c r="CD206" s="401"/>
      <c r="CE206" s="400"/>
      <c r="CF206" s="401"/>
      <c r="CG206" s="400"/>
      <c r="CH206" s="401"/>
      <c r="CI206" s="400"/>
      <c r="CJ206" s="401"/>
      <c r="CK206" s="400"/>
      <c r="CL206" s="401"/>
      <c r="CM206" s="400"/>
      <c r="CN206" s="401"/>
      <c r="CO206" s="400"/>
      <c r="CP206" s="401"/>
      <c r="CQ206" s="400"/>
      <c r="CR206" s="401"/>
      <c r="CS206" s="400"/>
      <c r="CT206" s="401"/>
      <c r="CU206" s="400"/>
      <c r="CV206" s="401"/>
      <c r="CW206" s="400"/>
      <c r="CX206" s="401"/>
      <c r="CY206" s="400"/>
      <c r="CZ206" s="401"/>
      <c r="DA206" s="400"/>
      <c r="DB206" s="401"/>
      <c r="DC206" s="400"/>
      <c r="DD206" s="401"/>
      <c r="DE206" s="400"/>
      <c r="DF206" s="401"/>
      <c r="DG206" s="400"/>
      <c r="DH206" s="401"/>
      <c r="DI206" s="400"/>
      <c r="DJ206" s="401"/>
      <c r="DK206" s="400"/>
      <c r="DL206" s="401"/>
      <c r="DM206" s="400"/>
      <c r="DN206" s="401"/>
      <c r="DO206" s="400"/>
      <c r="DP206" s="401"/>
      <c r="DQ206" s="400"/>
      <c r="DR206" s="401"/>
      <c r="DS206" s="400"/>
      <c r="DT206" s="401"/>
      <c r="DU206" s="400"/>
      <c r="DV206" s="401"/>
      <c r="DW206" s="400"/>
      <c r="DX206" s="401"/>
      <c r="DY206" s="400"/>
      <c r="DZ206" s="401"/>
      <c r="EA206" s="400"/>
      <c r="EB206" s="401"/>
      <c r="EC206" s="400"/>
      <c r="ED206" s="401"/>
      <c r="EE206" s="400"/>
      <c r="EF206" s="401"/>
      <c r="EG206" s="400"/>
      <c r="EH206" s="401"/>
      <c r="EI206" s="400"/>
      <c r="EJ206" s="447"/>
      <c r="EK206" s="510"/>
      <c r="EL206" s="513"/>
      <c r="EM206" s="520"/>
      <c r="EN206" s="520"/>
      <c r="EO206" s="520"/>
      <c r="EP206" s="171">
        <f t="shared" si="241"/>
        <v>3</v>
      </c>
      <c r="EQ206" s="171">
        <f t="shared" si="242"/>
        <v>0</v>
      </c>
      <c r="ER206" s="171">
        <f t="shared" si="243"/>
        <v>0</v>
      </c>
      <c r="ES206" s="171">
        <f t="shared" si="244"/>
        <v>0</v>
      </c>
      <c r="ET206" s="171">
        <f t="shared" si="245"/>
        <v>0</v>
      </c>
      <c r="EU206" s="171">
        <f t="shared" si="246"/>
        <v>0</v>
      </c>
      <c r="EV206" s="172">
        <f t="shared" si="247"/>
        <v>3</v>
      </c>
      <c r="EW206" s="367">
        <f>IF(C206=4,IF(MAX(Q206:EJ208)&gt;0,(Especiall/30*(IF(($G206-$F206)=($G$5-$F$5),30,IF(DAY($G206)=31,($G206-$F206),($G206-$F206)+1)))),0),0)</f>
        <v>0</v>
      </c>
      <c r="EX206" s="248">
        <f t="shared" ref="EX206:EX209" si="249">FF206</f>
        <v>17123.27</v>
      </c>
      <c r="EY206" s="174">
        <f>(L206*regular)+(M206*Cadeirantee)</f>
        <v>0</v>
      </c>
      <c r="EZ206" s="249">
        <f>SUMIF(FG206:GJ206,"&gt;0")</f>
        <v>0</v>
      </c>
      <c r="FA206" s="249">
        <f>SUMIF(FG206:GJ206,"&lt;0")+SUMIF(GN206:HP206,"&lt;0")</f>
        <v>0</v>
      </c>
      <c r="FB206" s="174">
        <v>0</v>
      </c>
      <c r="FC206" s="175">
        <f>N206*km*'VALORES TABELA'!$B$13</f>
        <v>0</v>
      </c>
      <c r="FD206" s="250">
        <f>GL206</f>
        <v>0</v>
      </c>
      <c r="FE206" s="176">
        <f>(EW206+EW207+EW208+EW209+EX206+EX207+EX208+EX209+EY206+EY207+EY208+EY209+EY210+EZ206+EZ207+EZ208+EZ209+FA206+FA207+FA208+FA209+FC206+FC207+FC208+FC209+HY206-HZ206-IA206+FD206+FD207+FD208+FD209+FB210)</f>
        <v>17123.27</v>
      </c>
      <c r="FF206" s="177">
        <f>IF(C206=4,SUM(Q206+Q207+Q208+S206+S207+S208)*Percapita/30*FF$4+(R206+R207+R208+T206+T207+T208)*Cadeirante/30*FF$4,IF(C206=3,IF(Q209+S209=10,Fixo/30*FF$4+(Q206+Q207+Q208+S206+S207+S208)*Percapita/30*FF$4+(R209+T209)*Cadeirante/30*FF$4,IF(Q209+S209&lt;=9,(Q209+S209)*Crechee/30*FF$4)+(R209+T209)*Cadeirante/30*FF$4+(Q206+Q207+Q208+S206+S207+S208)*Percapita/30*FF$4)+IF(Q209+S209&gt;=11,Fixo/30*FF$4+(Q209+S209-10)*Crechee/30*FF$4,0),IF(C206=2,IF(R206+R207+R208+R209+T206+T207+T208+T209=1,Cadeirante/30*FF$4,IF(R206+R207+R208+R209+T206+T207+T208+T209=2,Fixo/30*FF$4,IF(R206+R207+R208+R209+T206+T207+T208+T209&gt;2,Fixo/30*FF$4+(R206+R207+R208+R209+T206+T207+T208+T209-2)*Cadeirante/30*FF$4)))+(Q206+Q207+Q208+S206+S207+S208)*Percapita/30*FF$4+(Q209+S209)*Crechee/30*FF$4,IF(C206=1,IF(Q206+Q207+Q208+R206+R207+R208+S206+S207+S208+T206+T207+T208&lt;=15,(Q206+Q207+Q208+S206+S207+S208)*Percapita/30*FF$4,IF(Q206+Q207+Q208+R206+R207+R208+S206+S207+S208+T206+T207+T208&gt;=16,Fixo/30*FF$4+(Q206+Q207+Q208+R206+R207+R208+S206+S207+S208+T206+T207-16)*Percapita/30*FF$4))))))</f>
        <v>17123.27</v>
      </c>
      <c r="FG206" s="177">
        <f>IF(C206=4,SUM(U206+U207+U208+W206+W207+W208)*Percapita/30*FG$4+(V206+V207+V208+X206+X207+X208)*Cadeirante/30*FG$4,IF(C206=3,IF(U209+W209=10,Fixo/30*FG$4+(U206+U207+U208+W206+W207+W208)*Percapita/30*FG$4+(V209+X209)*Cadeirante/30*FG$4,IF(U209+W209&lt;=9,(U209+W209)*Crechee/30*FG$4)+(V209+X209)*Cadeirante/30*FG$4+(U206+U207+U208+W206+W207+W208)*Percapita/30*FG$4)+IF(U209+W209&gt;=11,Fixo/30*FG$4+(U209+W209-10)*Crechee/30*FG$4,0),IF(C206=2,IF(V206+V207+V208+V209+X206+X207+X208+X209=1,Cadeirante/30*FG$4,IF(V206+V207+V208+V209+X206+X207+X208+X209=2,Fixo/30*FG$4,IF(V206+V207+V208+V209+X206+X207+X208+X209&gt;2,Fixo/30*FG$4+(V206+V207+V208+V209+X206+X207+X208+X209-2)*Cadeirante/30*FG$4)))+(U206+U207+U208+W206+W207+W208)*Percapita/30*FG$4+(U209+W209)*Crechee/30*FG$4,IF(C206=1,IF(U206+U207+U208+V206+V207+V208+W206+W207+W208+X206+X207+X208&lt;=15,(U206+U207+U208+W206+W207+W208)*Percapita/30*FG$4,IF(U206+U207+U208+V206+V207+V208+W206+W207+W208+X206+X207+X208&gt;=16,Fixo/30*FG$4+(U206+U207+U208+V206+V207+V208+W206+W207+W208+X206+X207-16)*Percapita/30*FG$4))))))</f>
        <v>0</v>
      </c>
      <c r="FH206" s="177">
        <f>IF(C206=4,SUM(Y206+Y207+Y208+AA206+AA207+AA208)*Percapita/30*FH$4+(Z206+Z207+Z208+AB206+AB207+AB208)*Cadeirante/30*FH$4,IF(C206=3,IF(Y209+AA209=10,Fixo/30*FH$4+(Y206+Y207+Y208+AA206+AA207+AA208)*Percapita/30*FH$4+(Z209+AB209)*Cadeirante/30*FH$4,IF(Y209+AA209&lt;=9,(Y209+AA209)*Crechee/30*FH$4)+(Z209+AB209)*Cadeirante/30*FH$4+(Y206+Y207+Y208+AA206+AA207+AA208)*Percapita/30*FH$4)+IF(Y209+AA209&gt;=11,Fixo/30*FH$4+(Y209+AA209-10)*Crechee/30*FH$4,0),IF(C206=2,IF(Z206+Z207+Z208+Z209+AB206+AB207+AB208+AB209=1,Cadeirante/30*FH$4,IF(Z206+Z207+Z208+Z209+AB206+AB207+AB208+AB209=2,Fixo/30*FH$4,IF(Z206+Z207+Z208+Z209+AB206+AB207+AB208+AB209&gt;2,Fixo/30*FH$4+(Z206+Z207+Z208+Z209+AB206+AB207+AB208+AB209-2)*Cadeirante/30*FH$4)))+(Y206+Y207+Y208+AA206+AA207+AA208)*Percapita/30*FH$4+(Y209+AA209)*Crechee/30*FH$4,IF(C206=1,IF(Y206+Y207+Y208+Z206+Z207+Z208+AA206+AA207+AA208+AB206+AB207+AB208&lt;=15,(Y206+Y207+Y208+AA206+AA207+AA208)*Percapita/30*FH$4,IF(Y206+Y207+Y208+Z206+Z207+Z208+AA206+AA207+AA208+AB206+AB207+AB208&gt;=16,Fixo/30*FH$4+(Y206+Y207+Y208+Z206+Z207+Z208+AA206+AA207+AA208+AB206+AB207-16)*Percapita/30*FH$4))))))</f>
        <v>0</v>
      </c>
      <c r="FI206" s="177">
        <f>IF(C206=4,SUM(AC206+AC207+AC208+AE206+AE207+AE208)*Percapita/30*FI$4+(AD206+AD207+AD208+AF206+AF207+AF208)*Cadeirante/30*FI$4,IF(C206=3,IF(AC209+AE209=10,Fixo/30*FI$4+(AC206+AC207+AC208+AE206+AE207+AE208)*Percapita/30*FI$4+(AD209+AF209)*Cadeirante/30*FI$4,IF(AC209+AE209&lt;=9,(AC209+AE209)*Crechee/30*FI$4)+(AD209+AF209)*Cadeirante/30*FI$4+(AC206+AC207+AC208+AE206+AE207+AE208)*Percapita/30*FI$4)+IF(AC209+AE209&gt;=11,Fixo/30*FI$4+(AC209+AE209-10)*Crechee/30*FI$4,0),IF(C206=2,IF(AD206+AD207+AD208+AD209+AF206+AF207+AF208+AF209=1,Cadeirante/30*FI$4,IF(AD206+AD207+AD208+AD209+AF206+AF207+AF208+AF209=2,Fixo/30*FI$4,IF(AD206+AD207+AD208+AD209+AF206+AF207+AF208+AF209&gt;2,Fixo/30*FI$4+(AD206+AD207+AD208+AD209+AF206+AF207+AF208+AF209-2)*Cadeirante/30*FI$4)))+(AC206+AC207+AC208+AE206+AE207+AE208)*Percapita/30*FI$4+(AC209+AE209)*Crechee/30*FI$4,IF(C206=1,IF(AC206+AC207+AC208+AD206+AD207+AD208+AE206+AE207+AE208+AF206+AF207+AF208&lt;=15,(AC206+AC207+AC208+AE206+AE207+AE208)*Percapita/30*FI$4,IF(AC206+AC207+AC208+AD206+AD207+AD208+AE206+AE207+AE208+AF206+AF207+AF208&gt;=16,Fixo/30*FI$4+(AC206+AC207+AC208+AD206+AD207+AD208+AE206+AE207+AE208+AF206+AF207-16)*Percapita/30*FI$4))))))</f>
        <v>0</v>
      </c>
      <c r="FJ206" s="177">
        <f>IF(C206=4,SUM(AG206+AG207+AG208+AI206+AI207+AI208)*Percapita/30*FJ$4+(AH206+AH207+AH208+AJ206+AJ207+AJ208)*Cadeirante/30*FJ$4,IF(C206=3,IF(AG209+AI209=10,Fixo/30*FJ$4+(AG206+AG207+AG208+AI206+AI207+AI208)*Percapita/30*FJ$4+(AH209+AJ209)*Cadeirante/30*FJ$4,IF(AG209+AI209&lt;=9,(AG209+AI209)*Crechee/30*FJ$4)+(AH209+AJ209)*Cadeirante/30*FJ$4+(AG206+AG207+AG208+AI206+AI207+AI208)*Percapita/30*FJ$4)+IF(AG209+AI209&gt;=11,Fixo/30*FJ$4+(AG209+AI209-10)*Crechee/30*FJ$4,0),IF(C206=2,IF(AH206+AH207+AH208+AH209+AJ206+AJ207+AJ208+AJ209=1,Cadeirante/30*FJ$4,IF(AH206+AH207+AH208+AH209+AJ206+AJ207+AJ208+AJ209=2,Fixo/30*FJ$4,IF(AH206+AH207+AH208+AH209+AJ206+AJ207+AJ208+AJ209&gt;2,Fixo/30*FJ$4+(AH206+AH207+AH208+AH209+AJ206+AJ207+AJ208+AJ209-2)*Cadeirante/30*FJ$4)))+(AG206+AG207+AG208+AI206+AI207+AI208)*Percapita/30*FJ$4+(AG209+AI209)*Crechee/30*FJ$4,IF(C206=1,IF(AG206+AG207+AG208+AH206+AH207+AH208+AI206+AI207+AI208+AJ206+AJ207+AJ208&lt;=15,(AG206+AG207+AG208+AI206+AI207+AI208)*Percapita/30*FJ$4,IF(AG206+AG207+AG208+AH206+AH207+AH208+AI206+AI207+AI208+AJ206+AJ207+AJ208&gt;=16,Fixo/30*FJ$4+(AG206+AG207+AG208+AH206+AH207+AH208+AI206+AI207+AI208+AJ206+AJ207-16)*Percapita/30*FJ$4))))))</f>
        <v>0</v>
      </c>
      <c r="FK206" s="177">
        <f>IF(C206=4,SUM(AK206+AK207+AK208+AM206+AM207+AM208)*Percapita/30*FK$4+(AL206+AL207+AL208+AN206+AN207+AN208)*Cadeirante/30*FK$4,IF(C206=3,IF(AK209+AM209=10,Fixo/30*FK$4+(AK206+AK207+AK208+AM206+AM207+AM208)*Percapita/30*FK$4+(AL209+AN209)*Cadeirante/30*FK$4,IF(AK209+AM209&lt;=9,(AK209+AM209)*Crechee/30*FK$4)+(AL209+AN209)*Cadeirante/30*FK$4+(AK206+AK207+AK208+AM206+AM207+AM208)*Percapita/30*FK$4)+IF(AK209+AM209&gt;=11,Fixo/30*FK$4+(AK209+AM209-10)*Crechee/30*FK$4,0),IF(C206=2,IF(AL206+AL207+AL208+AL209+AN206+AN207+AN208+AN209=1,Cadeirante/30*FK$4,IF(AL206+AL207+AL208+AL209+AN206+AN207+AN208+AN209=2,Fixo/30*FK$4,IF(AL206+AL207+AL208+AL209+AN206+AN207+AN208+AN209&gt;2,Fixo/30*FK$4+(AL206+AL207+AL208+AL209+AN206+AN207+AN208+AN209-2)*Cadeirante/30*FK$4)))+(AK206+AK207+AK208+AM206+AM207+AM208)*Percapita/30*FK$4+(AK209+AM209)*Crechee/30*FK$4,IF(C206=1,IF(AK206+AK207+AK208+AL206+AL207+AL208+AM206+AM207+AM208+AN206+AN207+AN208&lt;=15,(AK206+AK207+AK208+AM206+AM207+AM208)*Percapita/30*FK$4,IF(AK206+AK207+AK208+AL206+AL207+AL208+AM206+AM207+AM208+AN206+AN207+AN208&gt;=16,Fixo/30*FK$4+(AK206+AK207+AK208+AL206+AL207+AL208+AM206+AM207+AM208+AN206+AN207-16)*Percapita/30*FK$4))))))</f>
        <v>0</v>
      </c>
      <c r="FL206" s="177">
        <f>IF(C206=4,SUM(AO206+AO207+AO208+AQ206+AQ207+AQ208)*Percapita/30*FL$4+(AP206+AP207+AP208+AR206+AR207+AR208)*Cadeirante/30*FL$4,IF(C206=3,IF(AO209+AQ209=10,Fixo/30*FL$4+(AO206+AO207+AO208+AQ206+AQ207+AQ208)*Percapita/30*FL$4+(AP209+AR209)*Cadeirante/30*FL$4,IF(AO209+AQ209&lt;=9,(AO209+AQ209)*Crechee/30*FL$4)+(AP209+AR209)*Cadeirante/30*FL$4+(AO206+AO207+AO208+AQ206+AQ207+AQ208)*Percapita/30*FL$4)+IF(AO209+AQ209&gt;=11,Fixo/30*FL$4+(AO209+AQ209-10)*Crechee/30*FL$4,0),IF(C206=2,IF(AP206+AP207+AP208+AP209+AR206+AR207+AR208+AR209=1,Cadeirante/30*FL$4,IF(AP206+AP207+AP208+AP209+AR206+AR207+AR208+AR209=2,Fixo/30*FL$4,IF(AP206+AP207+AP208+AP209+AR206+AR207+AR208+AR209&gt;2,Fixo/30*FL$4+(AP206+AP207+AP208+AP209+AR206+AR207+AR208+AR209-2)*Cadeirante/30*FL$4)))+(AO206+AO207+AO208+AQ206+AQ207+AQ208)*Percapita/30*FL$4+(AO209+AQ209)*Crechee/30*FL$4,IF(C206=1,IF(AO206+AO207+AO208+AP206+AP207+AP208+AQ206+AQ207+AQ208+AR206+AR207+AR208&lt;=15,(AO206+AO207+AO208+AQ206+AQ207+AQ208)*Percapita/30*FL$4,IF(AO206+AO207+AO208+AP206+AP207+AP208+AQ206+AQ207+AQ208+AR206+AR207+AR208&gt;=16,Fixo/30*FL$4+(AO206+AO207+AO208+AP206+AP207+AP208+AQ206+AQ207+AQ208+AR206+AR207-16)*Percapita/30*FL$4))))))</f>
        <v>0</v>
      </c>
      <c r="FM206" s="177">
        <f>IF(C206=4,SUM(AS206+AS207+AS208+AU206+AU207+AU208)*Percapita/30*FM$4+(AT206+AT207+AT208+AV206+AV207+AV208)*Cadeirante/30*FM$4,IF(C206=3,IF(AS209+AU209=10,Fixo/30*FM$4+(AS206+AS207+AS208+AU206+AU207+AU208)*Percapita/30*FM$4+(AT209+AV209)*Cadeirante/30*FM$4,IF(AS209+AU209&lt;=9,(AS209+AU209)*Crechee/30*FM$4)+(AT209+AV209)*Cadeirante/30*FM$4+(AS206+AS207+AS208+AU206+AU207+AU208)*Percapita/30*FM$4)+IF(AS209+AU209&gt;=11,Fixo/30*FM$4+(AS209+AU209-10)*Crechee/30*FM$4,0),IF(C206=2,IF(AT206+AT207+AT208+AT209+AV206+AV207+AV208+AV209=1,Cadeirante/30*FM$4,IF(AT206+AT207+AT208+AT209+AV206+AV207+AV208+AV209=2,Fixo/30*FM$4,IF(AT206+AT207+AT208+AT209+AV206+AV207+AV208+AV209&gt;2,Fixo/30*FM$4+(AT206+AT207+AT208+AT209+AV206+AV207+AV208+AV209-2)*Cadeirante/30*FM$4)))+(AS206+AS207+AS208+AU206+AU207+AU208)*Percapita/30*FM$4+(AS209+AU209)*Crechee/30*FM$4,IF(C206=1,IF(AS206+AS207+AS208+AT206+AT207+AT208+AU206+AU207+AU208+AV206+AV207+AV208&lt;=15,(AS206+AS207+AS208+AU206+AU207+AU208)*Percapita/30*FM$4,IF(AS206+AS207+AS208+AT206+AT207+AT208+AU206+AU207+AU208+AV206+AV207+AV208&gt;=16,Fixo/30*FM$4+(AS206+AS207+AS208+AT206+AT207+AT208+AU206+AU207+AU208+AV206+AV207-16)*Percapita/30*FM$4))))))</f>
        <v>0</v>
      </c>
      <c r="FN206" s="177">
        <f>IF(C206=4,SUM(AW206+AW207+AW208+AY206+AY207+AY208)*Percapita/30*FN$4+(AX206+AX207+AX208+AZ206+AZ207+AZ208)*Cadeirante/30*FN$4,IF(C206=3,IF(AW209+AY209=10,Fixo/30*FN$4+(AW206+AW207+AW208+AY206+AY207+AY208)*Percapita/30*FN$4+(AX209+AZ209)*Cadeirante/30*FN$4,IF(AW209+AY209&lt;=9,(AW209+AY209)*Crechee/30*FN$4)+(AX209+AZ209)*Cadeirante/30*FN$4+(AW206+AW207+AW208+AY206+AY207+AY208)*Percapita/30*FN$4)+IF(AW209+AY209&gt;=11,Fixo/30*FN$4+(AW209+AY209-10)*Crechee/30*FN$4,0),IF(C206=2,IF(AX206+AX207+AX208+AX209+AZ206+AZ207+AZ208+AZ209=1,Cadeirante/30*FN$4,IF(AX206+AX207+AX208+AX209+AZ206+AZ207+AZ208+AZ209=2,Fixo/30*FN$4,IF(AX206+AX207+AX208+AX209+AZ206+AZ207+AZ208+AZ209&gt;2,Fixo/30*FN$4+(AX206+AX207+AX208+AX209+AZ206+AZ207+AZ208+AZ209-2)*Cadeirante/30*FN$4)))+(AW206+AW207+AW208+AY206+AY207+AY208)*Percapita/30*FN$4+(AW209+AY209)*Crechee/30*FN$4,IF(C206=1,IF(AW206+AW207+AW208+AX206+AX207+AX208+AY206+AY207+AY208+AZ206+AZ207+AZ208&lt;=15,(AW206+AW207+AW208+AY206+AY207+AY208)*Percapita/30*FN$4,IF(AW206+AW207+AW208+AX206+AX207+AX208+AY206+AY207+AY208+AZ206+AZ207+AZ208&gt;=16,Fixo/30*FN$4+(AW206+AW207+AW208+AX206+AX207+AX208+AY206+AY207+AY208+AZ206+AZ207-16)*Percapita/30*FN$4))))))</f>
        <v>0</v>
      </c>
      <c r="FO206" s="177">
        <f>IF(C206=4,SUM(BA206+BA207+BA208+BC206+BC207+BC208)*Percapita/30*FO$4+(BB206+BB207+BB208+BD206+BD207+BD208)*Cadeirante/30*FO$4,IF(C206=3,IF(BA209+BC209=10,Fixo/30*FO$4+(BA206+BA207+BA208+BC206+BC207+BC208)*Percapita/30*FO$4+(BB209+BD209)*Cadeirante/30*FO$4,IF(BA209+BC209&lt;=9,(BA209+BC209)*Crechee/30*FO$4)+(BB209+BD209)*Cadeirante/30*FO$4+(BA206+BA207+BA208+BC206+BC207+BC208)*Percapita/30*FO$4)+IF(BA209+BC209&gt;=11,Fixo/30*FO$4+(BA209+BC209-10)*Crechee/30*FO$4,0),IF(C206=2,IF(BB206+BB207+BB208+BB209+BD206+BD207+BD208+BD209=1,Cadeirante/30*FO$4,IF(BB206+BB207+BB208+BB209+BD206+BD207+BD208+BD209=2,Fixo/30*FO$4,IF(BB206+BB207+BB208+BB209+BD206+BD207+BD208+BD209&gt;2,Fixo/30*FO$4+(BB206+BB207+BB208+BB209+BD206+BD207+BD208+BD209-2)*Cadeirante/30*FO$4)))+(BA206+BA207+BA208+BC206+BC207+BC208)*Percapita/30*FO$4+(BA209+BC209)*Crechee/30*FO$4,IF(C206=1,IF(BA206+BA207+BA208+BB206+BB207+BB208+BC206+BC207+BC208+BD206+BD207+BD208&lt;=15,(BA206+BA207+BA208+BC206+BC207+BC208)*Percapita/30*FO$4,IF(BA206+BA207+BA208+BB206+BB207+BB208+BC206+BC207+BC208+BD206+BD207+BD208&gt;=16,Fixo/30*FO$4+(BA206+BA207+BA208+BB206+BB207+BB208+BC206+BC207+BC208+BD206+BD207-16)*Percapita/30*FO$4))))))</f>
        <v>0</v>
      </c>
      <c r="FP206" s="177">
        <f>IF(C206=4,SUM(BE206+BE207+BE208+BG206+BG207+BG208)*Percapita/30*FP$4+(BF206+BF207+BF208+BH206+BH207+BH208)*Cadeirante/30*FP$4,IF(C206=3,IF(BE209+BG209=10,Fixo/30*FP$4+(BE206+BE207+BE208+BG206+BG207+BG208)*Percapita/30*FP$4+(BF209+BH209)*Cadeirante/30*FP$4,IF(BE209+BG209&lt;=9,(BE209+BG209)*Crechee/30*FP$4)+(BF209+BH209)*Cadeirante/30*FP$4+(BE206+BE207+BE208+BG206+BG207+BG208)*Percapita/30*FP$4)+IF(BE209+BG209&gt;=11,Fixo/30*FP$4+(BE209+BG209-10)*Crechee/30*FP$4,0),IF(C206=2,IF(BF206+BF207+BF208+BF209+BH206+BH207+BH208+BH209=1,Cadeirante/30*FP$4,IF(BF206+BF207+BF208+BF209+BH206+BH207+BH208+BH209=2,Fixo/30*FP$4,IF(BF206+BF207+BF208+BF209+BH206+BH207+BH208+BH209&gt;2,Fixo/30*FP$4+(BF206+BF207+BF208+BF209+BH206+BH207+BH208+BH209-2)*Cadeirante/30*FP$4)))+(BE206+BE207+BE208+BG206+BG207+BG208)*Percapita/30*FP$4+(BE209+BG209)*Crechee/30*FP$4,IF(C206=1,IF(BE206+BE207+BE208+BF206+BF207+BF208+BG206+BG207+BG208+BH206+BH207+BH208&lt;=15,(BE206+BE207+BE208+BG206+BG207+BG208)*Percapita/30*FP$4,IF(BE206+BE207+BE208+BF206+BF207+BF208+BG206+BG207+BG208+BH206+BH207+BH208&gt;=16,Fixo/30*FP$4+(BE206+BE207+BE208+BF206+BF207+BF208+BG206+BG207+BG208+BH206+BH207-16)*Percapita/30*FP$4))))))</f>
        <v>0</v>
      </c>
      <c r="FQ206" s="177">
        <f>IF(C206=4,SUM(BI206+BI207+BI208+BK206+BK207+BK208)*Percapita/30*FQ$4+(BJ206+BJ207+BJ208+BL206+BL207+BL208)*Cadeirante/30*FQ$4,IF(C206=3,IF(BI209+BK209=10,Fixo/30*FQ$4+(BI206+BI207+BI208+BK206+BK207+BK208)*Percapita/30*FQ$4+(BJ209+BL209)*Cadeirante/30*FQ$4,IF(BI209+BK209&lt;=9,(BI209+BK209)*Crechee/30*FQ$4)+(BJ209+BL209)*Cadeirante/30*FQ$4+(BI206+BI207+BI208+BK206+BK207+BK208)*Percapita/30*FQ$4)+IF(BI209+BK209&gt;=11,Fixo/30*FQ$4+(BI209+BK209-10)*Crechee/30*FQ$4,0),IF(C206=2,IF(BJ206+BJ207+BJ208+BJ209+BL206+BL207+BL208+BL209=1,Cadeirante/30*FQ$4,IF(BJ206+BJ207+BJ208+BJ209+BL206+BL207+BL208+BL209=2,Fixo/30*FQ$4,IF(BJ206+BJ207+BJ208+BJ209+BL206+BL207+BL208+BL209&gt;2,Fixo/30*FQ$4+(BJ206+BJ207+BJ208+BJ209+BL206+BL207+BL208+BL209-2)*Cadeirante/30*FQ$4)))+(BI206+BI207+BI208+BK206+BK207+BK208)*Percapita/30*FQ$4+(BI209+BK209)*Crechee/30*FQ$4,IF(C206=1,IF(BI206+BI207+BI208+BJ206+BJ207+BJ208+BK206+BK207+BK208+BL206+BL207+BL208&lt;=15,(BI206+BI207+BI208+BK206+BK207+BK208)*Percapita/30*FQ$4,IF(BI206+BI207+BI208+BJ206+BJ207+BJ208+BK206+BK207+BK208+BL206+BL207+BL208&gt;=16,Fixo/30*FQ$4+(BI206+BI207+BI208+BJ206+BJ207+BJ208+BK206+BK207+BK208+BL206+BL207-16)*Percapita/30*FQ$4))))))</f>
        <v>0</v>
      </c>
      <c r="FR206" s="177">
        <f>IF(C206=4,SUM(BM206+BM207+BM208+BO206+BO207+BO208)*Percapita/30*FR$4+(BN206+BN207+BN208+BP206+BP207+BP208)*Cadeirante/30*FR$4,IF(C206=3,IF(BM209+BO209=10,Fixo/30*FR$4+(BM206+BM207+BM208+BO206+BO207+BO208)*Percapita/30*FR$4+(BN209+BP209)*Cadeirante/30*FR$4,IF(BM209+BO209&lt;=9,(BM209+BO209)*Crechee/30*FR$4)+(BN209+BP209)*Cadeirante/30*FR$4+(BM206+BM207+BM208+BO206+BO207+BO208)*Percapita/30*FR$4)+IF(BM209+BO209&gt;=11,Fixo/30*FR$4+(BM209+BO209-10)*Crechee/30*FR$4,0),IF(C206=2,IF(BN206+BN207+BN208+BN209+BP206+BP207+BP208+BP209=1,Cadeirante/30*FR$4,IF(BN206+BN207+BN208+BN209+BP206+BP207+BP208+BP209=2,Fixo/30*FR$4,IF(BN206+BN207+BN208+BN209+BP206+BP207+BP208+BP209&gt;2,Fixo/30*FR$4+(BN206+BN207+BN208+BN209+BP206+BP207+BP208+BP209-2)*Cadeirante/30*FR$4)))+(BM206+BM207+BM208+BO206+BO207+BO208)*Percapita/30*FR$4+(BM209+BO209)*Crechee/30*FR$4,IF(C206=1,IF(BM206+BM207+BM208+BN206+BN207+BN208+BO206+BO207+BO208+BP206+BP207+BP208&lt;=15,(BM206+BM207+BM208+BO206+BO207+BO208)*Percapita/30*FR$4,IF(BM206+BM207+BM208+BN206+BN207+BN208+BO206+BO207+BO208+BP206+BP207+BP208&gt;=16,Fixo/30*FR$4+(BM206+BM207+BM208+BN206+BN207+BN208+BO206+BO207+BO208+BP206+BP207-16)*Percapita/30*FR$4))))))</f>
        <v>0</v>
      </c>
      <c r="FS206" s="177">
        <f>IF(C206=4,SUM(BQ206+BQ207+BQ208+BS206+BS207+BS208)*Percapita/30*FS$4+(BR206+BR207+BR208+BT206+BT207+BT208)*Cadeirante/30*FS$4,IF(C206=3,IF(BQ209+BS209=10,Fixo/30*FS$4+(BQ206+BQ207+BQ208+BS206+BS207+BS208)*Percapita/30*FS$4+(BR209+BT209)*Cadeirante/30*FS$4,IF(BQ209+BS209&lt;=9,(BQ209+BS209)*Crechee/30*FS$4)+(BR209+BT209)*Cadeirante/30*FS$4+(BQ206+BQ207+BQ208+BS206+BS207+BS208)*Percapita/30*FS$4)+IF(BQ209+BS209&gt;=11,Fixo/30*FS$4+(BQ209+BS209-10)*Crechee/30*FS$4,0),IF(C206=2,IF(BR206+BR207+BR208+BR209+BT206+BT207+BT208+BT209=1,Cadeirante/30*FS$4,IF(BR206+BR207+BR208+BR209+BT206+BT207+BT208+BT209=2,Fixo/30*FS$4,IF(BR206+BR207+BR208+BR209+BT206+BT207+BT208+BT209&gt;2,Fixo/30*FS$4+(BR206+BR207+BR208+BR209+BT206+BT207+BT208+BT209-2)*Cadeirante/30*FS$4)))+(BQ206+BQ207+BQ208+BS206+BS207+BS208)*Percapita/30*FS$4+(BQ209+BS209)*Crechee/30*FS$4,IF(C206=1,IF(BQ206+BQ207+BQ208+BR206+BR207+BR208+BS206+BS207+BS208+BT206+BT207+BT208&lt;=15,(BQ206+BQ207+BQ208+BS206+BS207+BS208)*Percapita/30*FS$4,IF(BQ206+BQ207+BQ208+BR206+BR207+BR208+BS206+BS207+BS208+BT206+BT207+BT208&gt;=16,Fixo/30*FS$4+(BQ206+BQ207+BQ208+BR206+BR207+BR208+BS206+BS207+BS208+BT206+BT207-16)*Percapita/30*FS$4))))))</f>
        <v>0</v>
      </c>
      <c r="FT206" s="177">
        <f>IF(C206=4,SUM(BU206+BU207+BU208+BW206+BW207+BW208)*Percapita/30*FT$4+(BV206+BV207+BV208+BX206+BX207+BX208)*Cadeirante/30*FT$4,IF(C206=3,IF(BU209+BW209=10,Fixo/30*FT$4+(BU206+BU207+BU208+BW206+BW207+BW208)*Percapita/30*FT$4+(BV209+BX209)*Cadeirante/30*FT$4,IF(BU209+BW209&lt;=9,(BU209+BW209)*Crechee/30*FT$4)+(BV209+BX209)*Cadeirante/30*FT$4+(BU206+BU207+BU208+BW206+BW207+BW208)*Percapita/30*FT$4)+IF(BU209+BW209&gt;=11,Fixo/30*FT$4+(BU209+BW209-10)*Crechee/30*FT$4,0),IF(C206=2,IF(BV206+BV207+BV208+BV209+BX206+BX207+BX208+BX209=1,Cadeirante/30*FT$4,IF(BV206+BV207+BV208+BV209+BX206+BX207+BX208+BX209=2,Fixo/30*FT$4,IF(BV206+BV207+BV208+BV209+BX206+BX207+BX208+BX209&gt;2,Fixo/30*FT$4+(BV206+BV207+BV208+BV209+BX206+BX207+BX208+BX209-2)*Cadeirante/30*FT$4)))+(BU206+BU207+BU208+BW206+BW207+BW208)*Percapita/30*FT$4+(BU209+BW209)*Crechee/30*FT$4,IF(C206=1,IF(BU206+BU207+BU208+BV206+BV207+BV208+BW206+BW207+BW208+BX206+BX207+BX208&lt;=15,(BU206+BU207+BU208+BW206+BW207+BW208)*Percapita/30*FT$4,IF(BU206+BU207+BU208+BV206+BV207+BV208+BW206+BW207+BW208+BX206+BX207+BX208&gt;=16,Fixo/30*FT$4+(BU206+BU207+BU208+BV206+BV207+BV208+BW206+BW207+BW208+BX206+BX207-16)*Percapita/30*FT$4))))))</f>
        <v>0</v>
      </c>
      <c r="FU206" s="177">
        <f>IF(C206=4,SUM(BY206+BY207+BY208+CA206+CA207+CA208)*Percapita/30*FU$4+(BZ206+BZ207+BZ208+CB206+CB207+CB208)*Cadeirante/30*FU$4,IF(C206=3,IF(BY209+CA209=10,Fixo/30*FU$4+(BY206+BY207+BY208+CA206+CA207+CA208)*Percapita/30*FU$4+(BZ209+CB209)*Cadeirante/30*FU$4,IF(BY209+CA209&lt;=9,(BY209+CA209)*Crechee/30*FU$4)+(BZ209+CB209)*Cadeirante/30*FU$4+(BY206+BY207+BY208+CA206+CA207+CA208)*Percapita/30*FU$4)+IF(BY209+CA209&gt;=11,Fixo/30*FU$4+(BY209+CA209-10)*Crechee/30*FU$4,0),IF(C206=2,IF(BZ206+BZ207+BZ208+BZ209+CB206+CB207+CB208+CB209=1,Cadeirante/30*FU$4,IF(BZ206+BZ207+BZ208+BZ209+CB206+CB207+CB208+CB209=2,Fixo/30*FU$4,IF(BZ206+BZ207+BZ208+BZ209+CB206+CB207+CB208+CB209&gt;2,Fixo/30*FU$4+(BZ206+BZ207+BZ208+BZ209+CB206+CB207+CB208+CB209-2)*Cadeirante/30*FU$4)))+(BY206+BY207+BY208+CA206+CA207+CA208)*Percapita/30*FU$4+(BY209+CA209)*Crechee/30*FU$4,IF(C206=1,IF(BY206+BY207+BY208+BZ206+BZ207+BZ208+CA206+CA207+CA208+CB206+CB207+CB208&lt;=15,(BY206+BY207+BY208+CA206+CA207+CA208)*Percapita/30*FU$4,IF(BY206+BY207+BY208+BZ206+BZ207+BZ208+CA206+CA207+CA208+CB206+CB207+CB208&gt;=16,Fixo/30*FU$4+(BY206+BY207+BY208+BZ206+BZ207+BZ208+CA206+CA207+CA208+CB206+CB207-16)*Percapita/30*FU$4))))))</f>
        <v>0</v>
      </c>
      <c r="FV206" s="177">
        <f>IF(C206=4,SUM(CC206+CC207+CC208+CE206+CE207+CE208)*Percapita/30*FV$4+(CD206+CD207+CD208+CF206+CF207+CF208)*Cadeirante/30*FV$4,IF(C206=3,IF(CC209+CE209=10,Fixo/30*FV$4+(CC206+CC207+CC208+CE206+CE207+CE208)*Percapita/30*FV$4+(CD209+CF209)*Cadeirante/30*FV$4,IF(CC209+CE209&lt;=9,(CC209+CE209)*Crechee/30*FV$4)+(CD209+CF209)*Cadeirante/30*FV$4+(CC206+CC207+CC208+CE206+CE207+CE208)*Percapita/30*FV$4)+IF(CC209+CE209&gt;=11,Fixo/30*FV$4+(CC209+CE209-10)*Crechee/30*FV$4,0),IF(C206=2,IF(CD206+CD207+CD208+CD209+CF206+CF207+CF208+CF209=1,Cadeirante/30*FV$4,IF(CD206+CD207+CD208+CD209+CF206+CF207+CF208+CF209=2,Fixo/30*FV$4,IF(CD206+CD207+CD208+CD209+CF206+CF207+CF208+CF209&gt;2,Fixo/30*FV$4+(CD206+CD207+CD208+CD209+CF206+CF207+CF208+CF209-2)*Cadeirante/30*FV$4)))+(CC206+CC207+CC208+CE206+CE207+CE208)*Percapita/30*FV$4+(CC209+CE209)*Crechee/30*FV$4,IF(C206=1,IF(CC206+CC207+CC208+CD206+CD207+CD208+CE206+CE207+CE208+CF206+CF207+CF208&lt;=15,(CC206+CC207+CC208+CE206+CE207+CE208)*Percapita/30*FV$4,IF(CC206+CC207+CC208+CD206+CD207+CD208+CE206+CE207+CE208+CF206+CF207+CF208&gt;=16,Fixo/30*FV$4+(CC206+CC207+CC208+CD206+CD207+CD208+CE206+CE207+CE208+CF206+CF207-16)*Percapita/30*FV$4))))))</f>
        <v>0</v>
      </c>
      <c r="FW206" s="177">
        <f>IF(C206=4,SUM(CG206+CG207+CG208+CI206+CI207+CI208)*Percapita/30*FW$4+(CH206+CH207+CH208+CJ206+CJ207+CJ208)*Cadeirante/30*FW$4,IF(C206=3,IF(CG209+CI209=10,Fixo/30*FW$4+(CG206+CG207+CG208+CI206+CI207+CI208)*Percapita/30*FW$4+(CH209+CJ209)*Cadeirante/30*FW$4,IF(CG209+CI209&lt;=9,(CG209+CI209)*Crechee/30*FW$4)+(CH209+CJ209)*Cadeirante/30*FW$4+(CG206+CG207+CG208+CI206+CI207+CI208)*Percapita/30*FW$4)+IF(CG209+CI209&gt;=11,Fixo/30*FW$4+(CG209+CI209-10)*Crechee/30*FW$4,0),IF(C206=2,IF(CH206+CH207+CH208+CH209+CJ206+CJ207+CJ208+CJ209=1,Cadeirante/30*FW$4,IF(CH206+CH207+CH208+CH209+CJ206+CJ207+CJ208+CJ209=2,Fixo/30*FW$4,IF(CH206+CH207+CH208+CH209+CJ206+CJ207+CJ208+CJ209&gt;2,Fixo/30*FW$4+(CH206+CH207+CH208+CH209+CJ206+CJ207+CJ208+CJ209-2)*Cadeirante/30*FW$4)))+(CG206+CG207+CG208+CI206+CI207+CI208)*Percapita/30*FW$4+(CG209+CI209)*Crechee/30*FW$4,IF(C206=1,IF(CG206+CG207+CG208+CH206+CH207+CH208+CI206+CI207+CI208+CJ206+CJ207+CJ208&lt;=15,(CG206+CG207+CG208+CI206+CI207+CI208)*Percapita/30*FW$4,IF(CG206+CG207+CG208+CH206+CH207+CH208+CI206+CI207+CI208+CJ206+CJ207+CJ208&gt;=16,Fixo/30*FW$4+(CG206+CG207+CG208+CH206+CH207+CH208+CI206+CI207+CI208+CJ206+CJ207-16)*Percapita/30*FW$4))))))</f>
        <v>0</v>
      </c>
      <c r="FX206" s="177">
        <f>IF(C206=4,SUM(CK206+CK207+CK208+CM206+CM207+CM208)*Percapita/30*FX$4+(CL206+CL207+CL208+CN206+CN207+CN208)*Cadeirante/30*FX$4,IF(C206=3,IF(CK209+CM209=10,Fixo/30*FX$4+(CK206+CK207+CK208+CM206+CM207+CM208)*Percapita/30*FX$4+(CL209+CN209)*Cadeirante/30*FX$4,IF(CK209+CM209&lt;=9,(CK209+CM209)*Crechee/30*FX$4)+(CL209+CN209)*Cadeirante/30*FX$4+(CK206+CK207+CK208+CM206+CM207+CM208)*Percapita/30*FX$4)+IF(CK209+CM209&gt;=11,Fixo/30*FX$4+(CK209+CM209-10)*Crechee/30*FX$4,0),IF(C206=2,IF(CL206+CL207+CL208+CL209+CN206+CN207+CN208+CN209=1,Cadeirante/30*FX$4,IF(CL206+CL207+CL208+CL209+CN206+CN207+CN208+CN209=2,Fixo/30*FX$4,IF(CL206+CL207+CL208+CL209+CN206+CN207+CN208+CN209&gt;2,Fixo/30*FX$4+(CL206+CL207+CL208+CL209+CN206+CN207+CN208+CN209-2)*Cadeirante/30*FX$4)))+(CK206+CK207+CK208+CM206+CM207+CM208)*Percapita/30*FX$4+(CK209+CM209)*Crechee/30*FX$4,IF(C206=1,IF(CK206+CK207+CK208+CL206+CL207+CL208+CM206+CM207+CM208+CN206+CN207+CN208&lt;=15,(CK206+CK207+CK208+CM206+CM207+CM208)*Percapita/30*FX$4,IF(CK206+CK207+CK208+CL206+CL207+CL208+CM206+CM207+CM208+CN206+CN207+CN208&gt;=16,Fixo/30*FX$4+(CK206+CK207+CK208+CL206+CL207+CL208+CM206+CM207+CM208+CN206+CN207-16)*Percapita/30*FX$4))))))</f>
        <v>0</v>
      </c>
      <c r="FY206" s="177">
        <f>IF(C206=4,SUM(CO206+CO207+CO208+CQ206+CQ207+CQ208)*Percapita/30*FY$4+(CP206+CP207+CP208+CR206+CR207+CR208)*Cadeirante/30*FY$4,IF(C206=3,IF(CO209+CQ209=10,Fixo/30*FY$4+(CO206+CO207+CO208+CQ206+CQ207+CQ208)*Percapita/30*FY$4+(CP209+CR209)*Cadeirante/30*FY$4,IF(CO209+CQ209&lt;=9,(CO209+CQ209)*Crechee/30*FY$4)+(CP209+CR209)*Cadeirante/30*FY$4+(CO206+CO207+CO208+CQ206+CQ207+CQ208)*Percapita/30*FY$4)+IF(CO209+CQ209&gt;=11,Fixo/30*FY$4+(CO209+CQ209-10)*Crechee/30*FY$4,0),IF(C206=2,IF(CP206+CP207+CP208+CP209+CR206+CR207+CR208+CR209=1,Cadeirante/30*FY$4,IF(CP206+CP207+CP208+CP209+CR206+CR207+CR208+CR209=2,Fixo/30*FY$4,IF(CP206+CP207+CP208+CP209+CR206+CR207+CR208+CR209&gt;2,Fixo/30*FY$4+(CP206+CP207+CP208+CP209+CR206+CR207+CR208+CR209-2)*Cadeirante/30*FY$4)))+(CO206+CO207+CO208+CQ206+CQ207+CQ208)*Percapita/30*FY$4+(CO209+CQ209)*Crechee/30*FY$4,IF(C206=1,IF(CO206+CO207+CO208+CP206+CP207+CP208+CQ206+CQ207+CQ208+CR206+CR207+CR208&lt;=15,(CO206+CO207+CO208+CQ206+CQ207+CQ208)*Percapita/30*FY$4,IF(CO206+CO207+CO208+CP206+CP207+CP208+CQ206+CQ207+CQ208+CR206+CR207+CR208&gt;=16,Fixo/30*FY$4+(CO206+CO207+CO208+CP206+CP207+CP208+CQ206+CQ207+CQ208+CR206+CR207-16)*Percapita/30*FY$4))))))</f>
        <v>0</v>
      </c>
      <c r="FZ206" s="177">
        <f>IF(C206=4,SUM(CS206+CS207+CS208+CU206+CU207+CU208)*Percapita/30*FZ$4+(CT206+CT207+CT208+CV206+CV207+CV208)*Cadeirante/30*FZ$4,IF(C206=3,IF(CS209+CU209=10,Fixo/30*FZ$4+(CS206+CS207+CS208+CU206+CU207+CU208)*Percapita/30*FZ$4+(CT209+CV209)*Cadeirante/30*FZ$4,IF(CS209+CU209&lt;=9,(CS209+CU209)*Crechee/30*FZ$4)+(CT209+CV209)*Cadeirante/30*FZ$4+(CS206+CS207+CS208+CU206+CU207+CU208)*Percapita/30*FZ$4)+IF(CS209+CU209&gt;=11,Fixo/30*FZ$4+(CS209+CU209-10)*Crechee/30*FZ$4,0),IF(C206=2,IF(CT206+CT207+CT208+CT209+CV206+CV207+CV208+CV209=1,Cadeirante/30*FZ$4,IF(CT206+CT207+CT208+CT209+CV206+CV207+CV208+CV209=2,Fixo/30*FZ$4,IF(CT206+CT207+CT208+CT209+CV206+CV207+CV208+CV209&gt;2,Fixo/30*FZ$4+(CT206+CT207+CT208+CT209+CV206+CV207+CV208+CV209-2)*Cadeirante/30*FZ$4)))+(CS206+CS207+CS208+CU206+CU207+CU208)*Percapita/30*FZ$4+(CS209+CU209)*Crechee/30*FZ$4,IF(C206=1,IF(CS206+CS207+CS208+CT206+CT207+CT208+CU206+CU207+CU208+CV206+CV207+CV208&lt;=15,(CS206+CS207+CS208+CU206+CU207+CU208)*Percapita/30*FZ$4,IF(CS206+CS207+CS208+CT206+CT207+CT208+CU206+CU207+CU208+CV206+CV207+CV208&gt;=16,Fixo/30*FZ$4+(CS206+CS207+CS208+CT206+CT207+CT208+CU206+CU207+CU208+CV206+CV207-16)*Percapita/30*FZ$4))))))</f>
        <v>0</v>
      </c>
      <c r="GA206" s="177">
        <f>IF(C206=4,SUM(CW206+CW207+CW208+CY206+CY207+CY208)*Percapita/30*GA$4+(CX206+CX207+CX208+CZ206+CZ207+CZ208)*Cadeirante/30*GA$4,IF(C206=3,IF(CW209+CY209=10,Fixo/30*GA$4+(CW206+CW207+CW208+CY206+CY207+CY208)*Percapita/30*GA$4+(CX209+CZ209)*Cadeirante/30*GA$4,IF(CW209+CY209&lt;=9,(CW209+CY209)*Crechee/30*GA$4)+(CX209+CZ209)*Cadeirante/30*GA$4+(CW206+CW207+CW208+CY206+CY207+CY208)*Percapita/30*GA$4)+IF(CW209+CY209&gt;=11,Fixo/30*GA$4+(CW209+CY209-10)*Crechee/30*GA$4,0),IF(C206=2,IF(CX206+CX207+CX208+CX209+CZ206+CZ207+CZ208+CZ209=1,Cadeirante/30*GA$4,IF(CX206+CX207+CX208+CX209+CZ206+CZ207+CZ208+CZ209=2,Fixo/30*GA$4,IF(CX206+CX207+CX208+CX209+CZ206+CZ207+CZ208+CZ209&gt;2,Fixo/30*GA$4+(CX206+CX207+CX208+CX209+CZ206+CZ207+CZ208+CZ209-2)*Cadeirante/30*GA$4)))+(CW206+CW207+CW208+CY206+CY207+CY208)*Percapita/30*GA$4+(CW209+CY209)*Crechee/30*GA$4,IF(C206=1,IF(CW206+CW207+CW208+CX206+CX207+CX208+CY206+CY207+CY208+CZ206+CZ207+CZ208&lt;=15,(CW206+CW207+CW208+CY206+CY207+CY208)*Percapita/30*GA$4,IF(CW206+CW207+CW208+CX206+CX207+CX208+CY206+CY207+CY208+CZ206+CZ207+CZ208&gt;=16,Fixo/30*GA$4+(CW206+CW207+CW208+CX206+CX207+CX208+CY206+CY207+CY208+CZ206+CZ207-16)*Percapita/30*GA$4))))))</f>
        <v>0</v>
      </c>
      <c r="GB206" s="177">
        <f>IF(C206=4,SUM(DA206+DA207+DA208+DC206+DC207+DC208)*Percapita/30*GB$4+(DB206+DB207+DB208+DD206+DD207+DD208)*Cadeirante/30*GB$4,IF(C206=3,IF(DA209+DC209=10,Fixo/30*GB$4+(DA206+DA207+DA208+DC206+DC207+DC208)*Percapita/30*GB$4+(DB209+DD209)*Cadeirante/30*GB$4,IF(DA209+DC209&lt;=9,(DA209+DC209)*Crechee/30*GB$4)+(DB209+DD209)*Cadeirante/30*GB$4+(DA206+DA207+DA208+DC206+DC207+DC208)*Percapita/30*GB$4)+IF(DA209+DC209&gt;=11,Fixo/30*GB$4+(DA209+DC209-10)*Crechee/30*GB$4,0),IF(C206=2,IF(DB206+DB207+DB208+DB209+DD206+DD207+DD208+DD209=1,Cadeirante/30*GB$4,IF(DB206+DB207+DB208+DB209+DD206+DD207+DD208+DD209=2,Fixo/30*GB$4,IF(DB206+DB207+DB208+DB209+DD206+DD207+DD208+DD209&gt;2,Fixo/30*GB$4+(DB206+DB207+DB208+DB209+DD206+DD207+DD208+DD209-2)*Cadeirante/30*GB$4)))+(DA206+DA207+DA208+DC206+DC207+DC208)*Percapita/30*GB$4+(DA209+DC209)*Crechee/30*GB$4,IF(C206=1,IF(DA206+DA207+DA208+DB206+DB207+DB208+DC206+DC207+DC208+DD206+DD207+DD208&lt;=15,(DA206+DA207+DA208+DC206+DC207+DC208)*Percapita/30*GB$4,IF(DA206+DA207+DA208+DB206+DB207+DB208+DC206+DC207+DC208+DD206+DD207+DD208&gt;=16,Fixo/30*GB$4+(DA206+DA207+DA208+DB206+DB207+DB208+DC206+DC207+DC208+DD206+DD207-16)*Percapita/30*GB$4))))))</f>
        <v>0</v>
      </c>
      <c r="GC206" s="177">
        <f>IF(C206=4,SUM(DE206+DE207+DE208+DG206+DG207+DG208)*Percapita/30*GC$4+(DF206+DF207+DF208+DH206+DH207+DH208)*Cadeirante/30*GC$4,IF(C206=3,IF(DE209+DG209=10,Fixo/30*GC$4+(DE206+DE207+DE208+DG206+DG207+DG208)*Percapita/30*GC$4+(DF209+DH209)*Cadeirante/30*GC$4,IF(DE209+DG209&lt;=9,(DE209+DG209)*Crechee/30*GC$4)+(DF209+DH209)*Cadeirante/30*GC$4+(DE206+DE207+DE208+DG206+DG207+DG208)*Percapita/30*GC$4)+IF(DE209+DG209&gt;=11,Fixo/30*GC$4+(DE209+DG209-10)*Crechee/30*GC$4,0),IF(C206=2,IF(DF206+DF207+DF208+DF209+DH206+DH207+DH208+DH209=1,Cadeirante/30*GC$4,IF(DF206+DF207+DF208+DF209+DH206+DH207+DH208+DH209=2,Fixo/30*GC$4,IF(DF206+DF207+DF208+DF209+DH206+DH207+DH208+DH209&gt;2,Fixo/30*GC$4+(DF206+DF207+DF208+DF209+DH206+DH207+DH208+DH209-2)*Cadeirante/30*GC$4)))+(DE206+DE207+DE208+DG206+DG207+DG208)*Percapita/30*GC$4+(DE209+DG209)*Crechee/30*GC$4,IF(C206=1,IF(DE206+DE207+DE208+DF206+DF207+DF208+DG206+DG207+DG208+DH206+DH207+DH208&lt;=15,(DE206+DE207+DE208+DG206+DG207+DG208)*Percapita/30*GC$4,IF(DE206+DE207+DE208+DF206+DF207+DF208+DG206+DG207+DG208+DH206+DH207+DH208&gt;=16,Fixo/30*GC$4+(DE206+DE207+DE208+DF206+DF207+DF208+DG206+DG207+DG208+DH206+DH207-16)*Percapita/30*GC$4))))))</f>
        <v>0</v>
      </c>
      <c r="GD206" s="177">
        <f>IF(C206=4,SUM(DI206+DI207+DI208+DK206+DK207+DK208)*Percapita/30*GD$4+(DJ206+DJ207+DJ208+DL206+DL207+DL208)*Cadeirante/30*GD$4,IF(C206=3,IF(DI209+DK209=10,Fixo/30*GD$4+(DI206+DI207+DI208+DK206+DK207+DK208)*Percapita/30*GD$4+(DJ209+DL209)*Cadeirante/30*GD$4,IF(DI209+DK209&lt;=9,(DI209+DK209)*Crechee/30*GD$4)+(DJ209+DL209)*Cadeirante/30*GD$4+(DI206+DI207+DI208+DK206+DK207+DK208)*Percapita/30*GD$4)+IF(DI209+DK209&gt;=11,Fixo/30*GD$4+(DI209+DK209-10)*Crechee/30*GD$4,0),IF(C206=2,IF(DJ206+DJ207+DJ208+DJ209+DL206+DL207+DL208+DL209=1,Cadeirante/30*GD$4,IF(DJ206+DJ207+DJ208+DJ209+DL206+DL207+DL208+DL209=2,Fixo/30*GD$4,IF(DJ206+DJ207+DJ208+DJ209+DL206+DL207+DL208+DL209&gt;2,Fixo/30*GD$4+(DJ206+DJ207+DJ208+DJ209+DL206+DL207+DL208+DL209-2)*Cadeirante/30*GD$4)))+(DI206+DI207+DI208+DK206+DK207+DK208)*Percapita/30*GD$4+(DI209+DK209)*Crechee/30*GD$4,IF(C206=1,IF(DI206+DI207+DI208+DJ206+DJ207+DJ208+DK206+DK207+DK208+DL206+DL207+DL208&lt;=15,(DI206+DI207+DI208+DK206+DK207+DK208)*Percapita/30*GD$4,IF(DI206+DI207+DI208+DJ206+DJ207+DJ208+DK206+DK207+DK208+DL206+DL207+DL208&gt;=16,Fixo/30*GD$4+(DI206+DI207+DI208+DJ206+DJ207+DJ208+DK206+DK207+DK208+DL206+DL207-16)*Percapita/30*GD$4))))))</f>
        <v>0</v>
      </c>
      <c r="GE206" s="177">
        <f>IF(C206=4,SUM(DM206+DM207+DM208+DO206+DO207+DO208)*Percapita/30*GE$4+(DN206+DN207+DN208+DP206+DP207+DP208)*Cadeirante/30*GE$4,IF(C206=3,IF(DM209+DO209=10,Fixo/30*GE$4+(DM206+DM207+DM208+DO206+DO207+DO208)*Percapita/30*GE$4+(DN209+DP209)*Cadeirante/30*GE$4,IF(DM209+DO209&lt;=9,(DM209+DO209)*Crechee/30*GE$4)+(DN209+DP209)*Cadeirante/30*GE$4+(DM206+DM207+DM208+DO206+DO207+DO208)*Percapita/30*GE$4)+IF(DM209+DO209&gt;=11,Fixo/30*GE$4+(DM209+DO209-10)*Crechee/30*GE$4,0),IF(C206=2,IF(DN206+DN207+DN208+DN209+DP206+DP207+DP208+DP209=1,Cadeirante/30*GE$4,IF(DN206+DN207+DN208+DN209+DP206+DP207+DP208+DP209=2,Fixo/30*GE$4,IF(DN206+DN207+DN208+DN209+DP206+DP207+DP208+DP209&gt;2,Fixo/30*GE$4+(DN206+DN207+DN208+DN209+DP206+DP207+DP208+DP209-2)*Cadeirante/30*GE$4)))+(DM206+DM207+DM208+DO206+DO207+DO208)*Percapita/30*GE$4+(DM209+DO209)*Crechee/30*GE$4,IF(C206=1,IF(DM206+DM207+DM208+DN206+DN207+DN208+DO206+DO207+DO208+DP206+DP207+DP208&lt;=15,(DM206+DM207+DM208+DO206+DO207+DO208)*Percapita/30*GE$4,IF(DM206+DM207+DM208+DN206+DN207+DN208+DO206+DO207+DO208+DP206+DP207+DP208&gt;=16,Fixo/30*GE$4+(DM206+DM207+DM208+DN206+DN207+DN208+DO206+DO207+DO208+DP206+DP207-16)*Percapita/30*GE$4))))))</f>
        <v>0</v>
      </c>
      <c r="GF206" s="177">
        <f>IF(C206=4,SUM(DQ206+DQ207+DQ208+DS206+DS207+DS208)*Percapita/30*GF$4+(DR206+DR207+DR208+DT206+DT207+DT208)*Cadeirante/30*GF$4,IF(C206=3,IF(DQ209+DS209=10,Fixo/30*GF$4+(DQ206+DQ207+DQ208+DS206+DS207+DS208)*Percapita/30*GF$4+(DR209+DT209)*Cadeirante/30*GF$4,IF(DQ209+DS209&lt;=9,(DQ209+DS209)*Crechee/30*GF$4)+(DR209+DT209)*Cadeirante/30*GF$4+(DQ206+DQ207+DQ208+DS206+DS207+DS208)*Percapita/30*GF$4)+IF(DQ209+DS209&gt;=11,Fixo/30*GF$4+(DQ209+DS209-10)*Crechee/30*GF$4,0),IF(C206=2,IF(DR206+DR207+DR208+DR209+DT206+DT207+DT208+DT209=1,Cadeirante/30*GF$4,IF(DR206+DR207+DR208+DR209+DT206+DT207+DT208+DT209=2,Fixo/30*GF$4,IF(DR206+DR207+DR208+DR209+DT206+DT207+DT208+DT209&gt;2,Fixo/30*GF$4+(DR206+DR207+DR208+DR209+DT206+DT207+DT208+DT209-2)*Cadeirante/30*GF$4)))+(DQ206+DQ207+DQ208+DS206+DS207+DS208)*Percapita/30*GF$4+(DQ209+DS209)*Crechee/30*GF$4,IF(C206=1,IF(DQ206+DQ207+DQ208+DR206+DR207+DR208+DS206+DS207+DS208+DT206+DT207+DT208&lt;=15,(DQ206+DQ207+DQ208+DS206+DS207+DS208)*Percapita/30*GF$4,IF(DQ206+DQ207+DQ208+DR206+DR207+DR208+DS206+DS207+DS208+DT206+DT207+DT208&gt;=16,Fixo/30*GF$4+(DQ206+DQ207+DQ208+DR206+DR207+DR208+DS206+DS207+DS208+DT206+DT207-16)*Percapita/30*GF$4))))))</f>
        <v>0</v>
      </c>
      <c r="GG206" s="177">
        <f>IF(C206=4,SUM(DU206+DU207+DU208+DW206+DW207+DW208)*Percapita/30*GG$4+(DV206+DV207+DV208+DX206+DX207+DX208)*Cadeirante/30*GG$4,IF(C206=3,IF(DU209+DW209=10,Fixo/30*GG$4+(DU206+DU207+DU208+DW206+DW207+DW208)*Percapita/30*GG$4+(DV209+DX209)*Cadeirante/30*GG$4,IF(DU209+DW209&lt;=9,(DU209+DW209)*Crechee/30*GG$4)+(DV209+DX209)*Cadeirante/30*GG$4+(DU206+DU207+DU208+DW206+DW207+DW208)*Percapita/30*GG$4)+IF(DU209+DW209&gt;=11,Fixo/30*GG$4+(DU209+DW209-10)*Crechee/30*GG$4,0),IF(C206=2,IF(DV206+DV207+DV208+DV209+DX206+DX207+DX208+DX209=1,Cadeirante/30*GG$4,IF(DV206+DV207+DV208+DV209+DX206+DX207+DX208+DX209=2,Fixo/30*GG$4,IF(DV206+DV207+DV208+DV209+DX206+DX207+DX208+DX209&gt;2,Fixo/30*GG$4+(DV206+DV207+DV208+DV209+DX206+DX207+DX208+DX209-2)*Cadeirante/30*GG$4)))+(DU206+DU207+DU208+DW206+DW207+DW208)*Percapita/30*GG$4+(DU209+DW209)*Crechee/30*GG$4,IF(C206=1,IF(DU206+DU207+DU208+DV206+DV207+DV208+DW206+DW207+DW208+DX206+DX207+DX208&lt;=15,(DU206+DU207+DU208+DW206+DW207+DW208)*Percapita/30*GG$4,IF(DU206+DU207+DU208+DV206+DV207+DV208+DW206+DW207+DW208+DX206+DX207+DX208&gt;=16,Fixo/30*GG$4+(DU206+DU207+DU208+DV206+DV207+DV208+DW206+DW207+DW208+DX206+DX207-16)*Percapita/30*GG$4))))))</f>
        <v>0</v>
      </c>
      <c r="GH206" s="177">
        <f>IF(C206=4,SUM(DY206+DY207+DY208+EA206+EA207+EA208)*Percapita/30*GH$4+(DZ206+DZ207+DZ208+EB206+EB207+EB208)*Cadeirante/30*GH$4,IF(C206=3,IF(DY209+EA209=10,Fixo/30*GH$4+(DY206+DY207+DY208+EA206+EA207+EA208)*Percapita/30*GH$4+(DZ209+EB209)*Cadeirante/30*GH$4,IF(DY209+EA209&lt;=9,(DY209+EA209)*Crechee/30*GH$4)+(DZ209+EB209)*Cadeirante/30*GH$4+(DY206+DY207+DY208+EA206+EA207+EA208)*Percapita/30*GH$4)+IF(DY209+EA209&gt;=11,Fixo/30*GH$4+(DY209+EA209-10)*Crechee/30*GH$4,0),IF(C206=2,IF(DZ206+DZ207+DZ208+DZ209+EB206+EB207+EB208+EB209=1,Cadeirante/30*GH$4,IF(DZ206+DZ207+DZ208+DZ209+EB206+EB207+EB208+EB209=2,Fixo/30*GH$4,IF(DZ206+DZ207+DZ208+DZ209+EB206+EB207+EB208+EB209&gt;2,Fixo/30*GH$4+(DZ206+DZ207+DZ208+DZ209+EB206+EB207+EB208+EB209-2)*Cadeirante/30*GH$4)))+(DY206+DY207+DY208+EA206+EA207+EA208)*Percapita/30*GH$4+(DY209+EA209)*Crechee/30*GH$4,IF(C206=1,IF(DY206+DY207+DY208+DZ206+DZ207+DZ208+EA206+EA207+EA208+EB206+EB207+EB208&lt;=15,(DY206+DY207+DY208+EA206+EA207+EA208)*Percapita/30*GH$4,IF(DY206+DY207+DY208+DZ206+DZ207+DZ208+EA206+EA207+EA208+EB206+EB207+EB208&gt;=16,Fixo/30*GH$4+(DY206+DY207+DY208+DZ206+DZ207+DZ208+EA206+EA207+EA208+EB206+EB207-16)*Percapita/30*GH$4))))))</f>
        <v>0</v>
      </c>
      <c r="GI206" s="177">
        <f>IF(C206=4,SUM(EC206+EC207+EC208+EE206+EE207+EE208)*Percapita/30*GI$4+(ED206+ED207+ED208+EF206+EF207+EF208)*Cadeirante/30*GI$4,IF(C206=3,IF(EC209+EE209=10,Fixo/30*GI$4+(EC206+EC207+EC208+EE206+EE207+EE208)*Percapita/30*GI$4+(ED209+EF209)*Cadeirante/30*GI$4,IF(EC209+EE209&lt;=9,(EC209+EE209)*Crechee/30*GI$4)+(ED209+EF209)*Cadeirante/30*GI$4+(EC206+EC207+EC208+EE206+EE207+EE208)*Percapita/30*GI$4)+IF(EC209+EE209&gt;=11,Fixo/30*GI$4+(EC209+EE209-10)*Crechee/30*GI$4,0),IF(C206=2,IF(ED206+ED207+ED208+ED209+EF206+EF207+EF208+EF209=1,Cadeirante/30*GI$4,IF(ED206+ED207+ED208+ED209+EF206+EF207+EF208+EF209=2,Fixo/30*GI$4,IF(ED206+ED207+ED208+ED209+EF206+EF207+EF208+EF209&gt;2,Fixo/30*GI$4+(ED206+ED207+ED208+ED209+EF206+EF207+EF208+EF209-2)*Cadeirante/30*GI$4)))+(EC206+EC207+EC208+EE206+EE207+EE208)*Percapita/30*GI$4+(EC209+EE209)*Crechee/30*GI$4,IF(C206=1,IF(EC206+EC207+EC208+ED206+ED207+ED208+EE206+EE207+EE208+EF206+EF207+EF208&lt;=15,(EC206+EC207+EC208+EE206+EE207+EE208)*Percapita/30*GI$4,IF(EC206+EC207+EC208+ED206+ED207+ED208+EE206+EE207+EE208+EF206+EF207+EF208&gt;=16,Fixo/30*GI$4+(EC206+EC207+EC208+ED206+ED207+ED208+EE206+EE207+EE208+EF206+EF207-16)*Percapita/30*GI$4))))))</f>
        <v>0</v>
      </c>
      <c r="GJ206" s="177">
        <f>IF(C206=4,SUM(EG206+EG207+EG208+EI206+EI207+EI208)*Percapita/30*GJ$4+(EH206+EH207+EH208+EJ206+EJ207+EJ208)*Cadeirante/30*GJ$4,IF(C206=3,IF(EG209+EI209=10,Fixo/30*GJ$4+(EG206+EG207+EG208+EI206+EI207+EI208)*Percapita/30*GJ$4+(EH209+EJ209)*Cadeirante/30*GJ$4,IF(EG209+EI209&lt;=9,(EG209+EI209)*Crechee/30*GJ$4)+(EH209+EJ209)*Cadeirante/30*GJ$4+(EG206+EG207+EG208+EI206+EI207+EI208)*Percapita/30*GJ$4)+IF(EG209+EI209&gt;=11,Fixo/30*GJ$4+(EG209+EI209-10)*Crechee/30*GJ$4,0),IF(C206=2,IF(EH206+EH207+EH208+EH209+EJ206+EJ207+EJ208+EJ209=1,Cadeirante/30*GJ$4,IF(EH206+EH207+EH208+EH209+EJ206+EJ207+EJ208+EJ209=2,Fixo/30*GJ$4,IF(EH206+EH207+EH208+EH209+EJ206+EJ207+EJ208+EJ209&gt;2,Fixo/30*GJ$4+(EH206+EH207+EH208+EH209+EJ206+EJ207+EJ208+EJ209-2)*Cadeirante/30*GJ$4)))+(EG206+EG207+EG208+EI206+EI207+EI208)*Percapita/30*GJ$4+(EG209+EI209)*Crechee/30*GJ$4,IF(C206=1,IF(EG206+EG207+EG208+EH206+EH207+EH208+EI206+EI207+EI208+EJ206+EJ207+EJ208&lt;=15,(EG206+EG207+EG208+EI206+EI207+EI208)*Percapita/30*GJ$4,IF(EG206+EG207+EG208+EH206+EH207+EH208+EI206+EI207+EI208+EJ206+EJ207+EJ208&gt;=16,Fixo/30*GJ$4+(EG206+EG207+EG208+EH206+EH207+EH208+EI206+EI207+EI208+EJ206+EJ207-16)*Percapita/30*GJ$4))))))</f>
        <v>0</v>
      </c>
      <c r="GK206" s="178"/>
      <c r="GL206" s="103">
        <f t="shared" si="248"/>
        <v>0</v>
      </c>
      <c r="GM206" s="124"/>
      <c r="GN206" s="104">
        <f>SUMIF(V206:V209,"&lt;0")*Cadeirante/30*GN$4+SUMIF(X206:X209,"&lt;0")*Cadeirante/30*GN$4</f>
        <v>0</v>
      </c>
      <c r="GO206" s="104">
        <f>SUMIF(Z206:Z209,"&lt;0")*Cadeirante/30*GO$4+SUMIF(AB206:AB209,"&lt;0")*Cadeirante/30*GO$4</f>
        <v>0</v>
      </c>
      <c r="GP206" s="104">
        <f>SUMIF(AD206:AD209,"&lt;0")*Cadeirante/30*GP$4+SUMIF(AF206:AF209,"&lt;0")*Cadeirante/30*GP$4</f>
        <v>0</v>
      </c>
      <c r="GQ206" s="104">
        <f>SUMIF(AH206:AH209,"&lt;0")*Cadeirante/30*GQ$4+SUMIF(AJ206:AJ209,"&lt;0")*Cadeirante/30*GQ$4</f>
        <v>0</v>
      </c>
      <c r="GR206" s="104">
        <f>SUMIF(AL206:AL209,"&lt;0")*Cadeirante/30*GR$4+SUMIF(AN206:AN209,"&lt;0")*Cadeirante/30*GR$4</f>
        <v>0</v>
      </c>
      <c r="GS206" s="104">
        <f>SUMIF(AP206:AP209,"&lt;0")*Cadeirante/30*GS$4+SUMIF(AR206:AR209,"&lt;0")*Cadeirante/30*GS$4</f>
        <v>0</v>
      </c>
      <c r="GT206" s="104">
        <f>SUMIF(AT206:AT209,"&lt;0")*Cadeirante/30*GT$4+SUMIF(AV206:AV209,"&lt;0")*Cadeirante/30*GT$4</f>
        <v>0</v>
      </c>
      <c r="GU206" s="104">
        <f>SUMIF(AX206:AX209,"&lt;0")*Cadeirante/30*GU$4+SUMIF(AZ206:AZ209,"&lt;0")*Cadeirante/30*GU$4</f>
        <v>0</v>
      </c>
      <c r="GV206" s="104">
        <f>SUMIF(BB206:BB209,"&lt;0")*Cadeirante/30*GV$4+SUMIF(BD206:BD209,"&lt;0")*Cadeirante/30*GV$4</f>
        <v>0</v>
      </c>
      <c r="GW206" s="104">
        <f>SUMIF(BF206:BF209,"&lt;0")*Cadeirante/30*GW$4+SUMIF(BH206:BH209,"&lt;0")*Cadeirante/30*GW$4</f>
        <v>0</v>
      </c>
      <c r="GX206" s="104">
        <f>SUMIF(BJ206:BJ209,"&lt;0")*Cadeirante/30*GX$4+SUMIF(BL206:BL209,"&lt;0")*Cadeirante/30*GX$4</f>
        <v>0</v>
      </c>
      <c r="GY206" s="104">
        <f>SUMIF(BN206:BN209,"&lt;0")*Cadeirante/30*GY$4+SUMIF(BP206:BP209,"&lt;0")*Cadeirante/30*GY$4</f>
        <v>0</v>
      </c>
      <c r="GZ206" s="104">
        <f>SUMIF(BR206:BR209,"&lt;0")*Cadeirante/30*GZ$4+SUMIF(BT206:BT209,"&lt;0")*Cadeirante/30*GZ$4</f>
        <v>0</v>
      </c>
      <c r="HA206" s="104">
        <f>SUMIF(BV206:BV209,"&lt;0")*Cadeirante/30*HA$4+SUMIF(BX206:BX209,"&lt;0")*Cadeirante/30*HA$4</f>
        <v>0</v>
      </c>
      <c r="HB206" s="104">
        <f>SUMIF(BZ206:BZ209,"&lt;0")*Cadeirante/30*HB$4+SUMIF(CB206:CB209,"&lt;0")*Cadeirante/30*HB$4</f>
        <v>0</v>
      </c>
      <c r="HC206" s="104">
        <f>SUMIF(CD206:CD209,"&lt;0")*Cadeirante/30*HC$4+SUMIF(CF206:CF209,"&lt;0")*Cadeirante/30*HC$4</f>
        <v>0</v>
      </c>
      <c r="HD206" s="104">
        <f>SUMIF(CH206:CH209,"&lt;0")*Cadeirante/30*HD$4+SUMIF(CJ206:CJ209,"&lt;0")*Cadeirante/30*HD$4</f>
        <v>0</v>
      </c>
      <c r="HE206" s="104">
        <f>SUMIF(CL206:CL209,"&lt;0")*Cadeirante/30*HE$4+SUMIF(CN206:CN209,"&lt;0")*Cadeirante/30*HE$4</f>
        <v>0</v>
      </c>
      <c r="HF206" s="104">
        <f>SUMIF(CP206:CP209,"&lt;0")*Cadeirante/30*HF$4+SUMIF(CR206:CR209,"&lt;0")*Cadeirante/30*HF$4</f>
        <v>0</v>
      </c>
      <c r="HG206" s="104">
        <f>SUMIF(CT206:CT209,"&lt;0")*Cadeirante/30*HG$4+SUMIF(CV206:CV209,"&lt;0")*Cadeirante/30*HG$4</f>
        <v>0</v>
      </c>
      <c r="HH206" s="104">
        <f>SUMIF(CX206:CX209,"&lt;0")*Cadeirante/30*HH$4+SUMIF(CZ206:CZ209,"&lt;0")*Cadeirante/30*HH$4</f>
        <v>0</v>
      </c>
      <c r="HI206" s="104">
        <f>SUMIF(DB206:DB209,"&lt;0")*Cadeirante/30*HI$4+SUMIF(DD206:DD209,"&lt;0")*Cadeirante/30*HI$4</f>
        <v>0</v>
      </c>
      <c r="HJ206" s="104">
        <f>SUMIF(DF206:DF209,"&lt;0")*Cadeirante/30*HJ$4+SUMIF(DH206:DH209,"&lt;0")*Cadeirante/30*HJ$4</f>
        <v>0</v>
      </c>
      <c r="HK206" s="104">
        <f>SUMIF(DJ206:DJ209,"&lt;0")*Cadeirante/30*HK$4+SUMIF(DL206:DL209,"&lt;0")*Cadeirante/30*HK$4</f>
        <v>0</v>
      </c>
      <c r="HL206" s="104">
        <f>SUMIF(DN206:DN209,"&lt;0")*Cadeirante/30*HL$4+SUMIF(DP206:DP209,"&lt;0")*Cadeirante/30*HL$4</f>
        <v>0</v>
      </c>
      <c r="HM206" s="104">
        <f>SUMIF(DR206:DR209,"&lt;0")*Cadeirante/30*HM$4+SUMIF(DT206:DT209,"&lt;0")*Cadeirante/30*HM$4</f>
        <v>0</v>
      </c>
      <c r="HN206" s="104">
        <f>SUMIF(DV206:DV209,"&lt;0")*Cadeirante/30*HN$4+SUMIF(DX206:DX209,"&lt;0")*Cadeirante/30*HN$4</f>
        <v>0</v>
      </c>
      <c r="HO206" s="104">
        <f>SUMIF(DZ206:DZ209,"&lt;0")*Cadeirante/30*HO$4+SUMIF(EB206:EB209,"&lt;0")*Cadeirante/30*HO$4</f>
        <v>0</v>
      </c>
      <c r="HP206" s="104">
        <f>SUMIF(ED206:ED209,"&lt;0")*Cadeirante/30*HP$4+SUMIF(EF206:EF209,"&lt;0")*Cadeirante/30*HP$4</f>
        <v>0</v>
      </c>
      <c r="HQ206" s="64"/>
      <c r="HR206" s="64"/>
      <c r="HS206" s="64"/>
      <c r="HT206" s="64"/>
      <c r="HU206" s="64"/>
      <c r="HV206" s="64"/>
      <c r="HW206" s="176">
        <v>17629.309999999998</v>
      </c>
      <c r="HX206" s="64"/>
      <c r="HY206" s="280">
        <f>IF(ISTEXT(EM206), VALUE(EM206), EM206)</f>
        <v>0</v>
      </c>
      <c r="HZ206" s="280">
        <f>IF(ISTEXT(EN206), VALUE(EN206), EN206)</f>
        <v>0</v>
      </c>
      <c r="IA206" s="280">
        <f>IF(ISTEXT(EO206), VALUE(EO206), EO206)</f>
        <v>0</v>
      </c>
      <c r="IB206" s="64" t="b">
        <f>HW206=FE206</f>
        <v>0</v>
      </c>
      <c r="IC206" s="64"/>
    </row>
    <row r="207" spans="1:237" s="106" customFormat="1" ht="22.5" customHeight="1" x14ac:dyDescent="0.25">
      <c r="A207" s="368" t="s">
        <v>3354</v>
      </c>
      <c r="B207" s="369" t="s">
        <v>3355</v>
      </c>
      <c r="C207" s="370" t="s">
        <v>3186</v>
      </c>
      <c r="D207" s="371" t="s">
        <v>3356</v>
      </c>
      <c r="E207" s="371" t="s">
        <v>3357</v>
      </c>
      <c r="F207" s="372" t="s">
        <v>3182</v>
      </c>
      <c r="G207" s="372" t="s">
        <v>3183</v>
      </c>
      <c r="H207" s="373" t="s">
        <v>2103</v>
      </c>
      <c r="I207" s="374" t="s">
        <v>2103</v>
      </c>
      <c r="J207" s="421" t="s">
        <v>3184</v>
      </c>
      <c r="K207" s="421" t="s">
        <v>3187</v>
      </c>
      <c r="L207" s="329">
        <f>CONTINUA!BV207</f>
        <v>0</v>
      </c>
      <c r="M207" s="329">
        <f>CONTINUA!BW207</f>
        <v>0</v>
      </c>
      <c r="N207" s="895"/>
      <c r="O207" s="896" t="s">
        <v>3524</v>
      </c>
      <c r="P207" s="897">
        <v>0</v>
      </c>
      <c r="Q207" s="400">
        <v>31</v>
      </c>
      <c r="R207" s="401"/>
      <c r="S207" s="400">
        <v>7</v>
      </c>
      <c r="T207" s="401"/>
      <c r="U207" s="400"/>
      <c r="V207" s="401"/>
      <c r="W207" s="400"/>
      <c r="X207" s="401"/>
      <c r="Y207" s="400"/>
      <c r="Z207" s="401"/>
      <c r="AA207" s="400"/>
      <c r="AB207" s="401"/>
      <c r="AC207" s="400"/>
      <c r="AD207" s="401"/>
      <c r="AE207" s="400"/>
      <c r="AF207" s="401"/>
      <c r="AG207" s="400"/>
      <c r="AH207" s="401"/>
      <c r="AI207" s="400"/>
      <c r="AJ207" s="401"/>
      <c r="AK207" s="400"/>
      <c r="AL207" s="401"/>
      <c r="AM207" s="400"/>
      <c r="AN207" s="401"/>
      <c r="AO207" s="400"/>
      <c r="AP207" s="401"/>
      <c r="AQ207" s="400"/>
      <c r="AR207" s="401"/>
      <c r="AS207" s="400"/>
      <c r="AT207" s="401"/>
      <c r="AU207" s="400"/>
      <c r="AV207" s="401"/>
      <c r="AW207" s="400"/>
      <c r="AX207" s="401"/>
      <c r="AY207" s="400"/>
      <c r="AZ207" s="401"/>
      <c r="BA207" s="400"/>
      <c r="BB207" s="401"/>
      <c r="BC207" s="400"/>
      <c r="BD207" s="401"/>
      <c r="BE207" s="400"/>
      <c r="BF207" s="401"/>
      <c r="BG207" s="400"/>
      <c r="BH207" s="401"/>
      <c r="BI207" s="400"/>
      <c r="BJ207" s="401"/>
      <c r="BK207" s="400"/>
      <c r="BL207" s="401"/>
      <c r="BM207" s="400"/>
      <c r="BN207" s="401"/>
      <c r="BO207" s="400"/>
      <c r="BP207" s="401"/>
      <c r="BQ207" s="400"/>
      <c r="BR207" s="401"/>
      <c r="BS207" s="400"/>
      <c r="BT207" s="401"/>
      <c r="BU207" s="400"/>
      <c r="BV207" s="401"/>
      <c r="BW207" s="400"/>
      <c r="BX207" s="401"/>
      <c r="BY207" s="400"/>
      <c r="BZ207" s="401"/>
      <c r="CA207" s="400"/>
      <c r="CB207" s="401"/>
      <c r="CC207" s="400"/>
      <c r="CD207" s="401"/>
      <c r="CE207" s="400"/>
      <c r="CF207" s="401"/>
      <c r="CG207" s="400"/>
      <c r="CH207" s="401"/>
      <c r="CI207" s="400"/>
      <c r="CJ207" s="401"/>
      <c r="CK207" s="400"/>
      <c r="CL207" s="401"/>
      <c r="CM207" s="400"/>
      <c r="CN207" s="401"/>
      <c r="CO207" s="400"/>
      <c r="CP207" s="401"/>
      <c r="CQ207" s="400"/>
      <c r="CR207" s="401"/>
      <c r="CS207" s="400"/>
      <c r="CT207" s="401"/>
      <c r="CU207" s="400"/>
      <c r="CV207" s="401"/>
      <c r="CW207" s="400"/>
      <c r="CX207" s="401"/>
      <c r="CY207" s="400"/>
      <c r="CZ207" s="401"/>
      <c r="DA207" s="400"/>
      <c r="DB207" s="401"/>
      <c r="DC207" s="400"/>
      <c r="DD207" s="401"/>
      <c r="DE207" s="400"/>
      <c r="DF207" s="401"/>
      <c r="DG207" s="400"/>
      <c r="DH207" s="401"/>
      <c r="DI207" s="400"/>
      <c r="DJ207" s="401"/>
      <c r="DK207" s="400"/>
      <c r="DL207" s="401"/>
      <c r="DM207" s="400"/>
      <c r="DN207" s="401"/>
      <c r="DO207" s="400"/>
      <c r="DP207" s="401"/>
      <c r="DQ207" s="400"/>
      <c r="DR207" s="401"/>
      <c r="DS207" s="400"/>
      <c r="DT207" s="401"/>
      <c r="DU207" s="400"/>
      <c r="DV207" s="401"/>
      <c r="DW207" s="400"/>
      <c r="DX207" s="401"/>
      <c r="DY207" s="400"/>
      <c r="DZ207" s="401"/>
      <c r="EA207" s="400"/>
      <c r="EB207" s="401"/>
      <c r="EC207" s="400"/>
      <c r="ED207" s="401"/>
      <c r="EE207" s="400"/>
      <c r="EF207" s="401"/>
      <c r="EG207" s="400"/>
      <c r="EH207" s="401"/>
      <c r="EI207" s="400"/>
      <c r="EJ207" s="447"/>
      <c r="EK207" s="511"/>
      <c r="EL207" s="514"/>
      <c r="EM207" s="448"/>
      <c r="EN207" s="344"/>
      <c r="EO207" s="345"/>
      <c r="EP207" s="171">
        <f t="shared" si="241"/>
        <v>31</v>
      </c>
      <c r="EQ207" s="171">
        <f t="shared" si="242"/>
        <v>0</v>
      </c>
      <c r="ER207" s="171">
        <f t="shared" si="243"/>
        <v>7</v>
      </c>
      <c r="ES207" s="171">
        <f t="shared" si="244"/>
        <v>0</v>
      </c>
      <c r="ET207" s="171">
        <f t="shared" si="245"/>
        <v>0</v>
      </c>
      <c r="EU207" s="171">
        <f t="shared" si="246"/>
        <v>0</v>
      </c>
      <c r="EV207" s="172">
        <f t="shared" si="247"/>
        <v>38</v>
      </c>
      <c r="EW207" s="173"/>
      <c r="EX207" s="248">
        <f t="shared" si="249"/>
        <v>0</v>
      </c>
      <c r="EY207" s="174">
        <f>(L207*regular)+(M207*Cadeirantee)</f>
        <v>0</v>
      </c>
      <c r="EZ207" s="249">
        <f>SUMIF(FG207:GJ207,"&gt;0")</f>
        <v>0</v>
      </c>
      <c r="FA207" s="249">
        <f>SUMIF(FG207:GJ207,"&lt;0")+SUMIF(GN207:HP207,"&lt;0")</f>
        <v>0</v>
      </c>
      <c r="FB207" s="174">
        <v>0</v>
      </c>
      <c r="FC207" s="126">
        <f>N207*km*'VALORES TABELA'!$B$13</f>
        <v>0</v>
      </c>
      <c r="FD207" s="250">
        <f t="shared" ref="FD207:FD210" si="250">GL207</f>
        <v>0</v>
      </c>
      <c r="FE207" s="105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251"/>
      <c r="GL207" s="103">
        <f t="shared" si="248"/>
        <v>0</v>
      </c>
      <c r="GM207" s="124"/>
      <c r="GN207" s="104"/>
      <c r="GO207" s="104"/>
      <c r="GP207" s="104"/>
      <c r="GQ207" s="104"/>
      <c r="GR207" s="104"/>
      <c r="GS207" s="104"/>
      <c r="GT207" s="104"/>
      <c r="GU207" s="104"/>
      <c r="GV207" s="104"/>
      <c r="GW207" s="104"/>
      <c r="GX207" s="104"/>
      <c r="GY207" s="104"/>
      <c r="GZ207" s="104"/>
      <c r="HA207" s="104"/>
      <c r="HB207" s="104"/>
      <c r="HC207" s="104"/>
      <c r="HD207" s="104"/>
      <c r="HE207" s="104"/>
      <c r="HF207" s="104"/>
      <c r="HG207" s="104"/>
      <c r="HH207" s="104"/>
      <c r="HI207" s="104"/>
      <c r="HJ207" s="104"/>
      <c r="HK207" s="104"/>
      <c r="HL207" s="104"/>
      <c r="HM207" s="104"/>
      <c r="HN207" s="104"/>
      <c r="HO207" s="104"/>
      <c r="HP207" s="104"/>
      <c r="HQ207" s="64"/>
      <c r="HR207" s="64"/>
      <c r="HS207" s="64"/>
      <c r="HT207" s="64"/>
      <c r="HU207" s="64"/>
      <c r="HV207" s="64"/>
      <c r="HW207" s="105"/>
      <c r="HX207" s="64"/>
      <c r="HY207" s="280">
        <f t="shared" ref="HY207:HY210" si="251">IF(ISTEXT(EM207), VALUE(EM207), EM207)</f>
        <v>0</v>
      </c>
      <c r="HZ207" s="280">
        <f t="shared" ref="HZ207:HZ210" si="252">IF(ISTEXT(EN207), VALUE(EN207), EN207)</f>
        <v>0</v>
      </c>
      <c r="IA207" s="280">
        <f t="shared" ref="IA207:IA210" si="253">IF(ISTEXT(EO207), VALUE(EO207), EO207)</f>
        <v>0</v>
      </c>
      <c r="IB207" s="64"/>
      <c r="IC207" s="64"/>
    </row>
    <row r="208" spans="1:237" s="106" customFormat="1" ht="22.5" customHeight="1" x14ac:dyDescent="0.25">
      <c r="A208" s="368" t="s">
        <v>3354</v>
      </c>
      <c r="B208" s="369" t="s">
        <v>3355</v>
      </c>
      <c r="C208" s="375" t="s">
        <v>3186</v>
      </c>
      <c r="D208" s="371" t="s">
        <v>3356</v>
      </c>
      <c r="E208" s="371" t="s">
        <v>3357</v>
      </c>
      <c r="F208" s="376" t="s">
        <v>3182</v>
      </c>
      <c r="G208" s="376" t="s">
        <v>3183</v>
      </c>
      <c r="H208" s="373" t="s">
        <v>2103</v>
      </c>
      <c r="I208" s="374" t="s">
        <v>2103</v>
      </c>
      <c r="J208" s="421" t="s">
        <v>3184</v>
      </c>
      <c r="K208" s="422" t="s">
        <v>3188</v>
      </c>
      <c r="L208" s="329">
        <f>CONTINUA!BV208</f>
        <v>0</v>
      </c>
      <c r="M208" s="329">
        <f>CONTINUA!BW208</f>
        <v>0</v>
      </c>
      <c r="N208" s="895"/>
      <c r="O208" s="896" t="s">
        <v>3524</v>
      </c>
      <c r="P208" s="897">
        <v>0</v>
      </c>
      <c r="Q208" s="400"/>
      <c r="R208" s="401"/>
      <c r="S208" s="400"/>
      <c r="T208" s="401"/>
      <c r="U208" s="400"/>
      <c r="V208" s="401"/>
      <c r="W208" s="400"/>
      <c r="X208" s="401"/>
      <c r="Y208" s="400"/>
      <c r="Z208" s="401"/>
      <c r="AA208" s="400"/>
      <c r="AB208" s="401"/>
      <c r="AC208" s="400"/>
      <c r="AD208" s="401"/>
      <c r="AE208" s="400"/>
      <c r="AF208" s="401"/>
      <c r="AG208" s="400"/>
      <c r="AH208" s="401"/>
      <c r="AI208" s="400"/>
      <c r="AJ208" s="401"/>
      <c r="AK208" s="400"/>
      <c r="AL208" s="401"/>
      <c r="AM208" s="400"/>
      <c r="AN208" s="401"/>
      <c r="AO208" s="400"/>
      <c r="AP208" s="401"/>
      <c r="AQ208" s="400"/>
      <c r="AR208" s="401"/>
      <c r="AS208" s="400"/>
      <c r="AT208" s="401"/>
      <c r="AU208" s="400"/>
      <c r="AV208" s="401"/>
      <c r="AW208" s="400"/>
      <c r="AX208" s="401"/>
      <c r="AY208" s="400"/>
      <c r="AZ208" s="401"/>
      <c r="BA208" s="400"/>
      <c r="BB208" s="401"/>
      <c r="BC208" s="400"/>
      <c r="BD208" s="401"/>
      <c r="BE208" s="400"/>
      <c r="BF208" s="401"/>
      <c r="BG208" s="400"/>
      <c r="BH208" s="401"/>
      <c r="BI208" s="400"/>
      <c r="BJ208" s="401"/>
      <c r="BK208" s="400"/>
      <c r="BL208" s="401"/>
      <c r="BM208" s="400"/>
      <c r="BN208" s="401"/>
      <c r="BO208" s="400"/>
      <c r="BP208" s="401"/>
      <c r="BQ208" s="400"/>
      <c r="BR208" s="401"/>
      <c r="BS208" s="400"/>
      <c r="BT208" s="401"/>
      <c r="BU208" s="400"/>
      <c r="BV208" s="401"/>
      <c r="BW208" s="400"/>
      <c r="BX208" s="401"/>
      <c r="BY208" s="400"/>
      <c r="BZ208" s="401"/>
      <c r="CA208" s="400"/>
      <c r="CB208" s="401"/>
      <c r="CC208" s="400"/>
      <c r="CD208" s="401"/>
      <c r="CE208" s="400"/>
      <c r="CF208" s="401"/>
      <c r="CG208" s="400"/>
      <c r="CH208" s="401"/>
      <c r="CI208" s="400"/>
      <c r="CJ208" s="401"/>
      <c r="CK208" s="400"/>
      <c r="CL208" s="401"/>
      <c r="CM208" s="400"/>
      <c r="CN208" s="401"/>
      <c r="CO208" s="400"/>
      <c r="CP208" s="401"/>
      <c r="CQ208" s="400"/>
      <c r="CR208" s="401"/>
      <c r="CS208" s="400"/>
      <c r="CT208" s="401"/>
      <c r="CU208" s="400"/>
      <c r="CV208" s="401"/>
      <c r="CW208" s="400"/>
      <c r="CX208" s="401"/>
      <c r="CY208" s="400"/>
      <c r="CZ208" s="401"/>
      <c r="DA208" s="400"/>
      <c r="DB208" s="401"/>
      <c r="DC208" s="400"/>
      <c r="DD208" s="401"/>
      <c r="DE208" s="400"/>
      <c r="DF208" s="401"/>
      <c r="DG208" s="400"/>
      <c r="DH208" s="401"/>
      <c r="DI208" s="400"/>
      <c r="DJ208" s="401"/>
      <c r="DK208" s="400"/>
      <c r="DL208" s="401"/>
      <c r="DM208" s="400"/>
      <c r="DN208" s="401"/>
      <c r="DO208" s="400"/>
      <c r="DP208" s="401"/>
      <c r="DQ208" s="400"/>
      <c r="DR208" s="401"/>
      <c r="DS208" s="400"/>
      <c r="DT208" s="401"/>
      <c r="DU208" s="400"/>
      <c r="DV208" s="401"/>
      <c r="DW208" s="400"/>
      <c r="DX208" s="401"/>
      <c r="DY208" s="400"/>
      <c r="DZ208" s="401"/>
      <c r="EA208" s="400"/>
      <c r="EB208" s="401"/>
      <c r="EC208" s="400"/>
      <c r="ED208" s="401"/>
      <c r="EE208" s="400"/>
      <c r="EF208" s="401"/>
      <c r="EG208" s="400"/>
      <c r="EH208" s="401"/>
      <c r="EI208" s="400"/>
      <c r="EJ208" s="447"/>
      <c r="EK208" s="511"/>
      <c r="EL208" s="514"/>
      <c r="EM208" s="448"/>
      <c r="EN208" s="344"/>
      <c r="EO208" s="345"/>
      <c r="EP208" s="171">
        <f t="shared" si="241"/>
        <v>0</v>
      </c>
      <c r="EQ208" s="171">
        <f t="shared" si="242"/>
        <v>0</v>
      </c>
      <c r="ER208" s="171">
        <f t="shared" si="243"/>
        <v>0</v>
      </c>
      <c r="ES208" s="171">
        <f t="shared" si="244"/>
        <v>0</v>
      </c>
      <c r="ET208" s="171">
        <f t="shared" si="245"/>
        <v>0</v>
      </c>
      <c r="EU208" s="171">
        <f t="shared" si="246"/>
        <v>0</v>
      </c>
      <c r="EV208" s="172">
        <f t="shared" si="247"/>
        <v>0</v>
      </c>
      <c r="EW208" s="125"/>
      <c r="EX208" s="248">
        <f t="shared" si="249"/>
        <v>0</v>
      </c>
      <c r="EY208" s="174">
        <f>(L208*regular)+(M208*Cadeirantee)</f>
        <v>0</v>
      </c>
      <c r="EZ208" s="249">
        <f>SUMIF(FG208:GJ208,"&gt;0")</f>
        <v>0</v>
      </c>
      <c r="FA208" s="249">
        <f>SUMIF(FG208:GJ208,"&lt;0")+SUMIF(GN208:HP208,"&lt;0")</f>
        <v>0</v>
      </c>
      <c r="FB208" s="174">
        <v>0</v>
      </c>
      <c r="FC208" s="126">
        <f>N208*km*'VALORES TABELA'!$B$13</f>
        <v>0</v>
      </c>
      <c r="FD208" s="250">
        <f t="shared" si="250"/>
        <v>0</v>
      </c>
      <c r="FE208" s="105"/>
      <c r="FF208" s="108"/>
      <c r="FG208" s="108"/>
      <c r="FH208" s="108"/>
      <c r="FI208" s="108"/>
      <c r="FJ208" s="108"/>
      <c r="FK208" s="108"/>
      <c r="FL208" s="108"/>
      <c r="FM208" s="108"/>
      <c r="FN208" s="108"/>
      <c r="FO208" s="108"/>
      <c r="FP208" s="108"/>
      <c r="FQ208" s="108"/>
      <c r="FR208" s="108"/>
      <c r="FS208" s="108"/>
      <c r="FT208" s="108"/>
      <c r="FU208" s="108"/>
      <c r="FV208" s="108"/>
      <c r="FW208" s="108"/>
      <c r="FX208" s="108"/>
      <c r="FY208" s="108"/>
      <c r="FZ208" s="108"/>
      <c r="GA208" s="108"/>
      <c r="GB208" s="108"/>
      <c r="GC208" s="108"/>
      <c r="GD208" s="108"/>
      <c r="GE208" s="108"/>
      <c r="GF208" s="108"/>
      <c r="GG208" s="108"/>
      <c r="GH208" s="108"/>
      <c r="GI208" s="108"/>
      <c r="GJ208" s="108"/>
      <c r="GK208" s="251"/>
      <c r="GL208" s="103">
        <f t="shared" si="248"/>
        <v>0</v>
      </c>
      <c r="GM208" s="124"/>
      <c r="GN208" s="104"/>
      <c r="GO208" s="104"/>
      <c r="GP208" s="104"/>
      <c r="GQ208" s="104"/>
      <c r="GR208" s="104"/>
      <c r="GS208" s="104"/>
      <c r="GT208" s="104"/>
      <c r="GU208" s="104"/>
      <c r="GV208" s="104"/>
      <c r="GW208" s="104"/>
      <c r="GX208" s="104"/>
      <c r="GY208" s="104"/>
      <c r="GZ208" s="104"/>
      <c r="HA208" s="104"/>
      <c r="HB208" s="104"/>
      <c r="HC208" s="104"/>
      <c r="HD208" s="104"/>
      <c r="HE208" s="104"/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64"/>
      <c r="HR208" s="64"/>
      <c r="HS208" s="64"/>
      <c r="HT208" s="64"/>
      <c r="HU208" s="64"/>
      <c r="HV208" s="64"/>
      <c r="HW208" s="105"/>
      <c r="HX208" s="64"/>
      <c r="HY208" s="280">
        <f t="shared" si="251"/>
        <v>0</v>
      </c>
      <c r="HZ208" s="280">
        <f t="shared" si="252"/>
        <v>0</v>
      </c>
      <c r="IA208" s="280">
        <f t="shared" si="253"/>
        <v>0</v>
      </c>
      <c r="IB208" s="64"/>
      <c r="IC208" s="64"/>
    </row>
    <row r="209" spans="1:237" s="106" customFormat="1" ht="22.5" customHeight="1" x14ac:dyDescent="0.25">
      <c r="A209" s="368" t="s">
        <v>3354</v>
      </c>
      <c r="B209" s="369" t="s">
        <v>3355</v>
      </c>
      <c r="C209" s="375" t="s">
        <v>3186</v>
      </c>
      <c r="D209" s="371" t="s">
        <v>3356</v>
      </c>
      <c r="E209" s="371" t="s">
        <v>3357</v>
      </c>
      <c r="F209" s="376" t="s">
        <v>3182</v>
      </c>
      <c r="G209" s="376" t="s">
        <v>3183</v>
      </c>
      <c r="H209" s="373" t="s">
        <v>2103</v>
      </c>
      <c r="I209" s="374" t="s">
        <v>2103</v>
      </c>
      <c r="J209" s="421" t="s">
        <v>3184</v>
      </c>
      <c r="K209" s="423" t="s">
        <v>3189</v>
      </c>
      <c r="L209" s="329">
        <f>CONTINUA!BV209</f>
        <v>0</v>
      </c>
      <c r="M209" s="329">
        <f>CONTINUA!BW209</f>
        <v>0</v>
      </c>
      <c r="N209" s="895"/>
      <c r="O209" s="896" t="s">
        <v>3524</v>
      </c>
      <c r="P209" s="897">
        <v>0</v>
      </c>
      <c r="Q209" s="400"/>
      <c r="R209" s="401"/>
      <c r="S209" s="400"/>
      <c r="T209" s="401"/>
      <c r="U209" s="400"/>
      <c r="V209" s="401"/>
      <c r="W209" s="400"/>
      <c r="X209" s="401"/>
      <c r="Y209" s="400"/>
      <c r="Z209" s="401"/>
      <c r="AA209" s="400"/>
      <c r="AB209" s="401"/>
      <c r="AC209" s="400"/>
      <c r="AD209" s="401"/>
      <c r="AE209" s="400"/>
      <c r="AF209" s="401"/>
      <c r="AG209" s="400"/>
      <c r="AH209" s="401"/>
      <c r="AI209" s="400"/>
      <c r="AJ209" s="401"/>
      <c r="AK209" s="400"/>
      <c r="AL209" s="401"/>
      <c r="AM209" s="400"/>
      <c r="AN209" s="401"/>
      <c r="AO209" s="400"/>
      <c r="AP209" s="401"/>
      <c r="AQ209" s="400"/>
      <c r="AR209" s="401"/>
      <c r="AS209" s="400"/>
      <c r="AT209" s="401"/>
      <c r="AU209" s="400"/>
      <c r="AV209" s="401"/>
      <c r="AW209" s="400"/>
      <c r="AX209" s="401"/>
      <c r="AY209" s="400"/>
      <c r="AZ209" s="401"/>
      <c r="BA209" s="400"/>
      <c r="BB209" s="401"/>
      <c r="BC209" s="400"/>
      <c r="BD209" s="401"/>
      <c r="BE209" s="400"/>
      <c r="BF209" s="401"/>
      <c r="BG209" s="400"/>
      <c r="BH209" s="401"/>
      <c r="BI209" s="400"/>
      <c r="BJ209" s="401"/>
      <c r="BK209" s="400"/>
      <c r="BL209" s="401"/>
      <c r="BM209" s="400"/>
      <c r="BN209" s="401"/>
      <c r="BO209" s="400"/>
      <c r="BP209" s="401"/>
      <c r="BQ209" s="400"/>
      <c r="BR209" s="401"/>
      <c r="BS209" s="400"/>
      <c r="BT209" s="401"/>
      <c r="BU209" s="400"/>
      <c r="BV209" s="401"/>
      <c r="BW209" s="400"/>
      <c r="BX209" s="401"/>
      <c r="BY209" s="400"/>
      <c r="BZ209" s="401"/>
      <c r="CA209" s="400"/>
      <c r="CB209" s="401"/>
      <c r="CC209" s="400"/>
      <c r="CD209" s="401"/>
      <c r="CE209" s="400"/>
      <c r="CF209" s="401"/>
      <c r="CG209" s="400"/>
      <c r="CH209" s="401"/>
      <c r="CI209" s="400"/>
      <c r="CJ209" s="401"/>
      <c r="CK209" s="400"/>
      <c r="CL209" s="401"/>
      <c r="CM209" s="400"/>
      <c r="CN209" s="401"/>
      <c r="CO209" s="400"/>
      <c r="CP209" s="401"/>
      <c r="CQ209" s="400"/>
      <c r="CR209" s="401"/>
      <c r="CS209" s="400"/>
      <c r="CT209" s="401"/>
      <c r="CU209" s="400"/>
      <c r="CV209" s="401"/>
      <c r="CW209" s="400"/>
      <c r="CX209" s="401"/>
      <c r="CY209" s="400"/>
      <c r="CZ209" s="401"/>
      <c r="DA209" s="400"/>
      <c r="DB209" s="401"/>
      <c r="DC209" s="400"/>
      <c r="DD209" s="401"/>
      <c r="DE209" s="400"/>
      <c r="DF209" s="401"/>
      <c r="DG209" s="400"/>
      <c r="DH209" s="401"/>
      <c r="DI209" s="400"/>
      <c r="DJ209" s="401"/>
      <c r="DK209" s="400"/>
      <c r="DL209" s="401"/>
      <c r="DM209" s="400"/>
      <c r="DN209" s="401"/>
      <c r="DO209" s="400"/>
      <c r="DP209" s="401"/>
      <c r="DQ209" s="400"/>
      <c r="DR209" s="401"/>
      <c r="DS209" s="400"/>
      <c r="DT209" s="401"/>
      <c r="DU209" s="400"/>
      <c r="DV209" s="401"/>
      <c r="DW209" s="400"/>
      <c r="DX209" s="401"/>
      <c r="DY209" s="400"/>
      <c r="DZ209" s="401"/>
      <c r="EA209" s="400"/>
      <c r="EB209" s="401"/>
      <c r="EC209" s="400"/>
      <c r="ED209" s="401"/>
      <c r="EE209" s="400"/>
      <c r="EF209" s="401"/>
      <c r="EG209" s="400"/>
      <c r="EH209" s="401"/>
      <c r="EI209" s="400"/>
      <c r="EJ209" s="447"/>
      <c r="EK209" s="511"/>
      <c r="EL209" s="514"/>
      <c r="EM209" s="448"/>
      <c r="EN209" s="344"/>
      <c r="EO209" s="345"/>
      <c r="EP209" s="171">
        <f t="shared" si="241"/>
        <v>0</v>
      </c>
      <c r="EQ209" s="171">
        <f t="shared" si="242"/>
        <v>0</v>
      </c>
      <c r="ER209" s="171">
        <f t="shared" si="243"/>
        <v>0</v>
      </c>
      <c r="ES209" s="171">
        <f t="shared" si="244"/>
        <v>0</v>
      </c>
      <c r="ET209" s="171">
        <f t="shared" si="245"/>
        <v>0</v>
      </c>
      <c r="EU209" s="171">
        <f t="shared" si="246"/>
        <v>0</v>
      </c>
      <c r="EV209" s="172">
        <f t="shared" si="247"/>
        <v>0</v>
      </c>
      <c r="EW209" s="127"/>
      <c r="EX209" s="248">
        <f t="shared" si="249"/>
        <v>0</v>
      </c>
      <c r="EY209" s="174">
        <f>(L209*regular)+(M209*Cadeirantee)</f>
        <v>0</v>
      </c>
      <c r="EZ209" s="249">
        <f>SUMIF(FG209:GJ209,"&gt;0")</f>
        <v>0</v>
      </c>
      <c r="FA209" s="249">
        <f>SUMIF(FG209:GJ209,"&lt;0")+SUMIF(GN209:HP209,"&lt;0")</f>
        <v>0</v>
      </c>
      <c r="FB209" s="174">
        <v>0</v>
      </c>
      <c r="FC209" s="126">
        <f>N209*km*'VALORES TABELA'!$B$13</f>
        <v>0</v>
      </c>
      <c r="FD209" s="250">
        <f t="shared" si="250"/>
        <v>0</v>
      </c>
      <c r="FE209" s="105"/>
      <c r="FF209" s="118"/>
      <c r="FG209" s="118"/>
      <c r="FH209" s="118"/>
      <c r="FI209" s="118"/>
      <c r="FJ209" s="118"/>
      <c r="FK209" s="118"/>
      <c r="FL209" s="118"/>
      <c r="FM209" s="118"/>
      <c r="FN209" s="118"/>
      <c r="FO209" s="118"/>
      <c r="FP209" s="118"/>
      <c r="FQ209" s="118"/>
      <c r="FR209" s="118"/>
      <c r="FS209" s="118"/>
      <c r="FT209" s="118"/>
      <c r="FU209" s="118"/>
      <c r="FV209" s="118"/>
      <c r="FW209" s="118"/>
      <c r="FX209" s="118"/>
      <c r="FY209" s="118"/>
      <c r="FZ209" s="118"/>
      <c r="GA209" s="118"/>
      <c r="GB209" s="118"/>
      <c r="GC209" s="118"/>
      <c r="GD209" s="118"/>
      <c r="GE209" s="118"/>
      <c r="GF209" s="118"/>
      <c r="GG209" s="118"/>
      <c r="GH209" s="118"/>
      <c r="GI209" s="118"/>
      <c r="GJ209" s="118"/>
      <c r="GK209" s="252"/>
      <c r="GL209" s="103">
        <f t="shared" si="248"/>
        <v>0</v>
      </c>
      <c r="GM209" s="124"/>
      <c r="GN209" s="104"/>
      <c r="GO209" s="104"/>
      <c r="GP209" s="104"/>
      <c r="GQ209" s="104"/>
      <c r="GR209" s="104"/>
      <c r="GS209" s="104"/>
      <c r="GT209" s="104"/>
      <c r="GU209" s="104"/>
      <c r="GV209" s="104"/>
      <c r="GW209" s="104"/>
      <c r="GX209" s="104"/>
      <c r="GY209" s="104"/>
      <c r="GZ209" s="104"/>
      <c r="HA209" s="104"/>
      <c r="HB209" s="104"/>
      <c r="HC209" s="104"/>
      <c r="HD209" s="104"/>
      <c r="HE209" s="104"/>
      <c r="HF209" s="104"/>
      <c r="HG209" s="104"/>
      <c r="HH209" s="104"/>
      <c r="HI209" s="104"/>
      <c r="HJ209" s="104"/>
      <c r="HK209" s="104"/>
      <c r="HL209" s="104"/>
      <c r="HM209" s="104"/>
      <c r="HN209" s="104"/>
      <c r="HO209" s="104"/>
      <c r="HP209" s="104"/>
      <c r="HQ209" s="64"/>
      <c r="HR209" s="65"/>
      <c r="HS209" s="65"/>
      <c r="HT209" s="65"/>
      <c r="HU209" s="65"/>
      <c r="HV209" s="65"/>
      <c r="HW209" s="105"/>
      <c r="HX209" s="65"/>
      <c r="HY209" s="280">
        <f t="shared" si="251"/>
        <v>0</v>
      </c>
      <c r="HZ209" s="280">
        <f t="shared" si="252"/>
        <v>0</v>
      </c>
      <c r="IA209" s="280">
        <f t="shared" si="253"/>
        <v>0</v>
      </c>
      <c r="IB209" s="65"/>
      <c r="IC209" s="65"/>
    </row>
    <row r="210" spans="1:237" s="106" customFormat="1" ht="22.5" customHeight="1" thickBot="1" x14ac:dyDescent="0.3">
      <c r="A210" s="377" t="s">
        <v>3354</v>
      </c>
      <c r="B210" s="378" t="s">
        <v>3355</v>
      </c>
      <c r="C210" s="379" t="s">
        <v>3186</v>
      </c>
      <c r="D210" s="380" t="s">
        <v>3356</v>
      </c>
      <c r="E210" s="380" t="s">
        <v>3357</v>
      </c>
      <c r="F210" s="381" t="s">
        <v>3182</v>
      </c>
      <c r="G210" s="381" t="s">
        <v>3183</v>
      </c>
      <c r="H210" s="382" t="s">
        <v>2103</v>
      </c>
      <c r="I210" s="383" t="s">
        <v>2103</v>
      </c>
      <c r="J210" s="421" t="s">
        <v>3184</v>
      </c>
      <c r="K210" s="424" t="s">
        <v>60</v>
      </c>
      <c r="L210" s="329">
        <f>CONTINUA!BV210</f>
        <v>0</v>
      </c>
      <c r="M210" s="329">
        <f>CONTINUA!BW210</f>
        <v>0</v>
      </c>
      <c r="N210" s="895"/>
      <c r="O210" s="896" t="s">
        <v>3524</v>
      </c>
      <c r="P210" s="897">
        <v>0</v>
      </c>
      <c r="Q210" s="400"/>
      <c r="R210" s="401"/>
      <c r="S210" s="400"/>
      <c r="T210" s="401"/>
      <c r="U210" s="400"/>
      <c r="V210" s="401"/>
      <c r="W210" s="400"/>
      <c r="X210" s="401"/>
      <c r="Y210" s="400"/>
      <c r="Z210" s="401"/>
      <c r="AA210" s="400"/>
      <c r="AB210" s="401"/>
      <c r="AC210" s="400"/>
      <c r="AD210" s="401"/>
      <c r="AE210" s="400"/>
      <c r="AF210" s="401"/>
      <c r="AG210" s="400"/>
      <c r="AH210" s="401"/>
      <c r="AI210" s="400"/>
      <c r="AJ210" s="401"/>
      <c r="AK210" s="400"/>
      <c r="AL210" s="401"/>
      <c r="AM210" s="400"/>
      <c r="AN210" s="401"/>
      <c r="AO210" s="400"/>
      <c r="AP210" s="401"/>
      <c r="AQ210" s="400"/>
      <c r="AR210" s="401"/>
      <c r="AS210" s="400"/>
      <c r="AT210" s="401"/>
      <c r="AU210" s="400"/>
      <c r="AV210" s="401"/>
      <c r="AW210" s="400"/>
      <c r="AX210" s="401"/>
      <c r="AY210" s="400"/>
      <c r="AZ210" s="401"/>
      <c r="BA210" s="400"/>
      <c r="BB210" s="401"/>
      <c r="BC210" s="400"/>
      <c r="BD210" s="401"/>
      <c r="BE210" s="400"/>
      <c r="BF210" s="401"/>
      <c r="BG210" s="400"/>
      <c r="BH210" s="401"/>
      <c r="BI210" s="400"/>
      <c r="BJ210" s="401"/>
      <c r="BK210" s="400"/>
      <c r="BL210" s="401"/>
      <c r="BM210" s="400"/>
      <c r="BN210" s="401"/>
      <c r="BO210" s="400"/>
      <c r="BP210" s="401"/>
      <c r="BQ210" s="400"/>
      <c r="BR210" s="401"/>
      <c r="BS210" s="400"/>
      <c r="BT210" s="401"/>
      <c r="BU210" s="400"/>
      <c r="BV210" s="401"/>
      <c r="BW210" s="400"/>
      <c r="BX210" s="401"/>
      <c r="BY210" s="400"/>
      <c r="BZ210" s="401"/>
      <c r="CA210" s="400"/>
      <c r="CB210" s="401"/>
      <c r="CC210" s="400"/>
      <c r="CD210" s="401"/>
      <c r="CE210" s="400"/>
      <c r="CF210" s="401"/>
      <c r="CG210" s="400"/>
      <c r="CH210" s="401"/>
      <c r="CI210" s="400"/>
      <c r="CJ210" s="401"/>
      <c r="CK210" s="400"/>
      <c r="CL210" s="401"/>
      <c r="CM210" s="400"/>
      <c r="CN210" s="401"/>
      <c r="CO210" s="400"/>
      <c r="CP210" s="401"/>
      <c r="CQ210" s="400"/>
      <c r="CR210" s="401"/>
      <c r="CS210" s="400"/>
      <c r="CT210" s="401"/>
      <c r="CU210" s="400"/>
      <c r="CV210" s="401"/>
      <c r="CW210" s="400"/>
      <c r="CX210" s="401"/>
      <c r="CY210" s="400"/>
      <c r="CZ210" s="401"/>
      <c r="DA210" s="400"/>
      <c r="DB210" s="401"/>
      <c r="DC210" s="400"/>
      <c r="DD210" s="401"/>
      <c r="DE210" s="400"/>
      <c r="DF210" s="401"/>
      <c r="DG210" s="400"/>
      <c r="DH210" s="401"/>
      <c r="DI210" s="400"/>
      <c r="DJ210" s="401"/>
      <c r="DK210" s="400"/>
      <c r="DL210" s="401"/>
      <c r="DM210" s="400"/>
      <c r="DN210" s="401"/>
      <c r="DO210" s="400"/>
      <c r="DP210" s="401"/>
      <c r="DQ210" s="400"/>
      <c r="DR210" s="401"/>
      <c r="DS210" s="400"/>
      <c r="DT210" s="401"/>
      <c r="DU210" s="400"/>
      <c r="DV210" s="401"/>
      <c r="DW210" s="400"/>
      <c r="DX210" s="401"/>
      <c r="DY210" s="400"/>
      <c r="DZ210" s="401"/>
      <c r="EA210" s="400"/>
      <c r="EB210" s="401"/>
      <c r="EC210" s="400"/>
      <c r="ED210" s="401"/>
      <c r="EE210" s="400"/>
      <c r="EF210" s="401"/>
      <c r="EG210" s="400"/>
      <c r="EH210" s="401"/>
      <c r="EI210" s="400"/>
      <c r="EJ210" s="447"/>
      <c r="EK210" s="512"/>
      <c r="EL210" s="515"/>
      <c r="EM210" s="450"/>
      <c r="EN210" s="348"/>
      <c r="EO210" s="348"/>
      <c r="EP210" s="179">
        <f t="shared" si="241"/>
        <v>0</v>
      </c>
      <c r="EQ210" s="179">
        <f t="shared" si="242"/>
        <v>0</v>
      </c>
      <c r="ER210" s="179">
        <f t="shared" si="243"/>
        <v>0</v>
      </c>
      <c r="ES210" s="179">
        <f t="shared" si="244"/>
        <v>0</v>
      </c>
      <c r="ET210" s="179">
        <f t="shared" si="245"/>
        <v>0</v>
      </c>
      <c r="EU210" s="179">
        <f t="shared" si="246"/>
        <v>0</v>
      </c>
      <c r="EV210" s="172">
        <f t="shared" si="247"/>
        <v>0</v>
      </c>
      <c r="EW210" s="253"/>
      <c r="EX210" s="254">
        <v>0</v>
      </c>
      <c r="EY210" s="180">
        <v>0</v>
      </c>
      <c r="EZ210" s="255">
        <v>0</v>
      </c>
      <c r="FA210" s="255">
        <v>0</v>
      </c>
      <c r="FB210" s="180">
        <f>SUM(FF210:GI210)/2</f>
        <v>0</v>
      </c>
      <c r="FC210" s="256">
        <f>N210*km*'VALORES TABELA'!$B$13</f>
        <v>0</v>
      </c>
      <c r="FD210" s="250">
        <f t="shared" si="250"/>
        <v>0</v>
      </c>
      <c r="FE210" s="257"/>
      <c r="FF210" s="181">
        <f>((Q210+S210)*Percapita)+((R210+T210)*Cadeirante)</f>
        <v>0</v>
      </c>
      <c r="FG210" s="181">
        <f>((U210+W210)*Percapita/30*FG$4)+((V210+X210)*Cadeirante/30*FG$4)</f>
        <v>0</v>
      </c>
      <c r="FH210" s="181">
        <f>((Y210+AA210)*Percapita/30*FH$4)+((Z210+AB210)*Cadeirante/30*FH$4)</f>
        <v>0</v>
      </c>
      <c r="FI210" s="181">
        <f>((AC210+AE210)*Percapita/30*FI$4)+((AD210+AF210)*Cadeirante/30*FI$4)</f>
        <v>0</v>
      </c>
      <c r="FJ210" s="181">
        <f>((AG210+AI210)*Percapita/30*FJ$4)+((AH210+AJ210)*Cadeirante/30*FJ$4)</f>
        <v>0</v>
      </c>
      <c r="FK210" s="181">
        <f>((AK210+AM210)*Percapita/30*FK$4)+((AL210+AN210)*Cadeirante/30*FK$4)</f>
        <v>0</v>
      </c>
      <c r="FL210" s="181">
        <f>((AO210+AQ210)*Percapita/30*FL$4)+((AP210+AR210)*Cadeirante/30*FL$4)</f>
        <v>0</v>
      </c>
      <c r="FM210" s="181">
        <f>((AS210+AU210)*Percapita/30*FM$4)+((AT210+AV210)*Cadeirante/30*FM$4)</f>
        <v>0</v>
      </c>
      <c r="FN210" s="181">
        <f>((AW210+AY210)*Percapita/30*FN$4)+((AX210+AZ210)*Cadeirante/30*FN$4)</f>
        <v>0</v>
      </c>
      <c r="FO210" s="181">
        <f>((BA210+BC210)*Percapita/30*FO$4)+((BB210+BD210)*Cadeirante/30*FO$4)</f>
        <v>0</v>
      </c>
      <c r="FP210" s="181">
        <f>((BE210+BG210)*Percapita/30*FP$4)+((BF210+BH210)*Cadeirante/30*FP$4)</f>
        <v>0</v>
      </c>
      <c r="FQ210" s="181">
        <f>((BI210+BK210)*Percapita/30*FQ$4)+((BJ210+BL210)*Cadeirante/30*FQ$4)</f>
        <v>0</v>
      </c>
      <c r="FR210" s="181">
        <f>((BM210+BO210)*Percapita/30*FR$4)+((BN210+BP210)*Cadeirante/30*FR$4)</f>
        <v>0</v>
      </c>
      <c r="FS210" s="181">
        <f>((BQ210+BS210)*Percapita/30*FS$4)+((BR210+BT210)*Cadeirante/30*FS$4)</f>
        <v>0</v>
      </c>
      <c r="FT210" s="181">
        <f>((BU210+BW210)*Percapita/30*FT$4)+((BV210+BX210)*Cadeirante/30*FT$4)</f>
        <v>0</v>
      </c>
      <c r="FU210" s="181">
        <f>((BY210+CA210)*Percapita/30*FU$4)+((BZ210+CB210)*Cadeirante/30*FU$4)</f>
        <v>0</v>
      </c>
      <c r="FV210" s="181">
        <f>((CC210+CE210)*Percapita/30*FV$4)+((CD210+CF210)*Cadeirante/30*FV$4)</f>
        <v>0</v>
      </c>
      <c r="FW210" s="181">
        <f>((CG210+CI210)*Percapita/30*FW$4)+((CI210+CK210)*Cadeirante/30*FW$4)</f>
        <v>0</v>
      </c>
      <c r="FX210" s="181">
        <f>((CK210+CM210)*Percapita/30*FX$4)+((CL210+CN210)*Cadeirante/30*FX$4)</f>
        <v>0</v>
      </c>
      <c r="FY210" s="181">
        <f>((CO210+CQ210)*Percapita/30*FY$4)+((CP210+CR210)*Cadeirante/30*FY$4)</f>
        <v>0</v>
      </c>
      <c r="FZ210" s="181">
        <f>((CS210+CU210)*Percapita/30*FZ$4)+((CT210+CV210)*Cadeirante/30*FZ$4)</f>
        <v>0</v>
      </c>
      <c r="GA210" s="181">
        <f>((CW210+CY210)*Percapita/30*GA$4)+((CX210+CZ210)*Cadeirante/30*GA$4)</f>
        <v>0</v>
      </c>
      <c r="GB210" s="181">
        <f>((DA210+DC210)*Percapita/30*GB$4)+((DB210+DD210)*Cadeirante/30*GB$4)</f>
        <v>0</v>
      </c>
      <c r="GC210" s="181">
        <f>((DE210+DG210)*Percapita/30*GC$4)+((DF210+DH210)*Cadeirante/30*GC$4)</f>
        <v>0</v>
      </c>
      <c r="GD210" s="181">
        <f>((DI210+DK210)*Percapita/30*GD$4)+((DJ210+DL210)*Cadeirante/30*GD$4)</f>
        <v>0</v>
      </c>
      <c r="GE210" s="181">
        <f>((DM210+DO210)*Percapita/30*GE$4)+((DN210+DP210)*Cadeirante/30*GE$4)</f>
        <v>0</v>
      </c>
      <c r="GF210" s="181">
        <f>((DQ210+DS210)*Percapita/30*GF$4)+((DR210+DT210)*Cadeirante/30*GF$4)</f>
        <v>0</v>
      </c>
      <c r="GG210" s="181">
        <f>((DU210+DW210)*Percapita/30*GG$4)+((DV210+DX210)*Cadeirante/30*GG$4)</f>
        <v>0</v>
      </c>
      <c r="GH210" s="181">
        <f>((DY210+EA210)*Percapita/30*GH$4)+((DZ210+EB210)*Cadeirante/30*GH$4)</f>
        <v>0</v>
      </c>
      <c r="GI210" s="181">
        <f>((EC210+EE210)*Percapita/30*GI$4)+((ED210+EF210)*Cadeirante/30*GI$4)</f>
        <v>0</v>
      </c>
      <c r="GJ210" s="181">
        <f>((EG210+EI210)*Percapita)+((EH210+EJ210)*Cadeirante)</f>
        <v>0</v>
      </c>
      <c r="GK210" s="258"/>
      <c r="GL210" s="103">
        <f t="shared" si="248"/>
        <v>0</v>
      </c>
      <c r="GM210" s="124"/>
      <c r="GN210" s="182"/>
      <c r="GO210" s="182"/>
      <c r="GP210" s="182"/>
      <c r="GQ210" s="182"/>
      <c r="GR210" s="182"/>
      <c r="GS210" s="182"/>
      <c r="GT210" s="182"/>
      <c r="GU210" s="182"/>
      <c r="GV210" s="182"/>
      <c r="GW210" s="182"/>
      <c r="GX210" s="182"/>
      <c r="GY210" s="182"/>
      <c r="GZ210" s="182"/>
      <c r="HA210" s="182"/>
      <c r="HB210" s="182"/>
      <c r="HC210" s="182"/>
      <c r="HD210" s="182"/>
      <c r="HE210" s="182"/>
      <c r="HF210" s="182"/>
      <c r="HG210" s="182"/>
      <c r="HH210" s="182"/>
      <c r="HI210" s="182"/>
      <c r="HJ210" s="182"/>
      <c r="HK210" s="182"/>
      <c r="HL210" s="182"/>
      <c r="HM210" s="182"/>
      <c r="HN210" s="182"/>
      <c r="HO210" s="182"/>
      <c r="HP210" s="259"/>
      <c r="HQ210" s="64"/>
      <c r="HW210" s="257"/>
      <c r="HY210" s="280">
        <f t="shared" si="251"/>
        <v>0</v>
      </c>
      <c r="HZ210" s="280">
        <f t="shared" si="252"/>
        <v>0</v>
      </c>
      <c r="IA210" s="280">
        <f t="shared" si="253"/>
        <v>0</v>
      </c>
    </row>
    <row r="211" spans="1:237" s="106" customFormat="1" ht="22.5" customHeight="1" x14ac:dyDescent="0.25">
      <c r="A211" t="s">
        <v>3358</v>
      </c>
      <c r="B211" s="522" t="s">
        <v>3359</v>
      </c>
      <c r="C211" s="523">
        <v>1</v>
      </c>
      <c r="D211" s="524" t="s">
        <v>3360</v>
      </c>
      <c r="E211" s="524" t="s">
        <v>3361</v>
      </c>
      <c r="F211" s="525" t="s">
        <v>3182</v>
      </c>
      <c r="G211" s="525" t="s">
        <v>3183</v>
      </c>
      <c r="H211" s="350" t="s">
        <v>2104</v>
      </c>
      <c r="I211" s="351" t="s">
        <v>2104</v>
      </c>
      <c r="J211" s="409" t="s">
        <v>3184</v>
      </c>
      <c r="K211" s="410" t="s">
        <v>3185</v>
      </c>
      <c r="L211" s="329">
        <f>CONTINUA!BV211</f>
        <v>0</v>
      </c>
      <c r="M211" s="329">
        <f>CONTINUA!BW211</f>
        <v>0</v>
      </c>
      <c r="N211" s="895"/>
      <c r="O211" s="896" t="s">
        <v>3525</v>
      </c>
      <c r="P211" s="897">
        <v>0</v>
      </c>
      <c r="Q211" s="400"/>
      <c r="R211" s="401"/>
      <c r="S211" s="400"/>
      <c r="T211" s="401"/>
      <c r="U211" s="400"/>
      <c r="V211" s="401"/>
      <c r="W211" s="400"/>
      <c r="X211" s="401"/>
      <c r="Y211" s="400"/>
      <c r="Z211" s="401"/>
      <c r="AA211" s="400"/>
      <c r="AB211" s="401"/>
      <c r="AC211" s="400"/>
      <c r="AD211" s="401"/>
      <c r="AE211" s="400"/>
      <c r="AF211" s="401"/>
      <c r="AG211" s="400"/>
      <c r="AH211" s="401"/>
      <c r="AI211" s="400"/>
      <c r="AJ211" s="401"/>
      <c r="AK211" s="400"/>
      <c r="AL211" s="401"/>
      <c r="AM211" s="400"/>
      <c r="AN211" s="401"/>
      <c r="AO211" s="400"/>
      <c r="AP211" s="401"/>
      <c r="AQ211" s="400"/>
      <c r="AR211" s="401"/>
      <c r="AS211" s="400"/>
      <c r="AT211" s="401"/>
      <c r="AU211" s="400"/>
      <c r="AV211" s="401"/>
      <c r="AW211" s="400"/>
      <c r="AX211" s="401"/>
      <c r="AY211" s="400"/>
      <c r="AZ211" s="401"/>
      <c r="BA211" s="400"/>
      <c r="BB211" s="401"/>
      <c r="BC211" s="400"/>
      <c r="BD211" s="401"/>
      <c r="BE211" s="400"/>
      <c r="BF211" s="401"/>
      <c r="BG211" s="400"/>
      <c r="BH211" s="401"/>
      <c r="BI211" s="400"/>
      <c r="BJ211" s="401"/>
      <c r="BK211" s="400"/>
      <c r="BL211" s="401"/>
      <c r="BM211" s="400"/>
      <c r="BN211" s="401"/>
      <c r="BO211" s="400"/>
      <c r="BP211" s="401"/>
      <c r="BQ211" s="400"/>
      <c r="BR211" s="401"/>
      <c r="BS211" s="400"/>
      <c r="BT211" s="401"/>
      <c r="BU211" s="400"/>
      <c r="BV211" s="401"/>
      <c r="BW211" s="400"/>
      <c r="BX211" s="401"/>
      <c r="BY211" s="400"/>
      <c r="BZ211" s="401"/>
      <c r="CA211" s="400"/>
      <c r="CB211" s="401"/>
      <c r="CC211" s="400"/>
      <c r="CD211" s="401"/>
      <c r="CE211" s="400"/>
      <c r="CF211" s="401"/>
      <c r="CG211" s="400"/>
      <c r="CH211" s="401"/>
      <c r="CI211" s="400"/>
      <c r="CJ211" s="401"/>
      <c r="CK211" s="400"/>
      <c r="CL211" s="401"/>
      <c r="CM211" s="400"/>
      <c r="CN211" s="401"/>
      <c r="CO211" s="400"/>
      <c r="CP211" s="401"/>
      <c r="CQ211" s="400"/>
      <c r="CR211" s="401"/>
      <c r="CS211" s="400"/>
      <c r="CT211" s="401"/>
      <c r="CU211" s="400"/>
      <c r="CV211" s="401"/>
      <c r="CW211" s="400"/>
      <c r="CX211" s="401"/>
      <c r="CY211" s="400"/>
      <c r="CZ211" s="401"/>
      <c r="DA211" s="400"/>
      <c r="DB211" s="401"/>
      <c r="DC211" s="400"/>
      <c r="DD211" s="401"/>
      <c r="DE211" s="400"/>
      <c r="DF211" s="401"/>
      <c r="DG211" s="400"/>
      <c r="DH211" s="401"/>
      <c r="DI211" s="400"/>
      <c r="DJ211" s="401"/>
      <c r="DK211" s="400"/>
      <c r="DL211" s="401"/>
      <c r="DM211" s="400"/>
      <c r="DN211" s="401"/>
      <c r="DO211" s="400"/>
      <c r="DP211" s="401"/>
      <c r="DQ211" s="400"/>
      <c r="DR211" s="401"/>
      <c r="DS211" s="400"/>
      <c r="DT211" s="401"/>
      <c r="DU211" s="400"/>
      <c r="DV211" s="401"/>
      <c r="DW211" s="400"/>
      <c r="DX211" s="401"/>
      <c r="DY211" s="400"/>
      <c r="DZ211" s="401"/>
      <c r="EA211" s="400"/>
      <c r="EB211" s="401"/>
      <c r="EC211" s="400"/>
      <c r="ED211" s="401"/>
      <c r="EE211" s="400"/>
      <c r="EF211" s="401"/>
      <c r="EG211" s="400"/>
      <c r="EH211" s="401"/>
      <c r="EI211" s="400"/>
      <c r="EJ211" s="447"/>
      <c r="EK211" s="510"/>
      <c r="EL211" s="513"/>
      <c r="EM211" s="520"/>
      <c r="EN211" s="520"/>
      <c r="EO211" s="520"/>
      <c r="EP211" s="171">
        <f t="shared" si="241"/>
        <v>0</v>
      </c>
      <c r="EQ211" s="171">
        <f t="shared" si="242"/>
        <v>0</v>
      </c>
      <c r="ER211" s="171">
        <f t="shared" si="243"/>
        <v>0</v>
      </c>
      <c r="ES211" s="171">
        <f t="shared" si="244"/>
        <v>0</v>
      </c>
      <c r="ET211" s="171">
        <f t="shared" si="245"/>
        <v>0</v>
      </c>
      <c r="EU211" s="171">
        <f t="shared" si="246"/>
        <v>0</v>
      </c>
      <c r="EV211" s="172">
        <f t="shared" si="247"/>
        <v>0</v>
      </c>
      <c r="EW211" s="367">
        <f>IF(C211=4,IF(MAX(Q211:EJ213)&gt;0,(Especiall/30*(IF(($G211-$F211)=($G$5-$F$5),30,IF(DAY($G211)=31,($G211-$F211),($G211-$F211)+1)))),0),0)</f>
        <v>0</v>
      </c>
      <c r="EX211" s="248">
        <f t="shared" ref="EX211:EX214" si="254">FF211</f>
        <v>23672.18</v>
      </c>
      <c r="EY211" s="174">
        <f>(L211*regular)+(M211*Cadeirantee)</f>
        <v>0</v>
      </c>
      <c r="EZ211" s="249">
        <f>SUMIF(FG211:GJ211,"&gt;0")</f>
        <v>333.86600000000004</v>
      </c>
      <c r="FA211" s="249">
        <f>SUMIF(FG211:GJ211,"&lt;0")+SUMIF(GN211:HP211,"&lt;0")</f>
        <v>0</v>
      </c>
      <c r="FB211" s="174">
        <v>0</v>
      </c>
      <c r="FC211" s="175">
        <f>N211*km*'VALORES TABELA'!$B$13</f>
        <v>0</v>
      </c>
      <c r="FD211" s="250">
        <f>GL211</f>
        <v>0</v>
      </c>
      <c r="FE211" s="176">
        <f>(EW211+EW212+EW213+EW214+EX211+EX212+EX213+EX214+EY211+EY212+EY213+EY214+EY215+EZ211+EZ212+EZ213+EZ214+FA211+FA212+FA213+FA214+FC211+FC212+FC213+FC214+HY211-HZ211-IA211+FD211+FD212+FD213+FD214+FB215)</f>
        <v>24536.246000000003</v>
      </c>
      <c r="FF211" s="177">
        <f>IF(C211=4,SUM(Q211+Q212+Q213+S211+S212+S213)*Percapita/30*FF$4+(R211+R212+R213+T211+T212+T213)*Cadeirante/30*FF$4,IF(C211=3,IF(Q214+S214=10,Fixo/30*FF$4+(Q211+Q212+Q213+S211+S212+S213)*Percapita/30*FF$4+(R214+T214)*Cadeirante/30*FF$4,IF(Q214+S214&lt;=9,(Q214+S214)*Crechee/30*FF$4)+(R214+T214)*Cadeirante/30*FF$4+(Q211+Q212+Q213+S211+S212+S213)*Percapita/30*FF$4)+IF(Q214+S214&gt;=11,Fixo/30*FF$4+(Q214+S214-10)*Crechee/30*FF$4,0),IF(C211=2,IF(R211+R212+R213+R214+T211+T212+T213+T214=1,Cadeirante/30*FF$4,IF(R211+R212+R213+R214+T211+T212+T213+T214=2,Fixo/30*FF$4,IF(R211+R212+R213+R214+T211+T212+T213+T214&gt;2,Fixo/30*FF$4+(R211+R212+R213+R214+T211+T212+T213+T214-2)*Cadeirante/30*FF$4)))+(Q211+Q212+Q213+S211+S212+S213)*Percapita/30*FF$4+(Q214+S214)*Crechee/30*FF$4,IF(C211=1,IF(Q211+Q212+Q213+R211+R212+R213+S211+S212+S213+T211+T212+T213&lt;=15,(Q211+Q212+Q213+S211+S212+S213)*Percapita/30*FF$4,IF(Q211+Q212+Q213+R211+R212+R213+S211+S212+S213+T211+T212+T213&gt;=16,Fixo/30*FF$4+(Q211+Q212+Q213+R211+R212+R213+S211+S212+S213+T211+T212-16)*Percapita/30*FF$4))))))</f>
        <v>23672.18</v>
      </c>
      <c r="FG211" s="177">
        <f>IF(C211=4,SUM(U211+U212+U213+W211+W212+W213)*Percapita/30*FG$4+(V211+V212+V213+X211+X212+X213)*Cadeirante/30*FG$4,IF(C211=3,IF(U214+W214=10,Fixo/30*FG$4+(U211+U212+U213+W211+W212+W213)*Percapita/30*FG$4+(V214+X214)*Cadeirante/30*FG$4,IF(U214+W214&lt;=9,(U214+W214)*Crechee/30*FG$4)+(V214+X214)*Cadeirante/30*FG$4+(U211+U212+U213+W211+W212+W213)*Percapita/30*FG$4)+IF(U214+W214&gt;=11,Fixo/30*FG$4+(U214+W214-10)*Crechee/30*FG$4,0),IF(C211=2,IF(V211+V212+V213+V214+X211+X212+X213+X214=1,Cadeirante/30*FG$4,IF(V211+V212+V213+V214+X211+X212+X213+X214=2,Fixo/30*FG$4,IF(V211+V212+V213+V214+X211+X212+X213+X214&gt;2,Fixo/30*FG$4+(V211+V212+V213+V214+X211+X212+X213+X214-2)*Cadeirante/30*FG$4)))+(U211+U212+U213+W211+W212+W213)*Percapita/30*FG$4+(U214+W214)*Crechee/30*FG$4,IF(C211=1,IF(U211+U212+U213+V211+V212+V213+W211+W212+W213+X211+X212+X213&lt;=15,(U211+U212+U213+W211+W212+W213)*Percapita/30*FG$4,IF(U211+U212+U213+V211+V212+V213+W211+W212+W213+X211+X212+X213&gt;=16,Fixo/30*FG$4+(U211+U212+U213+V211+V212+V213+W211+W212+W213+X211+X212-16)*Percapita/30*FG$4))))))</f>
        <v>0</v>
      </c>
      <c r="FH211" s="177">
        <f>IF(C211=4,SUM(Y211+Y212+Y213+AA211+AA212+AA213)*Percapita/30*FH$4+(Z211+Z212+Z213+AB211+AB212+AB213)*Cadeirante/30*FH$4,IF(C211=3,IF(Y214+AA214=10,Fixo/30*FH$4+(Y211+Y212+Y213+AA211+AA212+AA213)*Percapita/30*FH$4+(Z214+AB214)*Cadeirante/30*FH$4,IF(Y214+AA214&lt;=9,(Y214+AA214)*Crechee/30*FH$4)+(Z214+AB214)*Cadeirante/30*FH$4+(Y211+Y212+Y213+AA211+AA212+AA213)*Percapita/30*FH$4)+IF(Y214+AA214&gt;=11,Fixo/30*FH$4+(Y214+AA214-10)*Crechee/30*FH$4,0),IF(C211=2,IF(Z211+Z212+Z213+Z214+AB211+AB212+AB213+AB214=1,Cadeirante/30*FH$4,IF(Z211+Z212+Z213+Z214+AB211+AB212+AB213+AB214=2,Fixo/30*FH$4,IF(Z211+Z212+Z213+Z214+AB211+AB212+AB213+AB214&gt;2,Fixo/30*FH$4+(Z211+Z212+Z213+Z214+AB211+AB212+AB213+AB214-2)*Cadeirante/30*FH$4)))+(Y211+Y212+Y213+AA211+AA212+AA213)*Percapita/30*FH$4+(Y214+AA214)*Crechee/30*FH$4,IF(C211=1,IF(Y211+Y212+Y213+Z211+Z212+Z213+AA211+AA212+AA213+AB211+AB212+AB213&lt;=15,(Y211+Y212+Y213+AA211+AA212+AA213)*Percapita/30*FH$4,IF(Y211+Y212+Y213+Z211+Z212+Z213+AA211+AA212+AA213+AB211+AB212+AB213&gt;=16,Fixo/30*FH$4+(Y211+Y212+Y213+Z211+Z212+Z213+AA211+AA212+AA213+AB211+AB212-16)*Percapita/30*FH$4))))))</f>
        <v>0</v>
      </c>
      <c r="FI211" s="177">
        <f>IF(C211=4,SUM(AC211+AC212+AC213+AE211+AE212+AE213)*Percapita/30*FI$4+(AD211+AD212+AD213+AF211+AF212+AF213)*Cadeirante/30*FI$4,IF(C211=3,IF(AC214+AE214=10,Fixo/30*FI$4+(AC211+AC212+AC213+AE211+AE212+AE213)*Percapita/30*FI$4+(AD214+AF214)*Cadeirante/30*FI$4,IF(AC214+AE214&lt;=9,(AC214+AE214)*Crechee/30*FI$4)+(AD214+AF214)*Cadeirante/30*FI$4+(AC211+AC212+AC213+AE211+AE212+AE213)*Percapita/30*FI$4)+IF(AC214+AE214&gt;=11,Fixo/30*FI$4+(AC214+AE214-10)*Crechee/30*FI$4,0),IF(C211=2,IF(AD211+AD212+AD213+AD214+AF211+AF212+AF213+AF214=1,Cadeirante/30*FI$4,IF(AD211+AD212+AD213+AD214+AF211+AF212+AF213+AF214=2,Fixo/30*FI$4,IF(AD211+AD212+AD213+AD214+AF211+AF212+AF213+AF214&gt;2,Fixo/30*FI$4+(AD211+AD212+AD213+AD214+AF211+AF212+AF213+AF214-2)*Cadeirante/30*FI$4)))+(AC211+AC212+AC213+AE211+AE212+AE213)*Percapita/30*FI$4+(AC214+AE214)*Crechee/30*FI$4,IF(C211=1,IF(AC211+AC212+AC213+AD211+AD212+AD213+AE211+AE212+AE213+AF211+AF212+AF213&lt;=15,(AC211+AC212+AC213+AE211+AE212+AE213)*Percapita/30*FI$4,IF(AC211+AC212+AC213+AD211+AD212+AD213+AE211+AE212+AE213+AF211+AF212+AF213&gt;=16,Fixo/30*FI$4+(AC211+AC212+AC213+AD211+AD212+AD213+AE211+AE212+AE213+AF211+AF212-16)*Percapita/30*FI$4))))))</f>
        <v>0</v>
      </c>
      <c r="FJ211" s="177">
        <f>IF(C211=4,SUM(AG211+AG212+AG213+AI211+AI212+AI213)*Percapita/30*FJ$4+(AH211+AH212+AH213+AJ211+AJ212+AJ213)*Cadeirante/30*FJ$4,IF(C211=3,IF(AG214+AI214=10,Fixo/30*FJ$4+(AG211+AG212+AG213+AI211+AI212+AI213)*Percapita/30*FJ$4+(AH214+AJ214)*Cadeirante/30*FJ$4,IF(AG214+AI214&lt;=9,(AG214+AI214)*Crechee/30*FJ$4)+(AH214+AJ214)*Cadeirante/30*FJ$4+(AG211+AG212+AG213+AI211+AI212+AI213)*Percapita/30*FJ$4)+IF(AG214+AI214&gt;=11,Fixo/30*FJ$4+(AG214+AI214-10)*Crechee/30*FJ$4,0),IF(C211=2,IF(AH211+AH212+AH213+AH214+AJ211+AJ212+AJ213+AJ214=1,Cadeirante/30*FJ$4,IF(AH211+AH212+AH213+AH214+AJ211+AJ212+AJ213+AJ214=2,Fixo/30*FJ$4,IF(AH211+AH212+AH213+AH214+AJ211+AJ212+AJ213+AJ214&gt;2,Fixo/30*FJ$4+(AH211+AH212+AH213+AH214+AJ211+AJ212+AJ213+AJ214-2)*Cadeirante/30*FJ$4)))+(AG211+AG212+AG213+AI211+AI212+AI213)*Percapita/30*FJ$4+(AG214+AI214)*Crechee/30*FJ$4,IF(C211=1,IF(AG211+AG212+AG213+AH211+AH212+AH213+AI211+AI212+AI213+AJ211+AJ212+AJ213&lt;=15,(AG211+AG212+AG213+AI211+AI212+AI213)*Percapita/30*FJ$4,IF(AG211+AG212+AG213+AH211+AH212+AH213+AI211+AI212+AI213+AJ211+AJ212+AJ213&gt;=16,Fixo/30*FJ$4+(AG211+AG212+AG213+AH211+AH212+AH213+AI211+AI212+AI213+AJ211+AJ212-16)*Percapita/30*FJ$4))))))</f>
        <v>0</v>
      </c>
      <c r="FK211" s="177">
        <f>IF(C211=4,SUM(AK211+AK212+AK213+AM211+AM212+AM213)*Percapita/30*FK$4+(AL211+AL212+AL213+AN211+AN212+AN213)*Cadeirante/30*FK$4,IF(C211=3,IF(AK214+AM214=10,Fixo/30*FK$4+(AK211+AK212+AK213+AM211+AM212+AM213)*Percapita/30*FK$4+(AL214+AN214)*Cadeirante/30*FK$4,IF(AK214+AM214&lt;=9,(AK214+AM214)*Crechee/30*FK$4)+(AL214+AN214)*Cadeirante/30*FK$4+(AK211+AK212+AK213+AM211+AM212+AM213)*Percapita/30*FK$4)+IF(AK214+AM214&gt;=11,Fixo/30*FK$4+(AK214+AM214-10)*Crechee/30*FK$4,0),IF(C211=2,IF(AL211+AL212+AL213+AL214+AN211+AN212+AN213+AN214=1,Cadeirante/30*FK$4,IF(AL211+AL212+AL213+AL214+AN211+AN212+AN213+AN214=2,Fixo/30*FK$4,IF(AL211+AL212+AL213+AL214+AN211+AN212+AN213+AN214&gt;2,Fixo/30*FK$4+(AL211+AL212+AL213+AL214+AN211+AN212+AN213+AN214-2)*Cadeirante/30*FK$4)))+(AK211+AK212+AK213+AM211+AM212+AM213)*Percapita/30*FK$4+(AK214+AM214)*Crechee/30*FK$4,IF(C211=1,IF(AK211+AK212+AK213+AL211+AL212+AL213+AM211+AM212+AM213+AN211+AN212+AN213&lt;=15,(AK211+AK212+AK213+AM211+AM212+AM213)*Percapita/30*FK$4,IF(AK211+AK212+AK213+AL211+AL212+AL213+AM211+AM212+AM213+AN211+AN212+AN213&gt;=16,Fixo/30*FK$4+(AK211+AK212+AK213+AL211+AL212+AL213+AM211+AM212+AM213+AN211+AN212-16)*Percapita/30*FK$4))))))</f>
        <v>0</v>
      </c>
      <c r="FL211" s="177">
        <f>IF(C211=4,SUM(AO211+AO212+AO213+AQ211+AQ212+AQ213)*Percapita/30*FL$4+(AP211+AP212+AP213+AR211+AR212+AR213)*Cadeirante/30*FL$4,IF(C211=3,IF(AO214+AQ214=10,Fixo/30*FL$4+(AO211+AO212+AO213+AQ211+AQ212+AQ213)*Percapita/30*FL$4+(AP214+AR214)*Cadeirante/30*FL$4,IF(AO214+AQ214&lt;=9,(AO214+AQ214)*Crechee/30*FL$4)+(AP214+AR214)*Cadeirante/30*FL$4+(AO211+AO212+AO213+AQ211+AQ212+AQ213)*Percapita/30*FL$4)+IF(AO214+AQ214&gt;=11,Fixo/30*FL$4+(AO214+AQ214-10)*Crechee/30*FL$4,0),IF(C211=2,IF(AP211+AP212+AP213+AP214+AR211+AR212+AR213+AR214=1,Cadeirante/30*FL$4,IF(AP211+AP212+AP213+AP214+AR211+AR212+AR213+AR214=2,Fixo/30*FL$4,IF(AP211+AP212+AP213+AP214+AR211+AR212+AR213+AR214&gt;2,Fixo/30*FL$4+(AP211+AP212+AP213+AP214+AR211+AR212+AR213+AR214-2)*Cadeirante/30*FL$4)))+(AO211+AO212+AO213+AQ211+AQ212+AQ213)*Percapita/30*FL$4+(AO214+AQ214)*Crechee/30*FL$4,IF(C211=1,IF(AO211+AO212+AO213+AP211+AP212+AP213+AQ211+AQ212+AQ213+AR211+AR212+AR213&lt;=15,(AO211+AO212+AO213+AQ211+AQ212+AQ213)*Percapita/30*FL$4,IF(AO211+AO212+AO213+AP211+AP212+AP213+AQ211+AQ212+AQ213+AR211+AR212+AR213&gt;=16,Fixo/30*FL$4+(AO211+AO212+AO213+AP211+AP212+AP213+AQ211+AQ212+AQ213+AR211+AR212-16)*Percapita/30*FL$4))))))</f>
        <v>0</v>
      </c>
      <c r="FM211" s="177">
        <f>IF(C211=4,SUM(AS211+AS212+AS213+AU211+AU212+AU213)*Percapita/30*FM$4+(AT211+AT212+AT213+AV211+AV212+AV213)*Cadeirante/30*FM$4,IF(C211=3,IF(AS214+AU214=10,Fixo/30*FM$4+(AS211+AS212+AS213+AU211+AU212+AU213)*Percapita/30*FM$4+(AT214+AV214)*Cadeirante/30*FM$4,IF(AS214+AU214&lt;=9,(AS214+AU214)*Crechee/30*FM$4)+(AT214+AV214)*Cadeirante/30*FM$4+(AS211+AS212+AS213+AU211+AU212+AU213)*Percapita/30*FM$4)+IF(AS214+AU214&gt;=11,Fixo/30*FM$4+(AS214+AU214-10)*Crechee/30*FM$4,0),IF(C211=2,IF(AT211+AT212+AT213+AT214+AV211+AV212+AV213+AV214=1,Cadeirante/30*FM$4,IF(AT211+AT212+AT213+AT214+AV211+AV212+AV213+AV214=2,Fixo/30*FM$4,IF(AT211+AT212+AT213+AT214+AV211+AV212+AV213+AV214&gt;2,Fixo/30*FM$4+(AT211+AT212+AT213+AT214+AV211+AV212+AV213+AV214-2)*Cadeirante/30*FM$4)))+(AS211+AS212+AS213+AU211+AU212+AU213)*Percapita/30*FM$4+(AS214+AU214)*Crechee/30*FM$4,IF(C211=1,IF(AS211+AS212+AS213+AT211+AT212+AT213+AU211+AU212+AU213+AV211+AV212+AV213&lt;=15,(AS211+AS212+AS213+AU211+AU212+AU213)*Percapita/30*FM$4,IF(AS211+AS212+AS213+AT211+AT212+AT213+AU211+AU212+AU213+AV211+AV212+AV213&gt;=16,Fixo/30*FM$4+(AS211+AS212+AS213+AT211+AT212+AT213+AU211+AU212+AU213+AV211+AV212-16)*Percapita/30*FM$4))))))</f>
        <v>0</v>
      </c>
      <c r="FN211" s="177">
        <f>IF(C211=4,SUM(AW211+AW212+AW213+AY211+AY212+AY213)*Percapita/30*FN$4+(AX211+AX212+AX213+AZ211+AZ212+AZ213)*Cadeirante/30*FN$4,IF(C211=3,IF(AW214+AY214=10,Fixo/30*FN$4+(AW211+AW212+AW213+AY211+AY212+AY213)*Percapita/30*FN$4+(AX214+AZ214)*Cadeirante/30*FN$4,IF(AW214+AY214&lt;=9,(AW214+AY214)*Crechee/30*FN$4)+(AX214+AZ214)*Cadeirante/30*FN$4+(AW211+AW212+AW213+AY211+AY212+AY213)*Percapita/30*FN$4)+IF(AW214+AY214&gt;=11,Fixo/30*FN$4+(AW214+AY214-10)*Crechee/30*FN$4,0),IF(C211=2,IF(AX211+AX212+AX213+AX214+AZ211+AZ212+AZ213+AZ214=1,Cadeirante/30*FN$4,IF(AX211+AX212+AX213+AX214+AZ211+AZ212+AZ213+AZ214=2,Fixo/30*FN$4,IF(AX211+AX212+AX213+AX214+AZ211+AZ212+AZ213+AZ214&gt;2,Fixo/30*FN$4+(AX211+AX212+AX213+AX214+AZ211+AZ212+AZ213+AZ214-2)*Cadeirante/30*FN$4)))+(AW211+AW212+AW213+AY211+AY212+AY213)*Percapita/30*FN$4+(AW214+AY214)*Crechee/30*FN$4,IF(C211=1,IF(AW211+AW212+AW213+AX211+AX212+AX213+AY211+AY212+AY213+AZ211+AZ212+AZ213&lt;=15,(AW211+AW212+AW213+AY211+AY212+AY213)*Percapita/30*FN$4,IF(AW211+AW212+AW213+AX211+AX212+AX213+AY211+AY212+AY213+AZ211+AZ212+AZ213&gt;=16,Fixo/30*FN$4+(AW211+AW212+AW213+AX211+AX212+AX213+AY211+AY212+AY213+AZ211+AZ212-16)*Percapita/30*FN$4))))))</f>
        <v>0</v>
      </c>
      <c r="FO211" s="177">
        <f>IF(C211=4,SUM(BA211+BA212+BA213+BC211+BC212+BC213)*Percapita/30*FO$4+(BB211+BB212+BB213+BD211+BD212+BD213)*Cadeirante/30*FO$4,IF(C211=3,IF(BA214+BC214=10,Fixo/30*FO$4+(BA211+BA212+BA213+BC211+BC212+BC213)*Percapita/30*FO$4+(BB214+BD214)*Cadeirante/30*FO$4,IF(BA214+BC214&lt;=9,(BA214+BC214)*Crechee/30*FO$4)+(BB214+BD214)*Cadeirante/30*FO$4+(BA211+BA212+BA213+BC211+BC212+BC213)*Percapita/30*FO$4)+IF(BA214+BC214&gt;=11,Fixo/30*FO$4+(BA214+BC214-10)*Crechee/30*FO$4,0),IF(C211=2,IF(BB211+BB212+BB213+BB214+BD211+BD212+BD213+BD214=1,Cadeirante/30*FO$4,IF(BB211+BB212+BB213+BB214+BD211+BD212+BD213+BD214=2,Fixo/30*FO$4,IF(BB211+BB212+BB213+BB214+BD211+BD212+BD213+BD214&gt;2,Fixo/30*FO$4+(BB211+BB212+BB213+BB214+BD211+BD212+BD213+BD214-2)*Cadeirante/30*FO$4)))+(BA211+BA212+BA213+BC211+BC212+BC213)*Percapita/30*FO$4+(BA214+BC214)*Crechee/30*FO$4,IF(C211=1,IF(BA211+BA212+BA213+BB211+BB212+BB213+BC211+BC212+BC213+BD211+BD212+BD213&lt;=15,(BA211+BA212+BA213+BC211+BC212+BC213)*Percapita/30*FO$4,IF(BA211+BA212+BA213+BB211+BB212+BB213+BC211+BC212+BC213+BD211+BD212+BD213&gt;=16,Fixo/30*FO$4+(BA211+BA212+BA213+BB211+BB212+BB213+BC211+BC212+BC213+BD211+BD212-16)*Percapita/30*FO$4))))))</f>
        <v>0</v>
      </c>
      <c r="FP211" s="177">
        <f>IF(C211=4,SUM(BE211+BE212+BE213+BG211+BG212+BG213)*Percapita/30*FP$4+(BF211+BF212+BF213+BH211+BH212+BH213)*Cadeirante/30*FP$4,IF(C211=3,IF(BE214+BG214=10,Fixo/30*FP$4+(BE211+BE212+BE213+BG211+BG212+BG213)*Percapita/30*FP$4+(BF214+BH214)*Cadeirante/30*FP$4,IF(BE214+BG214&lt;=9,(BE214+BG214)*Crechee/30*FP$4)+(BF214+BH214)*Cadeirante/30*FP$4+(BE211+BE212+BE213+BG211+BG212+BG213)*Percapita/30*FP$4)+IF(BE214+BG214&gt;=11,Fixo/30*FP$4+(BE214+BG214-10)*Crechee/30*FP$4,0),IF(C211=2,IF(BF211+BF212+BF213+BF214+BH211+BH212+BH213+BH214=1,Cadeirante/30*FP$4,IF(BF211+BF212+BF213+BF214+BH211+BH212+BH213+BH214=2,Fixo/30*FP$4,IF(BF211+BF212+BF213+BF214+BH211+BH212+BH213+BH214&gt;2,Fixo/30*FP$4+(BF211+BF212+BF213+BF214+BH211+BH212+BH213+BH214-2)*Cadeirante/30*FP$4)))+(BE211+BE212+BE213+BG211+BG212+BG213)*Percapita/30*FP$4+(BE214+BG214)*Crechee/30*FP$4,IF(C211=1,IF(BE211+BE212+BE213+BF211+BF212+BF213+BG211+BG212+BG213+BH211+BH212+BH213&lt;=15,(BE211+BE212+BE213+BG211+BG212+BG213)*Percapita/30*FP$4,IF(BE211+BE212+BE213+BF211+BF212+BF213+BG211+BG212+BG213+BH211+BH212+BH213&gt;=16,Fixo/30*FP$4+(BE211+BE212+BE213+BF211+BF212+BF213+BG211+BG212+BG213+BH211+BH212-16)*Percapita/30*FP$4))))))</f>
        <v>0</v>
      </c>
      <c r="FQ211" s="177">
        <f>IF(C211=4,SUM(BI211+BI212+BI213+BK211+BK212+BK213)*Percapita/30*FQ$4+(BJ211+BJ212+BJ213+BL211+BL212+BL213)*Cadeirante/30*FQ$4,IF(C211=3,IF(BI214+BK214=10,Fixo/30*FQ$4+(BI211+BI212+BI213+BK211+BK212+BK213)*Percapita/30*FQ$4+(BJ214+BL214)*Cadeirante/30*FQ$4,IF(BI214+BK214&lt;=9,(BI214+BK214)*Crechee/30*FQ$4)+(BJ214+BL214)*Cadeirante/30*FQ$4+(BI211+BI212+BI213+BK211+BK212+BK213)*Percapita/30*FQ$4)+IF(BI214+BK214&gt;=11,Fixo/30*FQ$4+(BI214+BK214-10)*Crechee/30*FQ$4,0),IF(C211=2,IF(BJ211+BJ212+BJ213+BJ214+BL211+BL212+BL213+BL214=1,Cadeirante/30*FQ$4,IF(BJ211+BJ212+BJ213+BJ214+BL211+BL212+BL213+BL214=2,Fixo/30*FQ$4,IF(BJ211+BJ212+BJ213+BJ214+BL211+BL212+BL213+BL214&gt;2,Fixo/30*FQ$4+(BJ211+BJ212+BJ213+BJ214+BL211+BL212+BL213+BL214-2)*Cadeirante/30*FQ$4)))+(BI211+BI212+BI213+BK211+BK212+BK213)*Percapita/30*FQ$4+(BI214+BK214)*Crechee/30*FQ$4,IF(C211=1,IF(BI211+BI212+BI213+BJ211+BJ212+BJ213+BK211+BK212+BK213+BL211+BL212+BL213&lt;=15,(BI211+BI212+BI213+BK211+BK212+BK213)*Percapita/30*FQ$4,IF(BI211+BI212+BI213+BJ211+BJ212+BJ213+BK211+BK212+BK213+BL211+BL212+BL213&gt;=16,Fixo/30*FQ$4+(BI211+BI212+BI213+BJ211+BJ212+BJ213+BK211+BK212+BK213+BL211+BL212-16)*Percapita/30*FQ$4))))))</f>
        <v>0</v>
      </c>
      <c r="FR211" s="177">
        <f>IF(C211=4,SUM(BM211+BM212+BM213+BO211+BO212+BO213)*Percapita/30*FR$4+(BN211+BN212+BN213+BP211+BP212+BP213)*Cadeirante/30*FR$4,IF(C211=3,IF(BM214+BO214=10,Fixo/30*FR$4+(BM211+BM212+BM213+BO211+BO212+BO213)*Percapita/30*FR$4+(BN214+BP214)*Cadeirante/30*FR$4,IF(BM214+BO214&lt;=9,(BM214+BO214)*Crechee/30*FR$4)+(BN214+BP214)*Cadeirante/30*FR$4+(BM211+BM212+BM213+BO211+BO212+BO213)*Percapita/30*FR$4)+IF(BM214+BO214&gt;=11,Fixo/30*FR$4+(BM214+BO214-10)*Crechee/30*FR$4,0),IF(C211=2,IF(BN211+BN212+BN213+BN214+BP211+BP212+BP213+BP214=1,Cadeirante/30*FR$4,IF(BN211+BN212+BN213+BN214+BP211+BP212+BP213+BP214=2,Fixo/30*FR$4,IF(BN211+BN212+BN213+BN214+BP211+BP212+BP213+BP214&gt;2,Fixo/30*FR$4+(BN211+BN212+BN213+BN214+BP211+BP212+BP213+BP214-2)*Cadeirante/30*FR$4)))+(BM211+BM212+BM213+BO211+BO212+BO213)*Percapita/30*FR$4+(BM214+BO214)*Crechee/30*FR$4,IF(C211=1,IF(BM211+BM212+BM213+BN211+BN212+BN213+BO211+BO212+BO213+BP211+BP212+BP213&lt;=15,(BM211+BM212+BM213+BO211+BO212+BO213)*Percapita/30*FR$4,IF(BM211+BM212+BM213+BN211+BN212+BN213+BO211+BO212+BO213+BP211+BP212+BP213&gt;=16,Fixo/30*FR$4+(BM211+BM212+BM213+BN211+BN212+BN213+BO211+BO212+BO213+BP211+BP212-16)*Percapita/30*FR$4))))))</f>
        <v>231.13800000000003</v>
      </c>
      <c r="FS211" s="177">
        <f>IF(C211=4,SUM(BQ211+BQ212+BQ213+BS211+BS212+BS213)*Percapita/30*FS$4+(BR211+BR212+BR213+BT211+BT212+BT213)*Cadeirante/30*FS$4,IF(C211=3,IF(BQ214+BS214=10,Fixo/30*FS$4+(BQ211+BQ212+BQ213+BS211+BS212+BS213)*Percapita/30*FS$4+(BR214+BT214)*Cadeirante/30*FS$4,IF(BQ214+BS214&lt;=9,(BQ214+BS214)*Crechee/30*FS$4)+(BR214+BT214)*Cadeirante/30*FS$4+(BQ211+BQ212+BQ213+BS211+BS212+BS213)*Percapita/30*FS$4)+IF(BQ214+BS214&gt;=11,Fixo/30*FS$4+(BQ214+BS214-10)*Crechee/30*FS$4,0),IF(C211=2,IF(BR211+BR212+BR213+BR214+BT211+BT212+BT213+BT214=1,Cadeirante/30*FS$4,IF(BR211+BR212+BR213+BR214+BT211+BT212+BT213+BT214=2,Fixo/30*FS$4,IF(BR211+BR212+BR213+BR214+BT211+BT212+BT213+BT214&gt;2,Fixo/30*FS$4+(BR211+BR212+BR213+BR214+BT211+BT212+BT213+BT214-2)*Cadeirante/30*FS$4)))+(BQ211+BQ212+BQ213+BS211+BS212+BS213)*Percapita/30*FS$4+(BQ214+BS214)*Crechee/30*FS$4,IF(C211=1,IF(BQ211+BQ212+BQ213+BR211+BR212+BR213+BS211+BS212+BS213+BT211+BT212+BT213&lt;=15,(BQ211+BQ212+BQ213+BS211+BS212+BS213)*Percapita/30*FS$4,IF(BQ211+BQ212+BQ213+BR211+BR212+BR213+BS211+BS212+BS213+BT211+BT212+BT213&gt;=16,Fixo/30*FS$4+(BQ211+BQ212+BQ213+BR211+BR212+BR213+BS211+BS212+BS213+BT211+BT212-16)*Percapita/30*FS$4))))))</f>
        <v>0</v>
      </c>
      <c r="FT211" s="177">
        <f>IF(C211=4,SUM(BU211+BU212+BU213+BW211+BW212+BW213)*Percapita/30*FT$4+(BV211+BV212+BV213+BX211+BX212+BX213)*Cadeirante/30*FT$4,IF(C211=3,IF(BU214+BW214=10,Fixo/30*FT$4+(BU211+BU212+BU213+BW211+BW212+BW213)*Percapita/30*FT$4+(BV214+BX214)*Cadeirante/30*FT$4,IF(BU214+BW214&lt;=9,(BU214+BW214)*Crechee/30*FT$4)+(BV214+BX214)*Cadeirante/30*FT$4+(BU211+BU212+BU213+BW211+BW212+BW213)*Percapita/30*FT$4)+IF(BU214+BW214&gt;=11,Fixo/30*FT$4+(BU214+BW214-10)*Crechee/30*FT$4,0),IF(C211=2,IF(BV211+BV212+BV213+BV214+BX211+BX212+BX213+BX214=1,Cadeirante/30*FT$4,IF(BV211+BV212+BV213+BV214+BX211+BX212+BX213+BX214=2,Fixo/30*FT$4,IF(BV211+BV212+BV213+BV214+BX211+BX212+BX213+BX214&gt;2,Fixo/30*FT$4+(BV211+BV212+BV213+BV214+BX211+BX212+BX213+BX214-2)*Cadeirante/30*FT$4)))+(BU211+BU212+BU213+BW211+BW212+BW213)*Percapita/30*FT$4+(BU214+BW214)*Crechee/30*FT$4,IF(C211=1,IF(BU211+BU212+BU213+BV211+BV212+BV213+BW211+BW212+BW213+BX211+BX212+BX213&lt;=15,(BU211+BU212+BU213+BW211+BW212+BW213)*Percapita/30*FT$4,IF(BU211+BU212+BU213+BV211+BV212+BV213+BW211+BW212+BW213+BX211+BX212+BX213&gt;=16,Fixo/30*FT$4+(BU211+BU212+BU213+BV211+BV212+BV213+BW211+BW212+BW213+BX211+BX212-16)*Percapita/30*FT$4))))))</f>
        <v>0</v>
      </c>
      <c r="FU211" s="177">
        <f>IF(C211=4,SUM(BY211+BY212+BY213+CA211+CA212+CA213)*Percapita/30*FU$4+(BZ211+BZ212+BZ213+CB211+CB212+CB213)*Cadeirante/30*FU$4,IF(C211=3,IF(BY214+CA214=10,Fixo/30*FU$4+(BY211+BY212+BY213+CA211+CA212+CA213)*Percapita/30*FU$4+(BZ214+CB214)*Cadeirante/30*FU$4,IF(BY214+CA214&lt;=9,(BY214+CA214)*Crechee/30*FU$4)+(BZ214+CB214)*Cadeirante/30*FU$4+(BY211+BY212+BY213+CA211+CA212+CA213)*Percapita/30*FU$4)+IF(BY214+CA214&gt;=11,Fixo/30*FU$4+(BY214+CA214-10)*Crechee/30*FU$4,0),IF(C211=2,IF(BZ211+BZ212+BZ213+BZ214+CB211+CB212+CB213+CB214=1,Cadeirante/30*FU$4,IF(BZ211+BZ212+BZ213+BZ214+CB211+CB212+CB213+CB214=2,Fixo/30*FU$4,IF(BZ211+BZ212+BZ213+BZ214+CB211+CB212+CB213+CB214&gt;2,Fixo/30*FU$4+(BZ211+BZ212+BZ213+BZ214+CB211+CB212+CB213+CB214-2)*Cadeirante/30*FU$4)))+(BY211+BY212+BY213+CA211+CA212+CA213)*Percapita/30*FU$4+(BY214+CA214)*Crechee/30*FU$4,IF(C211=1,IF(BY211+BY212+BY213+BZ211+BZ212+BZ213+CA211+CA212+CA213+CB211+CB212+CB213&lt;=15,(BY211+BY212+BY213+CA211+CA212+CA213)*Percapita/30*FU$4,IF(BY211+BY212+BY213+BZ211+BZ212+BZ213+CA211+CA212+CA213+CB211+CB212+CB213&gt;=16,Fixo/30*FU$4+(BY211+BY212+BY213+BZ211+BZ212+BZ213+CA211+CA212+CA213+CB211+CB212-16)*Percapita/30*FU$4))))))</f>
        <v>0</v>
      </c>
      <c r="FV211" s="177">
        <f>IF(C211=4,SUM(CC211+CC212+CC213+CE211+CE212+CE213)*Percapita/30*FV$4+(CD211+CD212+CD213+CF211+CF212+CF213)*Cadeirante/30*FV$4,IF(C211=3,IF(CC214+CE214=10,Fixo/30*FV$4+(CC211+CC212+CC213+CE211+CE212+CE213)*Percapita/30*FV$4+(CD214+CF214)*Cadeirante/30*FV$4,IF(CC214+CE214&lt;=9,(CC214+CE214)*Crechee/30*FV$4)+(CD214+CF214)*Cadeirante/30*FV$4+(CC211+CC212+CC213+CE211+CE212+CE213)*Percapita/30*FV$4)+IF(CC214+CE214&gt;=11,Fixo/30*FV$4+(CC214+CE214-10)*Crechee/30*FV$4,0),IF(C211=2,IF(CD211+CD212+CD213+CD214+CF211+CF212+CF213+CF214=1,Cadeirante/30*FV$4,IF(CD211+CD212+CD213+CD214+CF211+CF212+CF213+CF214=2,Fixo/30*FV$4,IF(CD211+CD212+CD213+CD214+CF211+CF212+CF213+CF214&gt;2,Fixo/30*FV$4+(CD211+CD212+CD213+CD214+CF211+CF212+CF213+CF214-2)*Cadeirante/30*FV$4)))+(CC211+CC212+CC213+CE211+CE212+CE213)*Percapita/30*FV$4+(CC214+CE214)*Crechee/30*FV$4,IF(C211=1,IF(CC211+CC212+CC213+CD211+CD212+CD213+CE211+CE212+CE213+CF211+CF212+CF213&lt;=15,(CC211+CC212+CC213+CE211+CE212+CE213)*Percapita/30*FV$4,IF(CC211+CC212+CC213+CD211+CD212+CD213+CE211+CE212+CE213+CF211+CF212+CF213&gt;=16,Fixo/30*FV$4+(CC211+CC212+CC213+CD211+CD212+CD213+CE211+CE212+CE213+CF211+CF212-16)*Percapita/30*FV$4))))))</f>
        <v>0</v>
      </c>
      <c r="FW211" s="177">
        <f>IF(C211=4,SUM(CG211+CG212+CG213+CI211+CI212+CI213)*Percapita/30*FW$4+(CH211+CH212+CH213+CJ211+CJ212+CJ213)*Cadeirante/30*FW$4,IF(C211=3,IF(CG214+CI214=10,Fixo/30*FW$4+(CG211+CG212+CG213+CI211+CI212+CI213)*Percapita/30*FW$4+(CH214+CJ214)*Cadeirante/30*FW$4,IF(CG214+CI214&lt;=9,(CG214+CI214)*Crechee/30*FW$4)+(CH214+CJ214)*Cadeirante/30*FW$4+(CG211+CG212+CG213+CI211+CI212+CI213)*Percapita/30*FW$4)+IF(CG214+CI214&gt;=11,Fixo/30*FW$4+(CG214+CI214-10)*Crechee/30*FW$4,0),IF(C211=2,IF(CH211+CH212+CH213+CH214+CJ211+CJ212+CJ213+CJ214=1,Cadeirante/30*FW$4,IF(CH211+CH212+CH213+CH214+CJ211+CJ212+CJ213+CJ214=2,Fixo/30*FW$4,IF(CH211+CH212+CH213+CH214+CJ211+CJ212+CJ213+CJ214&gt;2,Fixo/30*FW$4+(CH211+CH212+CH213+CH214+CJ211+CJ212+CJ213+CJ214-2)*Cadeirante/30*FW$4)))+(CG211+CG212+CG213+CI211+CI212+CI213)*Percapita/30*FW$4+(CG214+CI214)*Crechee/30*FW$4,IF(C211=1,IF(CG211+CG212+CG213+CH211+CH212+CH213+CI211+CI212+CI213+CJ211+CJ212+CJ213&lt;=15,(CG211+CG212+CG213+CI211+CI212+CI213)*Percapita/30*FW$4,IF(CG211+CG212+CG213+CH211+CH212+CH213+CI211+CI212+CI213+CJ211+CJ212+CJ213&gt;=16,Fixo/30*FW$4+(CG211+CG212+CG213+CH211+CH212+CH213+CI211+CI212+CI213+CJ211+CJ212-16)*Percapita/30*FW$4))))))</f>
        <v>0</v>
      </c>
      <c r="FX211" s="177">
        <f>IF(C211=4,SUM(CK211+CK212+CK213+CM211+CM212+CM213)*Percapita/30*FX$4+(CL211+CL212+CL213+CN211+CN212+CN213)*Cadeirante/30*FX$4,IF(C211=3,IF(CK214+CM214=10,Fixo/30*FX$4+(CK211+CK212+CK213+CM211+CM212+CM213)*Percapita/30*FX$4+(CL214+CN214)*Cadeirante/30*FX$4,IF(CK214+CM214&lt;=9,(CK214+CM214)*Crechee/30*FX$4)+(CL214+CN214)*Cadeirante/30*FX$4+(CK211+CK212+CK213+CM211+CM212+CM213)*Percapita/30*FX$4)+IF(CK214+CM214&gt;=11,Fixo/30*FX$4+(CK214+CM214-10)*Crechee/30*FX$4,0),IF(C211=2,IF(CL211+CL212+CL213+CL214+CN211+CN212+CN213+CN214=1,Cadeirante/30*FX$4,IF(CL211+CL212+CL213+CL214+CN211+CN212+CN213+CN214=2,Fixo/30*FX$4,IF(CL211+CL212+CL213+CL214+CN211+CN212+CN213+CN214&gt;2,Fixo/30*FX$4+(CL211+CL212+CL213+CL214+CN211+CN212+CN213+CN214-2)*Cadeirante/30*FX$4)))+(CK211+CK212+CK213+CM211+CM212+CM213)*Percapita/30*FX$4+(CK214+CM214)*Crechee/30*FX$4,IF(C211=1,IF(CK211+CK212+CK213+CL211+CL212+CL213+CM211+CM212+CM213+CN211+CN212+CN213&lt;=15,(CK211+CK212+CK213+CM211+CM212+CM213)*Percapita/30*FX$4,IF(CK211+CK212+CK213+CL211+CL212+CL213+CM211+CM212+CM213+CN211+CN212+CN213&gt;=16,Fixo/30*FX$4+(CK211+CK212+CK213+CL211+CL212+CL213+CM211+CM212+CM213+CN211+CN212-16)*Percapita/30*FX$4))))))</f>
        <v>0</v>
      </c>
      <c r="FY211" s="177">
        <f>IF(C211=4,SUM(CO211+CO212+CO213+CQ211+CQ212+CQ213)*Percapita/30*FY$4+(CP211+CP212+CP213+CR211+CR212+CR213)*Cadeirante/30*FY$4,IF(C211=3,IF(CO214+CQ214=10,Fixo/30*FY$4+(CO211+CO212+CO213+CQ211+CQ212+CQ213)*Percapita/30*FY$4+(CP214+CR214)*Cadeirante/30*FY$4,IF(CO214+CQ214&lt;=9,(CO214+CQ214)*Crechee/30*FY$4)+(CP214+CR214)*Cadeirante/30*FY$4+(CO211+CO212+CO213+CQ211+CQ212+CQ213)*Percapita/30*FY$4)+IF(CO214+CQ214&gt;=11,Fixo/30*FY$4+(CO214+CQ214-10)*Crechee/30*FY$4,0),IF(C211=2,IF(CP211+CP212+CP213+CP214+CR211+CR212+CR213+CR214=1,Cadeirante/30*FY$4,IF(CP211+CP212+CP213+CP214+CR211+CR212+CR213+CR214=2,Fixo/30*FY$4,IF(CP211+CP212+CP213+CP214+CR211+CR212+CR213+CR214&gt;2,Fixo/30*FY$4+(CP211+CP212+CP213+CP214+CR211+CR212+CR213+CR214-2)*Cadeirante/30*FY$4)))+(CO211+CO212+CO213+CQ211+CQ212+CQ213)*Percapita/30*FY$4+(CO214+CQ214)*Crechee/30*FY$4,IF(C211=1,IF(CO211+CO212+CO213+CP211+CP212+CP213+CQ211+CQ212+CQ213+CR211+CR212+CR213&lt;=15,(CO211+CO212+CO213+CQ211+CQ212+CQ213)*Percapita/30*FY$4,IF(CO211+CO212+CO213+CP211+CP212+CP213+CQ211+CQ212+CQ213+CR211+CR212+CR213&gt;=16,Fixo/30*FY$4+(CO211+CO212+CO213+CP211+CP212+CP213+CQ211+CQ212+CQ213+CR211+CR212-16)*Percapita/30*FY$4))))))</f>
        <v>0</v>
      </c>
      <c r="FZ211" s="177">
        <f>IF(C211=4,SUM(CS211+CS212+CS213+CU211+CU212+CU213)*Percapita/30*FZ$4+(CT211+CT212+CT213+CV211+CV212+CV213)*Cadeirante/30*FZ$4,IF(C211=3,IF(CS214+CU214=10,Fixo/30*FZ$4+(CS211+CS212+CS213+CU211+CU212+CU213)*Percapita/30*FZ$4+(CT214+CV214)*Cadeirante/30*FZ$4,IF(CS214+CU214&lt;=9,(CS214+CU214)*Crechee/30*FZ$4)+(CT214+CV214)*Cadeirante/30*FZ$4+(CS211+CS212+CS213+CU211+CU212+CU213)*Percapita/30*FZ$4)+IF(CS214+CU214&gt;=11,Fixo/30*FZ$4+(CS214+CU214-10)*Crechee/30*FZ$4,0),IF(C211=2,IF(CT211+CT212+CT213+CT214+CV211+CV212+CV213+CV214=1,Cadeirante/30*FZ$4,IF(CT211+CT212+CT213+CT214+CV211+CV212+CV213+CV214=2,Fixo/30*FZ$4,IF(CT211+CT212+CT213+CT214+CV211+CV212+CV213+CV214&gt;2,Fixo/30*FZ$4+(CT211+CT212+CT213+CT214+CV211+CV212+CV213+CV214-2)*Cadeirante/30*FZ$4)))+(CS211+CS212+CS213+CU211+CU212+CU213)*Percapita/30*FZ$4+(CS214+CU214)*Crechee/30*FZ$4,IF(C211=1,IF(CS211+CS212+CS213+CT211+CT212+CT213+CU211+CU212+CU213+CV211+CV212+CV213&lt;=15,(CS211+CS212+CS213+CU211+CU212+CU213)*Percapita/30*FZ$4,IF(CS211+CS212+CS213+CT211+CT212+CT213+CU211+CU212+CU213+CV211+CV212+CV213&gt;=16,Fixo/30*FZ$4+(CS211+CS212+CS213+CT211+CT212+CT213+CU211+CU212+CU213+CV211+CV212-16)*Percapita/30*FZ$4))))))</f>
        <v>0</v>
      </c>
      <c r="GA211" s="177">
        <f>IF(C211=4,SUM(CW211+CW212+CW213+CY211+CY212+CY213)*Percapita/30*GA$4+(CX211+CX212+CX213+CZ211+CZ212+CZ213)*Cadeirante/30*GA$4,IF(C211=3,IF(CW214+CY214=10,Fixo/30*GA$4+(CW211+CW212+CW213+CY211+CY212+CY213)*Percapita/30*GA$4+(CX214+CZ214)*Cadeirante/30*GA$4,IF(CW214+CY214&lt;=9,(CW214+CY214)*Crechee/30*GA$4)+(CX214+CZ214)*Cadeirante/30*GA$4+(CW211+CW212+CW213+CY211+CY212+CY213)*Percapita/30*GA$4)+IF(CW214+CY214&gt;=11,Fixo/30*GA$4+(CW214+CY214-10)*Crechee/30*GA$4,0),IF(C211=2,IF(CX211+CX212+CX213+CX214+CZ211+CZ212+CZ213+CZ214=1,Cadeirante/30*GA$4,IF(CX211+CX212+CX213+CX214+CZ211+CZ212+CZ213+CZ214=2,Fixo/30*GA$4,IF(CX211+CX212+CX213+CX214+CZ211+CZ212+CZ213+CZ214&gt;2,Fixo/30*GA$4+(CX211+CX212+CX213+CX214+CZ211+CZ212+CZ213+CZ214-2)*Cadeirante/30*GA$4)))+(CW211+CW212+CW213+CY211+CY212+CY213)*Percapita/30*GA$4+(CW214+CY214)*Crechee/30*GA$4,IF(C211=1,IF(CW211+CW212+CW213+CX211+CX212+CX213+CY211+CY212+CY213+CZ211+CZ212+CZ213&lt;=15,(CW211+CW212+CW213+CY211+CY212+CY213)*Percapita/30*GA$4,IF(CW211+CW212+CW213+CX211+CX212+CX213+CY211+CY212+CY213+CZ211+CZ212+CZ213&gt;=16,Fixo/30*GA$4+(CW211+CW212+CW213+CX211+CX212+CX213+CY211+CY212+CY213+CZ211+CZ212-16)*Percapita/30*GA$4))))))</f>
        <v>0</v>
      </c>
      <c r="GB211" s="177">
        <f>IF(C211=4,SUM(DA211+DA212+DA213+DC211+DC212+DC213)*Percapita/30*GB$4+(DB211+DB212+DB213+DD211+DD212+DD213)*Cadeirante/30*GB$4,IF(C211=3,IF(DA214+DC214=10,Fixo/30*GB$4+(DA211+DA212+DA213+DC211+DC212+DC213)*Percapita/30*GB$4+(DB214+DD214)*Cadeirante/30*GB$4,IF(DA214+DC214&lt;=9,(DA214+DC214)*Crechee/30*GB$4)+(DB214+DD214)*Cadeirante/30*GB$4+(DA211+DA212+DA213+DC211+DC212+DC213)*Percapita/30*GB$4)+IF(DA214+DC214&gt;=11,Fixo/30*GB$4+(DA214+DC214-10)*Crechee/30*GB$4,0),IF(C211=2,IF(DB211+DB212+DB213+DB214+DD211+DD212+DD213+DD214=1,Cadeirante/30*GB$4,IF(DB211+DB212+DB213+DB214+DD211+DD212+DD213+DD214=2,Fixo/30*GB$4,IF(DB211+DB212+DB213+DB214+DD211+DD212+DD213+DD214&gt;2,Fixo/30*GB$4+(DB211+DB212+DB213+DB214+DD211+DD212+DD213+DD214-2)*Cadeirante/30*GB$4)))+(DA211+DA212+DA213+DC211+DC212+DC213)*Percapita/30*GB$4+(DA214+DC214)*Crechee/30*GB$4,IF(C211=1,IF(DA211+DA212+DA213+DB211+DB212+DB213+DC211+DC212+DC213+DD211+DD212+DD213&lt;=15,(DA211+DA212+DA213+DC211+DC212+DC213)*Percapita/30*GB$4,IF(DA211+DA212+DA213+DB211+DB212+DB213+DC211+DC212+DC213+DD211+DD212+DD213&gt;=16,Fixo/30*GB$4+(DA211+DA212+DA213+DB211+DB212+DB213+DC211+DC212+DC213+DD211+DD212-16)*Percapita/30*GB$4))))))</f>
        <v>102.72800000000001</v>
      </c>
      <c r="GC211" s="177">
        <f>IF(C211=4,SUM(DE211+DE212+DE213+DG211+DG212+DG213)*Percapita/30*GC$4+(DF211+DF212+DF213+DH211+DH212+DH213)*Cadeirante/30*GC$4,IF(C211=3,IF(DE214+DG214=10,Fixo/30*GC$4+(DE211+DE212+DE213+DG211+DG212+DG213)*Percapita/30*GC$4+(DF214+DH214)*Cadeirante/30*GC$4,IF(DE214+DG214&lt;=9,(DE214+DG214)*Crechee/30*GC$4)+(DF214+DH214)*Cadeirante/30*GC$4+(DE211+DE212+DE213+DG211+DG212+DG213)*Percapita/30*GC$4)+IF(DE214+DG214&gt;=11,Fixo/30*GC$4+(DE214+DG214-10)*Crechee/30*GC$4,0),IF(C211=2,IF(DF211+DF212+DF213+DF214+DH211+DH212+DH213+DH214=1,Cadeirante/30*GC$4,IF(DF211+DF212+DF213+DF214+DH211+DH212+DH213+DH214=2,Fixo/30*GC$4,IF(DF211+DF212+DF213+DF214+DH211+DH212+DH213+DH214&gt;2,Fixo/30*GC$4+(DF211+DF212+DF213+DF214+DH211+DH212+DH213+DH214-2)*Cadeirante/30*GC$4)))+(DE211+DE212+DE213+DG211+DG212+DG213)*Percapita/30*GC$4+(DE214+DG214)*Crechee/30*GC$4,IF(C211=1,IF(DE211+DE212+DE213+DF211+DF212+DF213+DG211+DG212+DG213+DH211+DH212+DH213&lt;=15,(DE211+DE212+DE213+DG211+DG212+DG213)*Percapita/30*GC$4,IF(DE211+DE212+DE213+DF211+DF212+DF213+DG211+DG212+DG213+DH211+DH212+DH213&gt;=16,Fixo/30*GC$4+(DE211+DE212+DE213+DF211+DF212+DF213+DG211+DG212+DG213+DH211+DH212-16)*Percapita/30*GC$4))))))</f>
        <v>0</v>
      </c>
      <c r="GD211" s="177">
        <f>IF(C211=4,SUM(DI211+DI212+DI213+DK211+DK212+DK213)*Percapita/30*GD$4+(DJ211+DJ212+DJ213+DL211+DL212+DL213)*Cadeirante/30*GD$4,IF(C211=3,IF(DI214+DK214=10,Fixo/30*GD$4+(DI211+DI212+DI213+DK211+DK212+DK213)*Percapita/30*GD$4+(DJ214+DL214)*Cadeirante/30*GD$4,IF(DI214+DK214&lt;=9,(DI214+DK214)*Crechee/30*GD$4)+(DJ214+DL214)*Cadeirante/30*GD$4+(DI211+DI212+DI213+DK211+DK212+DK213)*Percapita/30*GD$4)+IF(DI214+DK214&gt;=11,Fixo/30*GD$4+(DI214+DK214-10)*Crechee/30*GD$4,0),IF(C211=2,IF(DJ211+DJ212+DJ213+DJ214+DL211+DL212+DL213+DL214=1,Cadeirante/30*GD$4,IF(DJ211+DJ212+DJ213+DJ214+DL211+DL212+DL213+DL214=2,Fixo/30*GD$4,IF(DJ211+DJ212+DJ213+DJ214+DL211+DL212+DL213+DL214&gt;2,Fixo/30*GD$4+(DJ211+DJ212+DJ213+DJ214+DL211+DL212+DL213+DL214-2)*Cadeirante/30*GD$4)))+(DI211+DI212+DI213+DK211+DK212+DK213)*Percapita/30*GD$4+(DI214+DK214)*Crechee/30*GD$4,IF(C211=1,IF(DI211+DI212+DI213+DJ211+DJ212+DJ213+DK211+DK212+DK213+DL211+DL212+DL213&lt;=15,(DI211+DI212+DI213+DK211+DK212+DK213)*Percapita/30*GD$4,IF(DI211+DI212+DI213+DJ211+DJ212+DJ213+DK211+DK212+DK213+DL211+DL212+DL213&gt;=16,Fixo/30*GD$4+(DI211+DI212+DI213+DJ211+DJ212+DJ213+DK211+DK212+DK213+DL211+DL212-16)*Percapita/30*GD$4))))))</f>
        <v>0</v>
      </c>
      <c r="GE211" s="177">
        <f>IF(C211=4,SUM(DM211+DM212+DM213+DO211+DO212+DO213)*Percapita/30*GE$4+(DN211+DN212+DN213+DP211+DP212+DP213)*Cadeirante/30*GE$4,IF(C211=3,IF(DM214+DO214=10,Fixo/30*GE$4+(DM211+DM212+DM213+DO211+DO212+DO213)*Percapita/30*GE$4+(DN214+DP214)*Cadeirante/30*GE$4,IF(DM214+DO214&lt;=9,(DM214+DO214)*Crechee/30*GE$4)+(DN214+DP214)*Cadeirante/30*GE$4+(DM211+DM212+DM213+DO211+DO212+DO213)*Percapita/30*GE$4)+IF(DM214+DO214&gt;=11,Fixo/30*GE$4+(DM214+DO214-10)*Crechee/30*GE$4,0),IF(C211=2,IF(DN211+DN212+DN213+DN214+DP211+DP212+DP213+DP214=1,Cadeirante/30*GE$4,IF(DN211+DN212+DN213+DN214+DP211+DP212+DP213+DP214=2,Fixo/30*GE$4,IF(DN211+DN212+DN213+DN214+DP211+DP212+DP213+DP214&gt;2,Fixo/30*GE$4+(DN211+DN212+DN213+DN214+DP211+DP212+DP213+DP214-2)*Cadeirante/30*GE$4)))+(DM211+DM212+DM213+DO211+DO212+DO213)*Percapita/30*GE$4+(DM214+DO214)*Crechee/30*GE$4,IF(C211=1,IF(DM211+DM212+DM213+DN211+DN212+DN213+DO211+DO212+DO213+DP211+DP212+DP213&lt;=15,(DM211+DM212+DM213+DO211+DO212+DO213)*Percapita/30*GE$4,IF(DM211+DM212+DM213+DN211+DN212+DN213+DO211+DO212+DO213+DP211+DP212+DP213&gt;=16,Fixo/30*GE$4+(DM211+DM212+DM213+DN211+DN212+DN213+DO211+DO212+DO213+DP211+DP212-16)*Percapita/30*GE$4))))))</f>
        <v>0</v>
      </c>
      <c r="GF211" s="177">
        <f>IF(C211=4,SUM(DQ211+DQ212+DQ213+DS211+DS212+DS213)*Percapita/30*GF$4+(DR211+DR212+DR213+DT211+DT212+DT213)*Cadeirante/30*GF$4,IF(C211=3,IF(DQ214+DS214=10,Fixo/30*GF$4+(DQ211+DQ212+DQ213+DS211+DS212+DS213)*Percapita/30*GF$4+(DR214+DT214)*Cadeirante/30*GF$4,IF(DQ214+DS214&lt;=9,(DQ214+DS214)*Crechee/30*GF$4)+(DR214+DT214)*Cadeirante/30*GF$4+(DQ211+DQ212+DQ213+DS211+DS212+DS213)*Percapita/30*GF$4)+IF(DQ214+DS214&gt;=11,Fixo/30*GF$4+(DQ214+DS214-10)*Crechee/30*GF$4,0),IF(C211=2,IF(DR211+DR212+DR213+DR214+DT211+DT212+DT213+DT214=1,Cadeirante/30*GF$4,IF(DR211+DR212+DR213+DR214+DT211+DT212+DT213+DT214=2,Fixo/30*GF$4,IF(DR211+DR212+DR213+DR214+DT211+DT212+DT213+DT214&gt;2,Fixo/30*GF$4+(DR211+DR212+DR213+DR214+DT211+DT212+DT213+DT214-2)*Cadeirante/30*GF$4)))+(DQ211+DQ212+DQ213+DS211+DS212+DS213)*Percapita/30*GF$4+(DQ214+DS214)*Crechee/30*GF$4,IF(C211=1,IF(DQ211+DQ212+DQ213+DR211+DR212+DR213+DS211+DS212+DS213+DT211+DT212+DT213&lt;=15,(DQ211+DQ212+DQ213+DS211+DS212+DS213)*Percapita/30*GF$4,IF(DQ211+DQ212+DQ213+DR211+DR212+DR213+DS211+DS212+DS213+DT211+DT212+DT213&gt;=16,Fixo/30*GF$4+(DQ211+DQ212+DQ213+DR211+DR212+DR213+DS211+DS212+DS213+DT211+DT212-16)*Percapita/30*GF$4))))))</f>
        <v>0</v>
      </c>
      <c r="GG211" s="177">
        <f>IF(C211=4,SUM(DU211+DU212+DU213+DW211+DW212+DW213)*Percapita/30*GG$4+(DV211+DV212+DV213+DX211+DX212+DX213)*Cadeirante/30*GG$4,IF(C211=3,IF(DU214+DW214=10,Fixo/30*GG$4+(DU211+DU212+DU213+DW211+DW212+DW213)*Percapita/30*GG$4+(DV214+DX214)*Cadeirante/30*GG$4,IF(DU214+DW214&lt;=9,(DU214+DW214)*Crechee/30*GG$4)+(DV214+DX214)*Cadeirante/30*GG$4+(DU211+DU212+DU213+DW211+DW212+DW213)*Percapita/30*GG$4)+IF(DU214+DW214&gt;=11,Fixo/30*GG$4+(DU214+DW214-10)*Crechee/30*GG$4,0),IF(C211=2,IF(DV211+DV212+DV213+DV214+DX211+DX212+DX213+DX214=1,Cadeirante/30*GG$4,IF(DV211+DV212+DV213+DV214+DX211+DX212+DX213+DX214=2,Fixo/30*GG$4,IF(DV211+DV212+DV213+DV214+DX211+DX212+DX213+DX214&gt;2,Fixo/30*GG$4+(DV211+DV212+DV213+DV214+DX211+DX212+DX213+DX214-2)*Cadeirante/30*GG$4)))+(DU211+DU212+DU213+DW211+DW212+DW213)*Percapita/30*GG$4+(DU214+DW214)*Crechee/30*GG$4,IF(C211=1,IF(DU211+DU212+DU213+DV211+DV212+DV213+DW211+DW212+DW213+DX211+DX212+DX213&lt;=15,(DU211+DU212+DU213+DW211+DW212+DW213)*Percapita/30*GG$4,IF(DU211+DU212+DU213+DV211+DV212+DV213+DW211+DW212+DW213+DX211+DX212+DX213&gt;=16,Fixo/30*GG$4+(DU211+DU212+DU213+DV211+DV212+DV213+DW211+DW212+DW213+DX211+DX212-16)*Percapita/30*GG$4))))))</f>
        <v>0</v>
      </c>
      <c r="GH211" s="177">
        <f>IF(C211=4,SUM(DY211+DY212+DY213+EA211+EA212+EA213)*Percapita/30*GH$4+(DZ211+DZ212+DZ213+EB211+EB212+EB213)*Cadeirante/30*GH$4,IF(C211=3,IF(DY214+EA214=10,Fixo/30*GH$4+(DY211+DY212+DY213+EA211+EA212+EA213)*Percapita/30*GH$4+(DZ214+EB214)*Cadeirante/30*GH$4,IF(DY214+EA214&lt;=9,(DY214+EA214)*Crechee/30*GH$4)+(DZ214+EB214)*Cadeirante/30*GH$4+(DY211+DY212+DY213+EA211+EA212+EA213)*Percapita/30*GH$4)+IF(DY214+EA214&gt;=11,Fixo/30*GH$4+(DY214+EA214-10)*Crechee/30*GH$4,0),IF(C211=2,IF(DZ211+DZ212+DZ213+DZ214+EB211+EB212+EB213+EB214=1,Cadeirante/30*GH$4,IF(DZ211+DZ212+DZ213+DZ214+EB211+EB212+EB213+EB214=2,Fixo/30*GH$4,IF(DZ211+DZ212+DZ213+DZ214+EB211+EB212+EB213+EB214&gt;2,Fixo/30*GH$4+(DZ211+DZ212+DZ213+DZ214+EB211+EB212+EB213+EB214-2)*Cadeirante/30*GH$4)))+(DY211+DY212+DY213+EA211+EA212+EA213)*Percapita/30*GH$4+(DY214+EA214)*Crechee/30*GH$4,IF(C211=1,IF(DY211+DY212+DY213+DZ211+DZ212+DZ213+EA211+EA212+EA213+EB211+EB212+EB213&lt;=15,(DY211+DY212+DY213+EA211+EA212+EA213)*Percapita/30*GH$4,IF(DY211+DY212+DY213+DZ211+DZ212+DZ213+EA211+EA212+EA213+EB211+EB212+EB213&gt;=16,Fixo/30*GH$4+(DY211+DY212+DY213+DZ211+DZ212+DZ213+EA211+EA212+EA213+EB211+EB212-16)*Percapita/30*GH$4))))))</f>
        <v>0</v>
      </c>
      <c r="GI211" s="177">
        <f>IF(C211=4,SUM(EC211+EC212+EC213+EE211+EE212+EE213)*Percapita/30*GI$4+(ED211+ED212+ED213+EF211+EF212+EF213)*Cadeirante/30*GI$4,IF(C211=3,IF(EC214+EE214=10,Fixo/30*GI$4+(EC211+EC212+EC213+EE211+EE212+EE213)*Percapita/30*GI$4+(ED214+EF214)*Cadeirante/30*GI$4,IF(EC214+EE214&lt;=9,(EC214+EE214)*Crechee/30*GI$4)+(ED214+EF214)*Cadeirante/30*GI$4+(EC211+EC212+EC213+EE211+EE212+EE213)*Percapita/30*GI$4)+IF(EC214+EE214&gt;=11,Fixo/30*GI$4+(EC214+EE214-10)*Crechee/30*GI$4,0),IF(C211=2,IF(ED211+ED212+ED213+ED214+EF211+EF212+EF213+EF214=1,Cadeirante/30*GI$4,IF(ED211+ED212+ED213+ED214+EF211+EF212+EF213+EF214=2,Fixo/30*GI$4,IF(ED211+ED212+ED213+ED214+EF211+EF212+EF213+EF214&gt;2,Fixo/30*GI$4+(ED211+ED212+ED213+ED214+EF211+EF212+EF213+EF214-2)*Cadeirante/30*GI$4)))+(EC211+EC212+EC213+EE211+EE212+EE213)*Percapita/30*GI$4+(EC214+EE214)*Crechee/30*GI$4,IF(C211=1,IF(EC211+EC212+EC213+ED211+ED212+ED213+EE211+EE212+EE213+EF211+EF212+EF213&lt;=15,(EC211+EC212+EC213+EE211+EE212+EE213)*Percapita/30*GI$4,IF(EC211+EC212+EC213+ED211+ED212+ED213+EE211+EE212+EE213+EF211+EF212+EF213&gt;=16,Fixo/30*GI$4+(EC211+EC212+EC213+ED211+ED212+ED213+EE211+EE212+EE213+EF211+EF212-16)*Percapita/30*GI$4))))))</f>
        <v>0</v>
      </c>
      <c r="GJ211" s="177">
        <f>IF(C211=4,SUM(EG211+EG212+EG213+EI211+EI212+EI213)*Percapita/30*GJ$4+(EH211+EH212+EH213+EJ211+EJ212+EJ213)*Cadeirante/30*GJ$4,IF(C211=3,IF(EG214+EI214=10,Fixo/30*GJ$4+(EG211+EG212+EG213+EI211+EI212+EI213)*Percapita/30*GJ$4+(EH214+EJ214)*Cadeirante/30*GJ$4,IF(EG214+EI214&lt;=9,(EG214+EI214)*Crechee/30*GJ$4)+(EH214+EJ214)*Cadeirante/30*GJ$4+(EG211+EG212+EG213+EI211+EI212+EI213)*Percapita/30*GJ$4)+IF(EG214+EI214&gt;=11,Fixo/30*GJ$4+(EG214+EI214-10)*Crechee/30*GJ$4,0),IF(C211=2,IF(EH211+EH212+EH213+EH214+EJ211+EJ212+EJ213+EJ214=1,Cadeirante/30*GJ$4,IF(EH211+EH212+EH213+EH214+EJ211+EJ212+EJ213+EJ214=2,Fixo/30*GJ$4,IF(EH211+EH212+EH213+EH214+EJ211+EJ212+EJ213+EJ214&gt;2,Fixo/30*GJ$4+(EH211+EH212+EH213+EH214+EJ211+EJ212+EJ213+EJ214-2)*Cadeirante/30*GJ$4)))+(EG211+EG212+EG213+EI211+EI212+EI213)*Percapita/30*GJ$4+(EG214+EI214)*Crechee/30*GJ$4,IF(C211=1,IF(EG211+EG212+EG213+EH211+EH212+EH213+EI211+EI212+EI213+EJ211+EJ212+EJ213&lt;=15,(EG211+EG212+EG213+EI211+EI212+EI213)*Percapita/30*GJ$4,IF(EG211+EG212+EG213+EH211+EH212+EH213+EI211+EI212+EI213+EJ211+EJ212+EJ213&gt;=16,Fixo/30*GJ$4+(EG211+EG212+EG213+EH211+EH212+EH213+EI211+EI212+EI213+EJ211+EJ212-16)*Percapita/30*GJ$4))))))</f>
        <v>0</v>
      </c>
      <c r="GK211" s="178"/>
      <c r="GL211" s="103">
        <f t="shared" si="248"/>
        <v>0</v>
      </c>
      <c r="GM211" s="124"/>
      <c r="GN211" s="104">
        <f>SUMIF(V211:V214,"&lt;0")*Cadeirante/30*GN$4+SUMIF(X211:X214,"&lt;0")*Cadeirante/30*GN$4</f>
        <v>0</v>
      </c>
      <c r="GO211" s="104">
        <f>SUMIF(Z211:Z214,"&lt;0")*Cadeirante/30*GO$4+SUMIF(AB211:AB214,"&lt;0")*Cadeirante/30*GO$4</f>
        <v>0</v>
      </c>
      <c r="GP211" s="104">
        <f>SUMIF(AD211:AD214,"&lt;0")*Cadeirante/30*GP$4+SUMIF(AF211:AF214,"&lt;0")*Cadeirante/30*GP$4</f>
        <v>0</v>
      </c>
      <c r="GQ211" s="104">
        <f>SUMIF(AH211:AH214,"&lt;0")*Cadeirante/30*GQ$4+SUMIF(AJ211:AJ214,"&lt;0")*Cadeirante/30*GQ$4</f>
        <v>0</v>
      </c>
      <c r="GR211" s="104">
        <f>SUMIF(AL211:AL214,"&lt;0")*Cadeirante/30*GR$4+SUMIF(AN211:AN214,"&lt;0")*Cadeirante/30*GR$4</f>
        <v>0</v>
      </c>
      <c r="GS211" s="104">
        <f>SUMIF(AP211:AP214,"&lt;0")*Cadeirante/30*GS$4+SUMIF(AR211:AR214,"&lt;0")*Cadeirante/30*GS$4</f>
        <v>0</v>
      </c>
      <c r="GT211" s="104">
        <f>SUMIF(AT211:AT214,"&lt;0")*Cadeirante/30*GT$4+SUMIF(AV211:AV214,"&lt;0")*Cadeirante/30*GT$4</f>
        <v>0</v>
      </c>
      <c r="GU211" s="104">
        <f>SUMIF(AX211:AX214,"&lt;0")*Cadeirante/30*GU$4+SUMIF(AZ211:AZ214,"&lt;0")*Cadeirante/30*GU$4</f>
        <v>0</v>
      </c>
      <c r="GV211" s="104">
        <f>SUMIF(BB211:BB214,"&lt;0")*Cadeirante/30*GV$4+SUMIF(BD211:BD214,"&lt;0")*Cadeirante/30*GV$4</f>
        <v>0</v>
      </c>
      <c r="GW211" s="104">
        <f>SUMIF(BF211:BF214,"&lt;0")*Cadeirante/30*GW$4+SUMIF(BH211:BH214,"&lt;0")*Cadeirante/30*GW$4</f>
        <v>0</v>
      </c>
      <c r="GX211" s="104">
        <f>SUMIF(BJ211:BJ214,"&lt;0")*Cadeirante/30*GX$4+SUMIF(BL211:BL214,"&lt;0")*Cadeirante/30*GX$4</f>
        <v>0</v>
      </c>
      <c r="GY211" s="104">
        <f>SUMIF(BN211:BN214,"&lt;0")*Cadeirante/30*GY$4+SUMIF(BP211:BP214,"&lt;0")*Cadeirante/30*GY$4</f>
        <v>0</v>
      </c>
      <c r="GZ211" s="104">
        <f>SUMIF(BR211:BR214,"&lt;0")*Cadeirante/30*GZ$4+SUMIF(BT211:BT214,"&lt;0")*Cadeirante/30*GZ$4</f>
        <v>0</v>
      </c>
      <c r="HA211" s="104">
        <f>SUMIF(BV211:BV214,"&lt;0")*Cadeirante/30*HA$4+SUMIF(BX211:BX214,"&lt;0")*Cadeirante/30*HA$4</f>
        <v>0</v>
      </c>
      <c r="HB211" s="104">
        <f>SUMIF(BZ211:BZ214,"&lt;0")*Cadeirante/30*HB$4+SUMIF(CB211:CB214,"&lt;0")*Cadeirante/30*HB$4</f>
        <v>0</v>
      </c>
      <c r="HC211" s="104">
        <f>SUMIF(CD211:CD214,"&lt;0")*Cadeirante/30*HC$4+SUMIF(CF211:CF214,"&lt;0")*Cadeirante/30*HC$4</f>
        <v>0</v>
      </c>
      <c r="HD211" s="104">
        <f>SUMIF(CH211:CH214,"&lt;0")*Cadeirante/30*HD$4+SUMIF(CJ211:CJ214,"&lt;0")*Cadeirante/30*HD$4</f>
        <v>0</v>
      </c>
      <c r="HE211" s="104">
        <f>SUMIF(CL211:CL214,"&lt;0")*Cadeirante/30*HE$4+SUMIF(CN211:CN214,"&lt;0")*Cadeirante/30*HE$4</f>
        <v>0</v>
      </c>
      <c r="HF211" s="104">
        <f>SUMIF(CP211:CP214,"&lt;0")*Cadeirante/30*HF$4+SUMIF(CR211:CR214,"&lt;0")*Cadeirante/30*HF$4</f>
        <v>0</v>
      </c>
      <c r="HG211" s="104">
        <f>SUMIF(CT211:CT214,"&lt;0")*Cadeirante/30*HG$4+SUMIF(CV211:CV214,"&lt;0")*Cadeirante/30*HG$4</f>
        <v>0</v>
      </c>
      <c r="HH211" s="104">
        <f>SUMIF(CX211:CX214,"&lt;0")*Cadeirante/30*HH$4+SUMIF(CZ211:CZ214,"&lt;0")*Cadeirante/30*HH$4</f>
        <v>0</v>
      </c>
      <c r="HI211" s="104">
        <f>SUMIF(DB211:DB214,"&lt;0")*Cadeirante/30*HI$4+SUMIF(DD211:DD214,"&lt;0")*Cadeirante/30*HI$4</f>
        <v>0</v>
      </c>
      <c r="HJ211" s="104">
        <f>SUMIF(DF211:DF214,"&lt;0")*Cadeirante/30*HJ$4+SUMIF(DH211:DH214,"&lt;0")*Cadeirante/30*HJ$4</f>
        <v>0</v>
      </c>
      <c r="HK211" s="104">
        <f>SUMIF(DJ211:DJ214,"&lt;0")*Cadeirante/30*HK$4+SUMIF(DL211:DL214,"&lt;0")*Cadeirante/30*HK$4</f>
        <v>0</v>
      </c>
      <c r="HL211" s="104">
        <f>SUMIF(DN211:DN214,"&lt;0")*Cadeirante/30*HL$4+SUMIF(DP211:DP214,"&lt;0")*Cadeirante/30*HL$4</f>
        <v>0</v>
      </c>
      <c r="HM211" s="104">
        <f>SUMIF(DR211:DR214,"&lt;0")*Cadeirante/30*HM$4+SUMIF(DT211:DT214,"&lt;0")*Cadeirante/30*HM$4</f>
        <v>0</v>
      </c>
      <c r="HN211" s="104">
        <f>SUMIF(DV211:DV214,"&lt;0")*Cadeirante/30*HN$4+SUMIF(DX211:DX214,"&lt;0")*Cadeirante/30*HN$4</f>
        <v>0</v>
      </c>
      <c r="HO211" s="104">
        <f>SUMIF(DZ211:DZ214,"&lt;0")*Cadeirante/30*HO$4+SUMIF(EB211:EB214,"&lt;0")*Cadeirante/30*HO$4</f>
        <v>0</v>
      </c>
      <c r="HP211" s="104">
        <f>SUMIF(ED211:ED214,"&lt;0")*Cadeirante/30*HP$4+SUMIF(EF211:EF214,"&lt;0")*Cadeirante/30*HP$4</f>
        <v>0</v>
      </c>
      <c r="HQ211" s="64"/>
      <c r="HR211" s="64"/>
      <c r="HS211" s="64"/>
      <c r="HT211" s="64"/>
      <c r="HU211" s="64"/>
      <c r="HV211" s="64"/>
      <c r="HW211" s="176">
        <v>17629.309999999998</v>
      </c>
      <c r="HX211" s="64"/>
      <c r="HY211" s="280">
        <f>IF(ISTEXT(EM211), VALUE(EM211), EM211)</f>
        <v>0</v>
      </c>
      <c r="HZ211" s="280">
        <f>IF(ISTEXT(EN211), VALUE(EN211), EN211)</f>
        <v>0</v>
      </c>
      <c r="IA211" s="280">
        <f>IF(ISTEXT(EO211), VALUE(EO211), EO211)</f>
        <v>0</v>
      </c>
      <c r="IB211" s="64" t="b">
        <f>HW211=FE211</f>
        <v>0</v>
      </c>
      <c r="IC211" s="64"/>
    </row>
    <row r="212" spans="1:237" s="106" customFormat="1" ht="22.5" customHeight="1" x14ac:dyDescent="0.25">
      <c r="A212" s="368" t="s">
        <v>3358</v>
      </c>
      <c r="B212" s="369" t="s">
        <v>3359</v>
      </c>
      <c r="C212" s="370" t="s">
        <v>3186</v>
      </c>
      <c r="D212" s="371" t="s">
        <v>3360</v>
      </c>
      <c r="E212" s="371" t="s">
        <v>3361</v>
      </c>
      <c r="F212" s="372" t="s">
        <v>3182</v>
      </c>
      <c r="G212" s="372" t="s">
        <v>3183</v>
      </c>
      <c r="H212" s="373" t="s">
        <v>2104</v>
      </c>
      <c r="I212" s="374" t="s">
        <v>2104</v>
      </c>
      <c r="J212" s="421" t="s">
        <v>3184</v>
      </c>
      <c r="K212" s="421" t="s">
        <v>3187</v>
      </c>
      <c r="L212" s="329">
        <f>CONTINUA!BV212</f>
        <v>55</v>
      </c>
      <c r="M212" s="329">
        <f>CONTINUA!BW212</f>
        <v>0</v>
      </c>
      <c r="N212" s="895"/>
      <c r="O212" s="896" t="s">
        <v>3525</v>
      </c>
      <c r="P212" s="897">
        <v>0</v>
      </c>
      <c r="Q212" s="400">
        <v>46</v>
      </c>
      <c r="R212" s="401"/>
      <c r="S212" s="400">
        <v>12</v>
      </c>
      <c r="T212" s="401"/>
      <c r="U212" s="400"/>
      <c r="V212" s="401"/>
      <c r="W212" s="400"/>
      <c r="X212" s="401"/>
      <c r="Y212" s="400"/>
      <c r="Z212" s="401"/>
      <c r="AA212" s="400"/>
      <c r="AB212" s="401"/>
      <c r="AC212" s="400"/>
      <c r="AD212" s="401"/>
      <c r="AE212" s="400"/>
      <c r="AF212" s="401"/>
      <c r="AG212" s="400"/>
      <c r="AH212" s="401"/>
      <c r="AI212" s="400"/>
      <c r="AJ212" s="401"/>
      <c r="AK212" s="400"/>
      <c r="AL212" s="401"/>
      <c r="AM212" s="400"/>
      <c r="AN212" s="401"/>
      <c r="AO212" s="400"/>
      <c r="AP212" s="401"/>
      <c r="AQ212" s="400"/>
      <c r="AR212" s="401"/>
      <c r="AS212" s="400"/>
      <c r="AT212" s="401"/>
      <c r="AU212" s="400"/>
      <c r="AV212" s="401"/>
      <c r="AW212" s="400"/>
      <c r="AX212" s="401"/>
      <c r="AY212" s="400"/>
      <c r="AZ212" s="401"/>
      <c r="BA212" s="400"/>
      <c r="BB212" s="401"/>
      <c r="BC212" s="400"/>
      <c r="BD212" s="401"/>
      <c r="BE212" s="400"/>
      <c r="BF212" s="401"/>
      <c r="BG212" s="400"/>
      <c r="BH212" s="401"/>
      <c r="BI212" s="400"/>
      <c r="BJ212" s="401"/>
      <c r="BK212" s="400"/>
      <c r="BL212" s="401"/>
      <c r="BM212" s="400">
        <v>1</v>
      </c>
      <c r="BN212" s="401"/>
      <c r="BO212" s="400"/>
      <c r="BP212" s="401"/>
      <c r="BQ212" s="400"/>
      <c r="BR212" s="401"/>
      <c r="BS212" s="400"/>
      <c r="BT212" s="401"/>
      <c r="BU212" s="400"/>
      <c r="BV212" s="401"/>
      <c r="BW212" s="400"/>
      <c r="BX212" s="401"/>
      <c r="BY212" s="400"/>
      <c r="BZ212" s="401"/>
      <c r="CA212" s="400"/>
      <c r="CB212" s="401"/>
      <c r="CC212" s="400"/>
      <c r="CD212" s="401"/>
      <c r="CE212" s="400"/>
      <c r="CF212" s="401"/>
      <c r="CG212" s="400"/>
      <c r="CH212" s="401"/>
      <c r="CI212" s="400"/>
      <c r="CJ212" s="401"/>
      <c r="CK212" s="400"/>
      <c r="CL212" s="401"/>
      <c r="CM212" s="400"/>
      <c r="CN212" s="401"/>
      <c r="CO212" s="400"/>
      <c r="CP212" s="401"/>
      <c r="CQ212" s="400"/>
      <c r="CR212" s="401"/>
      <c r="CS212" s="400"/>
      <c r="CT212" s="401"/>
      <c r="CU212" s="400"/>
      <c r="CV212" s="401"/>
      <c r="CW212" s="400"/>
      <c r="CX212" s="401"/>
      <c r="CY212" s="400"/>
      <c r="CZ212" s="401"/>
      <c r="DA212" s="400">
        <v>1</v>
      </c>
      <c r="DB212" s="401"/>
      <c r="DC212" s="400"/>
      <c r="DD212" s="401"/>
      <c r="DE212" s="400"/>
      <c r="DF212" s="401"/>
      <c r="DG212" s="400"/>
      <c r="DH212" s="401"/>
      <c r="DI212" s="400"/>
      <c r="DJ212" s="401"/>
      <c r="DK212" s="400"/>
      <c r="DL212" s="401"/>
      <c r="DM212" s="400"/>
      <c r="DN212" s="401"/>
      <c r="DO212" s="400"/>
      <c r="DP212" s="401"/>
      <c r="DQ212" s="400"/>
      <c r="DR212" s="401"/>
      <c r="DS212" s="400"/>
      <c r="DT212" s="401"/>
      <c r="DU212" s="400"/>
      <c r="DV212" s="401"/>
      <c r="DW212" s="400"/>
      <c r="DX212" s="401"/>
      <c r="DY212" s="400"/>
      <c r="DZ212" s="401"/>
      <c r="EA212" s="400"/>
      <c r="EB212" s="401"/>
      <c r="EC212" s="400"/>
      <c r="ED212" s="401"/>
      <c r="EE212" s="400"/>
      <c r="EF212" s="401"/>
      <c r="EG212" s="400"/>
      <c r="EH212" s="401"/>
      <c r="EI212" s="400"/>
      <c r="EJ212" s="447"/>
      <c r="EK212" s="511"/>
      <c r="EL212" s="514"/>
      <c r="EM212" s="448"/>
      <c r="EN212" s="344"/>
      <c r="EO212" s="345"/>
      <c r="EP212" s="171">
        <f t="shared" si="241"/>
        <v>46</v>
      </c>
      <c r="EQ212" s="171">
        <f t="shared" si="242"/>
        <v>2</v>
      </c>
      <c r="ER212" s="171">
        <f t="shared" si="243"/>
        <v>12</v>
      </c>
      <c r="ES212" s="171">
        <f t="shared" si="244"/>
        <v>0</v>
      </c>
      <c r="ET212" s="171">
        <f t="shared" si="245"/>
        <v>0</v>
      </c>
      <c r="EU212" s="171">
        <f t="shared" si="246"/>
        <v>0</v>
      </c>
      <c r="EV212" s="172">
        <f t="shared" si="247"/>
        <v>60</v>
      </c>
      <c r="EW212" s="173"/>
      <c r="EX212" s="248">
        <f t="shared" si="254"/>
        <v>0</v>
      </c>
      <c r="EY212" s="174">
        <f>(L212*regular)+(M212*Cadeirantee)</f>
        <v>530.20000000000005</v>
      </c>
      <c r="EZ212" s="249">
        <f>SUMIF(FG212:GJ212,"&gt;0")</f>
        <v>0</v>
      </c>
      <c r="FA212" s="249">
        <f>SUMIF(FG212:GJ212,"&lt;0")+SUMIF(GN212:HP212,"&lt;0")</f>
        <v>0</v>
      </c>
      <c r="FB212" s="174">
        <v>0</v>
      </c>
      <c r="FC212" s="126">
        <f>N212*km*'VALORES TABELA'!$B$13</f>
        <v>0</v>
      </c>
      <c r="FD212" s="250">
        <f t="shared" ref="FD212:FD215" si="255">GL212</f>
        <v>0</v>
      </c>
      <c r="FE212" s="105"/>
      <c r="FF212" s="119"/>
      <c r="FG212" s="119"/>
      <c r="FH212" s="119"/>
      <c r="FI212" s="119"/>
      <c r="FJ212" s="119"/>
      <c r="FK212" s="119"/>
      <c r="FL212" s="119"/>
      <c r="FM212" s="119"/>
      <c r="FN212" s="119"/>
      <c r="FO212" s="119"/>
      <c r="FP212" s="119"/>
      <c r="FQ212" s="119"/>
      <c r="FR212" s="119"/>
      <c r="FS212" s="119"/>
      <c r="FT212" s="119"/>
      <c r="FU212" s="119"/>
      <c r="FV212" s="119"/>
      <c r="FW212" s="119"/>
      <c r="FX212" s="119"/>
      <c r="FY212" s="119"/>
      <c r="FZ212" s="119"/>
      <c r="GA212" s="119"/>
      <c r="GB212" s="119"/>
      <c r="GC212" s="119"/>
      <c r="GD212" s="119"/>
      <c r="GE212" s="119"/>
      <c r="GF212" s="119"/>
      <c r="GG212" s="119"/>
      <c r="GH212" s="119"/>
      <c r="GI212" s="119"/>
      <c r="GJ212" s="119"/>
      <c r="GK212" s="251"/>
      <c r="GL212" s="103">
        <f t="shared" si="248"/>
        <v>0</v>
      </c>
      <c r="GM212" s="124"/>
      <c r="GN212" s="104"/>
      <c r="GO212" s="104"/>
      <c r="GP212" s="104"/>
      <c r="GQ212" s="104"/>
      <c r="GR212" s="104"/>
      <c r="GS212" s="104"/>
      <c r="GT212" s="104"/>
      <c r="GU212" s="104"/>
      <c r="GV212" s="104"/>
      <c r="GW212" s="104"/>
      <c r="GX212" s="104"/>
      <c r="GY212" s="104"/>
      <c r="GZ212" s="104"/>
      <c r="HA212" s="104"/>
      <c r="HB212" s="104"/>
      <c r="HC212" s="104"/>
      <c r="HD212" s="104"/>
      <c r="HE212" s="104"/>
      <c r="HF212" s="104"/>
      <c r="HG212" s="104"/>
      <c r="HH212" s="104"/>
      <c r="HI212" s="104"/>
      <c r="HJ212" s="104"/>
      <c r="HK212" s="104"/>
      <c r="HL212" s="104"/>
      <c r="HM212" s="104"/>
      <c r="HN212" s="104"/>
      <c r="HO212" s="104"/>
      <c r="HP212" s="104"/>
      <c r="HQ212" s="64"/>
      <c r="HR212" s="64"/>
      <c r="HS212" s="64"/>
      <c r="HT212" s="64"/>
      <c r="HU212" s="64"/>
      <c r="HV212" s="64"/>
      <c r="HW212" s="105"/>
      <c r="HX212" s="64"/>
      <c r="HY212" s="280">
        <f t="shared" ref="HY212:HY215" si="256">IF(ISTEXT(EM212), VALUE(EM212), EM212)</f>
        <v>0</v>
      </c>
      <c r="HZ212" s="280">
        <f t="shared" ref="HZ212:HZ215" si="257">IF(ISTEXT(EN212), VALUE(EN212), EN212)</f>
        <v>0</v>
      </c>
      <c r="IA212" s="280">
        <f t="shared" ref="IA212:IA215" si="258">IF(ISTEXT(EO212), VALUE(EO212), EO212)</f>
        <v>0</v>
      </c>
      <c r="IB212" s="64"/>
      <c r="IC212" s="64"/>
    </row>
    <row r="213" spans="1:237" s="106" customFormat="1" ht="22.5" customHeight="1" x14ac:dyDescent="0.25">
      <c r="A213" s="368" t="s">
        <v>3358</v>
      </c>
      <c r="B213" s="369" t="s">
        <v>3359</v>
      </c>
      <c r="C213" s="375" t="s">
        <v>3186</v>
      </c>
      <c r="D213" s="371" t="s">
        <v>3360</v>
      </c>
      <c r="E213" s="371" t="s">
        <v>3361</v>
      </c>
      <c r="F213" s="376" t="s">
        <v>3182</v>
      </c>
      <c r="G213" s="376" t="s">
        <v>3183</v>
      </c>
      <c r="H213" s="373" t="s">
        <v>2104</v>
      </c>
      <c r="I213" s="374" t="s">
        <v>2104</v>
      </c>
      <c r="J213" s="421" t="s">
        <v>3184</v>
      </c>
      <c r="K213" s="422" t="s">
        <v>3188</v>
      </c>
      <c r="L213" s="329">
        <f>CONTINUA!BV213</f>
        <v>0</v>
      </c>
      <c r="M213" s="329">
        <f>CONTINUA!BW213</f>
        <v>0</v>
      </c>
      <c r="N213" s="895"/>
      <c r="O213" s="896" t="s">
        <v>3525</v>
      </c>
      <c r="P213" s="897">
        <v>0</v>
      </c>
      <c r="Q213" s="400"/>
      <c r="R213" s="401"/>
      <c r="S213" s="400"/>
      <c r="T213" s="401"/>
      <c r="U213" s="400"/>
      <c r="V213" s="401"/>
      <c r="W213" s="400"/>
      <c r="X213" s="401"/>
      <c r="Y213" s="400"/>
      <c r="Z213" s="401"/>
      <c r="AA213" s="400"/>
      <c r="AB213" s="401"/>
      <c r="AC213" s="400"/>
      <c r="AD213" s="401"/>
      <c r="AE213" s="400"/>
      <c r="AF213" s="401"/>
      <c r="AG213" s="400"/>
      <c r="AH213" s="401"/>
      <c r="AI213" s="400"/>
      <c r="AJ213" s="401"/>
      <c r="AK213" s="400"/>
      <c r="AL213" s="401"/>
      <c r="AM213" s="400"/>
      <c r="AN213" s="401"/>
      <c r="AO213" s="400"/>
      <c r="AP213" s="401"/>
      <c r="AQ213" s="400"/>
      <c r="AR213" s="401"/>
      <c r="AS213" s="400"/>
      <c r="AT213" s="401"/>
      <c r="AU213" s="400"/>
      <c r="AV213" s="401"/>
      <c r="AW213" s="400"/>
      <c r="AX213" s="401"/>
      <c r="AY213" s="400"/>
      <c r="AZ213" s="401"/>
      <c r="BA213" s="400"/>
      <c r="BB213" s="401"/>
      <c r="BC213" s="400"/>
      <c r="BD213" s="401"/>
      <c r="BE213" s="400"/>
      <c r="BF213" s="401"/>
      <c r="BG213" s="400"/>
      <c r="BH213" s="401"/>
      <c r="BI213" s="400"/>
      <c r="BJ213" s="401"/>
      <c r="BK213" s="400"/>
      <c r="BL213" s="401"/>
      <c r="BM213" s="400"/>
      <c r="BN213" s="401"/>
      <c r="BO213" s="400"/>
      <c r="BP213" s="401"/>
      <c r="BQ213" s="400"/>
      <c r="BR213" s="401"/>
      <c r="BS213" s="400"/>
      <c r="BT213" s="401"/>
      <c r="BU213" s="400"/>
      <c r="BV213" s="401"/>
      <c r="BW213" s="400"/>
      <c r="BX213" s="401"/>
      <c r="BY213" s="400"/>
      <c r="BZ213" s="401"/>
      <c r="CA213" s="400"/>
      <c r="CB213" s="401"/>
      <c r="CC213" s="400"/>
      <c r="CD213" s="401"/>
      <c r="CE213" s="400"/>
      <c r="CF213" s="401"/>
      <c r="CG213" s="400"/>
      <c r="CH213" s="401"/>
      <c r="CI213" s="400"/>
      <c r="CJ213" s="401"/>
      <c r="CK213" s="400"/>
      <c r="CL213" s="401"/>
      <c r="CM213" s="400"/>
      <c r="CN213" s="401"/>
      <c r="CO213" s="400"/>
      <c r="CP213" s="401"/>
      <c r="CQ213" s="400"/>
      <c r="CR213" s="401"/>
      <c r="CS213" s="400"/>
      <c r="CT213" s="401"/>
      <c r="CU213" s="400"/>
      <c r="CV213" s="401"/>
      <c r="CW213" s="400"/>
      <c r="CX213" s="401"/>
      <c r="CY213" s="400"/>
      <c r="CZ213" s="401"/>
      <c r="DA213" s="400"/>
      <c r="DB213" s="401"/>
      <c r="DC213" s="400"/>
      <c r="DD213" s="401"/>
      <c r="DE213" s="400"/>
      <c r="DF213" s="401"/>
      <c r="DG213" s="400"/>
      <c r="DH213" s="401"/>
      <c r="DI213" s="400"/>
      <c r="DJ213" s="401"/>
      <c r="DK213" s="400"/>
      <c r="DL213" s="401"/>
      <c r="DM213" s="400"/>
      <c r="DN213" s="401"/>
      <c r="DO213" s="400"/>
      <c r="DP213" s="401"/>
      <c r="DQ213" s="400"/>
      <c r="DR213" s="401"/>
      <c r="DS213" s="400"/>
      <c r="DT213" s="401"/>
      <c r="DU213" s="400"/>
      <c r="DV213" s="401"/>
      <c r="DW213" s="400"/>
      <c r="DX213" s="401"/>
      <c r="DY213" s="400"/>
      <c r="DZ213" s="401"/>
      <c r="EA213" s="400"/>
      <c r="EB213" s="401"/>
      <c r="EC213" s="400"/>
      <c r="ED213" s="401"/>
      <c r="EE213" s="400"/>
      <c r="EF213" s="401"/>
      <c r="EG213" s="400"/>
      <c r="EH213" s="401"/>
      <c r="EI213" s="400"/>
      <c r="EJ213" s="447"/>
      <c r="EK213" s="511"/>
      <c r="EL213" s="514"/>
      <c r="EM213" s="448"/>
      <c r="EN213" s="344"/>
      <c r="EO213" s="345"/>
      <c r="EP213" s="171">
        <f t="shared" si="241"/>
        <v>0</v>
      </c>
      <c r="EQ213" s="171">
        <f t="shared" si="242"/>
        <v>0</v>
      </c>
      <c r="ER213" s="171">
        <f t="shared" si="243"/>
        <v>0</v>
      </c>
      <c r="ES213" s="171">
        <f t="shared" si="244"/>
        <v>0</v>
      </c>
      <c r="ET213" s="171">
        <f t="shared" si="245"/>
        <v>0</v>
      </c>
      <c r="EU213" s="171">
        <f t="shared" si="246"/>
        <v>0</v>
      </c>
      <c r="EV213" s="172">
        <f t="shared" si="247"/>
        <v>0</v>
      </c>
      <c r="EW213" s="125"/>
      <c r="EX213" s="248">
        <f t="shared" si="254"/>
        <v>0</v>
      </c>
      <c r="EY213" s="174">
        <f>(L213*regular)+(M213*Cadeirantee)</f>
        <v>0</v>
      </c>
      <c r="EZ213" s="249">
        <f>SUMIF(FG213:GJ213,"&gt;0")</f>
        <v>0</v>
      </c>
      <c r="FA213" s="249">
        <f>SUMIF(FG213:GJ213,"&lt;0")+SUMIF(GN213:HP213,"&lt;0")</f>
        <v>0</v>
      </c>
      <c r="FB213" s="174">
        <v>0</v>
      </c>
      <c r="FC213" s="126">
        <f>N213*km*'VALORES TABELA'!$B$13</f>
        <v>0</v>
      </c>
      <c r="FD213" s="250">
        <f t="shared" si="255"/>
        <v>0</v>
      </c>
      <c r="FE213" s="105"/>
      <c r="FF213" s="108"/>
      <c r="FG213" s="108"/>
      <c r="FH213" s="108"/>
      <c r="FI213" s="108"/>
      <c r="FJ213" s="108"/>
      <c r="FK213" s="108"/>
      <c r="FL213" s="108"/>
      <c r="FM213" s="108"/>
      <c r="FN213" s="108"/>
      <c r="FO213" s="108"/>
      <c r="FP213" s="108"/>
      <c r="FQ213" s="108"/>
      <c r="FR213" s="108"/>
      <c r="FS213" s="108"/>
      <c r="FT213" s="108"/>
      <c r="FU213" s="108"/>
      <c r="FV213" s="108"/>
      <c r="FW213" s="108"/>
      <c r="FX213" s="108"/>
      <c r="FY213" s="108"/>
      <c r="FZ213" s="108"/>
      <c r="GA213" s="108"/>
      <c r="GB213" s="108"/>
      <c r="GC213" s="108"/>
      <c r="GD213" s="108"/>
      <c r="GE213" s="108"/>
      <c r="GF213" s="108"/>
      <c r="GG213" s="108"/>
      <c r="GH213" s="108"/>
      <c r="GI213" s="108"/>
      <c r="GJ213" s="108"/>
      <c r="GK213" s="251"/>
      <c r="GL213" s="103">
        <f t="shared" si="248"/>
        <v>0</v>
      </c>
      <c r="GM213" s="124"/>
      <c r="GN213" s="104"/>
      <c r="GO213" s="104"/>
      <c r="GP213" s="104"/>
      <c r="GQ213" s="104"/>
      <c r="GR213" s="104"/>
      <c r="GS213" s="104"/>
      <c r="GT213" s="104"/>
      <c r="GU213" s="104"/>
      <c r="GV213" s="104"/>
      <c r="GW213" s="104"/>
      <c r="GX213" s="104"/>
      <c r="GY213" s="104"/>
      <c r="GZ213" s="104"/>
      <c r="HA213" s="104"/>
      <c r="HB213" s="104"/>
      <c r="HC213" s="104"/>
      <c r="HD213" s="104"/>
      <c r="HE213" s="104"/>
      <c r="HF213" s="104"/>
      <c r="HG213" s="104"/>
      <c r="HH213" s="104"/>
      <c r="HI213" s="104"/>
      <c r="HJ213" s="104"/>
      <c r="HK213" s="104"/>
      <c r="HL213" s="104"/>
      <c r="HM213" s="104"/>
      <c r="HN213" s="104"/>
      <c r="HO213" s="104"/>
      <c r="HP213" s="104"/>
      <c r="HQ213" s="64"/>
      <c r="HR213" s="64"/>
      <c r="HS213" s="64"/>
      <c r="HT213" s="64"/>
      <c r="HU213" s="64"/>
      <c r="HV213" s="64"/>
      <c r="HW213" s="105"/>
      <c r="HX213" s="64"/>
      <c r="HY213" s="280">
        <f t="shared" si="256"/>
        <v>0</v>
      </c>
      <c r="HZ213" s="280">
        <f t="shared" si="257"/>
        <v>0</v>
      </c>
      <c r="IA213" s="280">
        <f t="shared" si="258"/>
        <v>0</v>
      </c>
      <c r="IB213" s="64"/>
      <c r="IC213" s="64"/>
    </row>
    <row r="214" spans="1:237" s="106" customFormat="1" ht="22.5" customHeight="1" x14ac:dyDescent="0.25">
      <c r="A214" s="368" t="s">
        <v>3358</v>
      </c>
      <c r="B214" s="369" t="s">
        <v>3359</v>
      </c>
      <c r="C214" s="375" t="s">
        <v>3186</v>
      </c>
      <c r="D214" s="371" t="s">
        <v>3360</v>
      </c>
      <c r="E214" s="371" t="s">
        <v>3361</v>
      </c>
      <c r="F214" s="376" t="s">
        <v>3182</v>
      </c>
      <c r="G214" s="376" t="s">
        <v>3183</v>
      </c>
      <c r="H214" s="373" t="s">
        <v>2104</v>
      </c>
      <c r="I214" s="374" t="s">
        <v>2104</v>
      </c>
      <c r="J214" s="421" t="s">
        <v>3184</v>
      </c>
      <c r="K214" s="423" t="s">
        <v>3189</v>
      </c>
      <c r="L214" s="329">
        <f>CONTINUA!BV214</f>
        <v>0</v>
      </c>
      <c r="M214" s="329">
        <f>CONTINUA!BW214</f>
        <v>0</v>
      </c>
      <c r="N214" s="895"/>
      <c r="O214" s="896" t="s">
        <v>3525</v>
      </c>
      <c r="P214" s="897">
        <v>0</v>
      </c>
      <c r="Q214" s="400"/>
      <c r="R214" s="401"/>
      <c r="S214" s="400"/>
      <c r="T214" s="401"/>
      <c r="U214" s="400"/>
      <c r="V214" s="401"/>
      <c r="W214" s="400"/>
      <c r="X214" s="401"/>
      <c r="Y214" s="400"/>
      <c r="Z214" s="401"/>
      <c r="AA214" s="400"/>
      <c r="AB214" s="401"/>
      <c r="AC214" s="400"/>
      <c r="AD214" s="401"/>
      <c r="AE214" s="400"/>
      <c r="AF214" s="401"/>
      <c r="AG214" s="400"/>
      <c r="AH214" s="401"/>
      <c r="AI214" s="400"/>
      <c r="AJ214" s="401"/>
      <c r="AK214" s="400"/>
      <c r="AL214" s="401"/>
      <c r="AM214" s="400"/>
      <c r="AN214" s="401"/>
      <c r="AO214" s="400"/>
      <c r="AP214" s="401"/>
      <c r="AQ214" s="400"/>
      <c r="AR214" s="401"/>
      <c r="AS214" s="400"/>
      <c r="AT214" s="401"/>
      <c r="AU214" s="400"/>
      <c r="AV214" s="401"/>
      <c r="AW214" s="400"/>
      <c r="AX214" s="401"/>
      <c r="AY214" s="400"/>
      <c r="AZ214" s="401"/>
      <c r="BA214" s="400"/>
      <c r="BB214" s="401"/>
      <c r="BC214" s="400"/>
      <c r="BD214" s="401"/>
      <c r="BE214" s="400"/>
      <c r="BF214" s="401"/>
      <c r="BG214" s="400"/>
      <c r="BH214" s="401"/>
      <c r="BI214" s="400"/>
      <c r="BJ214" s="401"/>
      <c r="BK214" s="400"/>
      <c r="BL214" s="401"/>
      <c r="BM214" s="400"/>
      <c r="BN214" s="401"/>
      <c r="BO214" s="400"/>
      <c r="BP214" s="401"/>
      <c r="BQ214" s="400"/>
      <c r="BR214" s="401"/>
      <c r="BS214" s="400"/>
      <c r="BT214" s="401"/>
      <c r="BU214" s="400"/>
      <c r="BV214" s="401"/>
      <c r="BW214" s="400"/>
      <c r="BX214" s="401"/>
      <c r="BY214" s="400"/>
      <c r="BZ214" s="401"/>
      <c r="CA214" s="400"/>
      <c r="CB214" s="401"/>
      <c r="CC214" s="400"/>
      <c r="CD214" s="401"/>
      <c r="CE214" s="400"/>
      <c r="CF214" s="401"/>
      <c r="CG214" s="400"/>
      <c r="CH214" s="401"/>
      <c r="CI214" s="400"/>
      <c r="CJ214" s="401"/>
      <c r="CK214" s="400"/>
      <c r="CL214" s="401"/>
      <c r="CM214" s="400"/>
      <c r="CN214" s="401"/>
      <c r="CO214" s="400"/>
      <c r="CP214" s="401"/>
      <c r="CQ214" s="400"/>
      <c r="CR214" s="401"/>
      <c r="CS214" s="400"/>
      <c r="CT214" s="401"/>
      <c r="CU214" s="400"/>
      <c r="CV214" s="401"/>
      <c r="CW214" s="400"/>
      <c r="CX214" s="401"/>
      <c r="CY214" s="400"/>
      <c r="CZ214" s="401"/>
      <c r="DA214" s="400"/>
      <c r="DB214" s="401"/>
      <c r="DC214" s="400"/>
      <c r="DD214" s="401"/>
      <c r="DE214" s="400"/>
      <c r="DF214" s="401"/>
      <c r="DG214" s="400"/>
      <c r="DH214" s="401"/>
      <c r="DI214" s="400"/>
      <c r="DJ214" s="401"/>
      <c r="DK214" s="400"/>
      <c r="DL214" s="401"/>
      <c r="DM214" s="400"/>
      <c r="DN214" s="401"/>
      <c r="DO214" s="400"/>
      <c r="DP214" s="401"/>
      <c r="DQ214" s="400"/>
      <c r="DR214" s="401"/>
      <c r="DS214" s="400"/>
      <c r="DT214" s="401"/>
      <c r="DU214" s="400"/>
      <c r="DV214" s="401"/>
      <c r="DW214" s="400"/>
      <c r="DX214" s="401"/>
      <c r="DY214" s="400"/>
      <c r="DZ214" s="401"/>
      <c r="EA214" s="400"/>
      <c r="EB214" s="401"/>
      <c r="EC214" s="400"/>
      <c r="ED214" s="401"/>
      <c r="EE214" s="400"/>
      <c r="EF214" s="401"/>
      <c r="EG214" s="400"/>
      <c r="EH214" s="401"/>
      <c r="EI214" s="400"/>
      <c r="EJ214" s="447"/>
      <c r="EK214" s="511"/>
      <c r="EL214" s="514"/>
      <c r="EM214" s="448"/>
      <c r="EN214" s="344"/>
      <c r="EO214" s="345"/>
      <c r="EP214" s="171">
        <f t="shared" si="241"/>
        <v>0</v>
      </c>
      <c r="EQ214" s="171">
        <f t="shared" si="242"/>
        <v>0</v>
      </c>
      <c r="ER214" s="171">
        <f t="shared" si="243"/>
        <v>0</v>
      </c>
      <c r="ES214" s="171">
        <f t="shared" si="244"/>
        <v>0</v>
      </c>
      <c r="ET214" s="171">
        <f t="shared" si="245"/>
        <v>0</v>
      </c>
      <c r="EU214" s="171">
        <f t="shared" si="246"/>
        <v>0</v>
      </c>
      <c r="EV214" s="172">
        <f t="shared" si="247"/>
        <v>0</v>
      </c>
      <c r="EW214" s="127"/>
      <c r="EX214" s="248">
        <f t="shared" si="254"/>
        <v>0</v>
      </c>
      <c r="EY214" s="174">
        <f>(L214*regular)+(M214*Cadeirantee)</f>
        <v>0</v>
      </c>
      <c r="EZ214" s="249">
        <f>SUMIF(FG214:GJ214,"&gt;0")</f>
        <v>0</v>
      </c>
      <c r="FA214" s="249">
        <f>SUMIF(FG214:GJ214,"&lt;0")+SUMIF(GN214:HP214,"&lt;0")</f>
        <v>0</v>
      </c>
      <c r="FB214" s="174">
        <v>0</v>
      </c>
      <c r="FC214" s="126">
        <f>N214*km*'VALORES TABELA'!$B$13</f>
        <v>0</v>
      </c>
      <c r="FD214" s="250">
        <f t="shared" si="255"/>
        <v>0</v>
      </c>
      <c r="FE214" s="105"/>
      <c r="FF214" s="118"/>
      <c r="FG214" s="118"/>
      <c r="FH214" s="118"/>
      <c r="FI214" s="118"/>
      <c r="FJ214" s="118"/>
      <c r="FK214" s="118"/>
      <c r="FL214" s="118"/>
      <c r="FM214" s="118"/>
      <c r="FN214" s="118"/>
      <c r="FO214" s="118"/>
      <c r="FP214" s="118"/>
      <c r="FQ214" s="118"/>
      <c r="FR214" s="118"/>
      <c r="FS214" s="118"/>
      <c r="FT214" s="118"/>
      <c r="FU214" s="118"/>
      <c r="FV214" s="118"/>
      <c r="FW214" s="118"/>
      <c r="FX214" s="118"/>
      <c r="FY214" s="118"/>
      <c r="FZ214" s="118"/>
      <c r="GA214" s="118"/>
      <c r="GB214" s="118"/>
      <c r="GC214" s="118"/>
      <c r="GD214" s="118"/>
      <c r="GE214" s="118"/>
      <c r="GF214" s="118"/>
      <c r="GG214" s="118"/>
      <c r="GH214" s="118"/>
      <c r="GI214" s="118"/>
      <c r="GJ214" s="118"/>
      <c r="GK214" s="252"/>
      <c r="GL214" s="103">
        <f t="shared" si="248"/>
        <v>0</v>
      </c>
      <c r="GM214" s="124"/>
      <c r="GN214" s="104"/>
      <c r="GO214" s="104"/>
      <c r="GP214" s="104"/>
      <c r="GQ214" s="104"/>
      <c r="GR214" s="104"/>
      <c r="GS214" s="104"/>
      <c r="GT214" s="104"/>
      <c r="GU214" s="104"/>
      <c r="GV214" s="104"/>
      <c r="GW214" s="104"/>
      <c r="GX214" s="104"/>
      <c r="GY214" s="104"/>
      <c r="GZ214" s="104"/>
      <c r="HA214" s="104"/>
      <c r="HB214" s="104"/>
      <c r="HC214" s="104"/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64"/>
      <c r="HR214" s="65"/>
      <c r="HS214" s="65"/>
      <c r="HT214" s="65"/>
      <c r="HU214" s="65"/>
      <c r="HV214" s="65"/>
      <c r="HW214" s="105"/>
      <c r="HX214" s="65"/>
      <c r="HY214" s="280">
        <f t="shared" si="256"/>
        <v>0</v>
      </c>
      <c r="HZ214" s="280">
        <f t="shared" si="257"/>
        <v>0</v>
      </c>
      <c r="IA214" s="280">
        <f t="shared" si="258"/>
        <v>0</v>
      </c>
      <c r="IB214" s="65"/>
      <c r="IC214" s="65"/>
    </row>
    <row r="215" spans="1:237" s="106" customFormat="1" ht="22.5" customHeight="1" thickBot="1" x14ac:dyDescent="0.3">
      <c r="A215" s="377" t="s">
        <v>3358</v>
      </c>
      <c r="B215" s="378" t="s">
        <v>3359</v>
      </c>
      <c r="C215" s="379" t="s">
        <v>3186</v>
      </c>
      <c r="D215" s="380" t="s">
        <v>3360</v>
      </c>
      <c r="E215" s="380" t="s">
        <v>3361</v>
      </c>
      <c r="F215" s="381" t="s">
        <v>3182</v>
      </c>
      <c r="G215" s="381" t="s">
        <v>3183</v>
      </c>
      <c r="H215" s="382" t="s">
        <v>2104</v>
      </c>
      <c r="I215" s="383" t="s">
        <v>2104</v>
      </c>
      <c r="J215" s="421" t="s">
        <v>3184</v>
      </c>
      <c r="K215" s="424" t="s">
        <v>60</v>
      </c>
      <c r="L215" s="329">
        <f>CONTINUA!BV215</f>
        <v>0</v>
      </c>
      <c r="M215" s="329">
        <f>CONTINUA!BW215</f>
        <v>0</v>
      </c>
      <c r="N215" s="895"/>
      <c r="O215" s="896" t="s">
        <v>3525</v>
      </c>
      <c r="P215" s="897">
        <v>0</v>
      </c>
      <c r="Q215" s="400"/>
      <c r="R215" s="401"/>
      <c r="S215" s="400"/>
      <c r="T215" s="401"/>
      <c r="U215" s="400"/>
      <c r="V215" s="401"/>
      <c r="W215" s="400"/>
      <c r="X215" s="401"/>
      <c r="Y215" s="400"/>
      <c r="Z215" s="401"/>
      <c r="AA215" s="400"/>
      <c r="AB215" s="401"/>
      <c r="AC215" s="400"/>
      <c r="AD215" s="401"/>
      <c r="AE215" s="400"/>
      <c r="AF215" s="401"/>
      <c r="AG215" s="400"/>
      <c r="AH215" s="401"/>
      <c r="AI215" s="400"/>
      <c r="AJ215" s="401"/>
      <c r="AK215" s="400"/>
      <c r="AL215" s="401"/>
      <c r="AM215" s="400"/>
      <c r="AN215" s="401"/>
      <c r="AO215" s="400"/>
      <c r="AP215" s="401"/>
      <c r="AQ215" s="400"/>
      <c r="AR215" s="401"/>
      <c r="AS215" s="400"/>
      <c r="AT215" s="401"/>
      <c r="AU215" s="400"/>
      <c r="AV215" s="401"/>
      <c r="AW215" s="400"/>
      <c r="AX215" s="401"/>
      <c r="AY215" s="400"/>
      <c r="AZ215" s="401"/>
      <c r="BA215" s="400"/>
      <c r="BB215" s="401"/>
      <c r="BC215" s="400"/>
      <c r="BD215" s="401"/>
      <c r="BE215" s="400"/>
      <c r="BF215" s="401"/>
      <c r="BG215" s="400"/>
      <c r="BH215" s="401"/>
      <c r="BI215" s="400"/>
      <c r="BJ215" s="401"/>
      <c r="BK215" s="400"/>
      <c r="BL215" s="401"/>
      <c r="BM215" s="400"/>
      <c r="BN215" s="401"/>
      <c r="BO215" s="400"/>
      <c r="BP215" s="401"/>
      <c r="BQ215" s="400"/>
      <c r="BR215" s="401"/>
      <c r="BS215" s="400"/>
      <c r="BT215" s="401"/>
      <c r="BU215" s="400"/>
      <c r="BV215" s="401"/>
      <c r="BW215" s="400"/>
      <c r="BX215" s="401"/>
      <c r="BY215" s="400"/>
      <c r="BZ215" s="401"/>
      <c r="CA215" s="400"/>
      <c r="CB215" s="401"/>
      <c r="CC215" s="400"/>
      <c r="CD215" s="401"/>
      <c r="CE215" s="400"/>
      <c r="CF215" s="401"/>
      <c r="CG215" s="400"/>
      <c r="CH215" s="401"/>
      <c r="CI215" s="400"/>
      <c r="CJ215" s="401"/>
      <c r="CK215" s="400"/>
      <c r="CL215" s="401"/>
      <c r="CM215" s="400"/>
      <c r="CN215" s="401"/>
      <c r="CO215" s="400"/>
      <c r="CP215" s="401"/>
      <c r="CQ215" s="400"/>
      <c r="CR215" s="401"/>
      <c r="CS215" s="400"/>
      <c r="CT215" s="401"/>
      <c r="CU215" s="400"/>
      <c r="CV215" s="401"/>
      <c r="CW215" s="400"/>
      <c r="CX215" s="401"/>
      <c r="CY215" s="400"/>
      <c r="CZ215" s="401"/>
      <c r="DA215" s="400"/>
      <c r="DB215" s="401"/>
      <c r="DC215" s="400"/>
      <c r="DD215" s="401"/>
      <c r="DE215" s="400"/>
      <c r="DF215" s="401"/>
      <c r="DG215" s="400"/>
      <c r="DH215" s="401"/>
      <c r="DI215" s="400"/>
      <c r="DJ215" s="401"/>
      <c r="DK215" s="400"/>
      <c r="DL215" s="401"/>
      <c r="DM215" s="400"/>
      <c r="DN215" s="401"/>
      <c r="DO215" s="400"/>
      <c r="DP215" s="401"/>
      <c r="DQ215" s="400"/>
      <c r="DR215" s="401"/>
      <c r="DS215" s="400"/>
      <c r="DT215" s="401"/>
      <c r="DU215" s="400"/>
      <c r="DV215" s="401"/>
      <c r="DW215" s="400"/>
      <c r="DX215" s="401"/>
      <c r="DY215" s="400"/>
      <c r="DZ215" s="401"/>
      <c r="EA215" s="400"/>
      <c r="EB215" s="401"/>
      <c r="EC215" s="400"/>
      <c r="ED215" s="401"/>
      <c r="EE215" s="400"/>
      <c r="EF215" s="401"/>
      <c r="EG215" s="400"/>
      <c r="EH215" s="401"/>
      <c r="EI215" s="400"/>
      <c r="EJ215" s="447"/>
      <c r="EK215" s="512"/>
      <c r="EL215" s="515"/>
      <c r="EM215" s="450"/>
      <c r="EN215" s="348"/>
      <c r="EO215" s="348"/>
      <c r="EP215" s="179">
        <f t="shared" si="241"/>
        <v>0</v>
      </c>
      <c r="EQ215" s="179">
        <f t="shared" si="242"/>
        <v>0</v>
      </c>
      <c r="ER215" s="179">
        <f t="shared" si="243"/>
        <v>0</v>
      </c>
      <c r="ES215" s="179">
        <f t="shared" si="244"/>
        <v>0</v>
      </c>
      <c r="ET215" s="179">
        <f t="shared" si="245"/>
        <v>0</v>
      </c>
      <c r="EU215" s="179">
        <f t="shared" si="246"/>
        <v>0</v>
      </c>
      <c r="EV215" s="172">
        <f t="shared" si="247"/>
        <v>0</v>
      </c>
      <c r="EW215" s="253"/>
      <c r="EX215" s="254">
        <v>0</v>
      </c>
      <c r="EY215" s="180">
        <v>0</v>
      </c>
      <c r="EZ215" s="255">
        <v>0</v>
      </c>
      <c r="FA215" s="255">
        <v>0</v>
      </c>
      <c r="FB215" s="180">
        <f>SUM(FF215:GI215)/2</f>
        <v>0</v>
      </c>
      <c r="FC215" s="256">
        <f>N215*km*'VALORES TABELA'!$B$13</f>
        <v>0</v>
      </c>
      <c r="FD215" s="250">
        <f t="shared" si="255"/>
        <v>0</v>
      </c>
      <c r="FE215" s="257"/>
      <c r="FF215" s="181">
        <f>((Q215+S215)*Percapita)+((R215+T215)*Cadeirante)</f>
        <v>0</v>
      </c>
      <c r="FG215" s="181">
        <f>((U215+W215)*Percapita/30*FG$4)+((V215+X215)*Cadeirante/30*FG$4)</f>
        <v>0</v>
      </c>
      <c r="FH215" s="181">
        <f>((Y215+AA215)*Percapita/30*FH$4)+((Z215+AB215)*Cadeirante/30*FH$4)</f>
        <v>0</v>
      </c>
      <c r="FI215" s="181">
        <f>((AC215+AE215)*Percapita/30*FI$4)+((AD215+AF215)*Cadeirante/30*FI$4)</f>
        <v>0</v>
      </c>
      <c r="FJ215" s="181">
        <f>((AG215+AI215)*Percapita/30*FJ$4)+((AH215+AJ215)*Cadeirante/30*FJ$4)</f>
        <v>0</v>
      </c>
      <c r="FK215" s="181">
        <f>((AK215+AM215)*Percapita/30*FK$4)+((AL215+AN215)*Cadeirante/30*FK$4)</f>
        <v>0</v>
      </c>
      <c r="FL215" s="181">
        <f>((AO215+AQ215)*Percapita/30*FL$4)+((AP215+AR215)*Cadeirante/30*FL$4)</f>
        <v>0</v>
      </c>
      <c r="FM215" s="181">
        <f>((AS215+AU215)*Percapita/30*FM$4)+((AT215+AV215)*Cadeirante/30*FM$4)</f>
        <v>0</v>
      </c>
      <c r="FN215" s="181">
        <f>((AW215+AY215)*Percapita/30*FN$4)+((AX215+AZ215)*Cadeirante/30*FN$4)</f>
        <v>0</v>
      </c>
      <c r="FO215" s="181">
        <f>((BA215+BC215)*Percapita/30*FO$4)+((BB215+BD215)*Cadeirante/30*FO$4)</f>
        <v>0</v>
      </c>
      <c r="FP215" s="181">
        <f>((BE215+BG215)*Percapita/30*FP$4)+((BF215+BH215)*Cadeirante/30*FP$4)</f>
        <v>0</v>
      </c>
      <c r="FQ215" s="181">
        <f>((BI215+BK215)*Percapita/30*FQ$4)+((BJ215+BL215)*Cadeirante/30*FQ$4)</f>
        <v>0</v>
      </c>
      <c r="FR215" s="181">
        <f>((BM215+BO215)*Percapita/30*FR$4)+((BN215+BP215)*Cadeirante/30*FR$4)</f>
        <v>0</v>
      </c>
      <c r="FS215" s="181">
        <f>((BQ215+BS215)*Percapita/30*FS$4)+((BR215+BT215)*Cadeirante/30*FS$4)</f>
        <v>0</v>
      </c>
      <c r="FT215" s="181">
        <f>((BU215+BW215)*Percapita/30*FT$4)+((BV215+BX215)*Cadeirante/30*FT$4)</f>
        <v>0</v>
      </c>
      <c r="FU215" s="181">
        <f>((BY215+CA215)*Percapita/30*FU$4)+((BZ215+CB215)*Cadeirante/30*FU$4)</f>
        <v>0</v>
      </c>
      <c r="FV215" s="181">
        <f>((CC215+CE215)*Percapita/30*FV$4)+((CD215+CF215)*Cadeirante/30*FV$4)</f>
        <v>0</v>
      </c>
      <c r="FW215" s="181">
        <f>((CG215+CI215)*Percapita/30*FW$4)+((CI215+CK215)*Cadeirante/30*FW$4)</f>
        <v>0</v>
      </c>
      <c r="FX215" s="181">
        <f>((CK215+CM215)*Percapita/30*FX$4)+((CL215+CN215)*Cadeirante/30*FX$4)</f>
        <v>0</v>
      </c>
      <c r="FY215" s="181">
        <f>((CO215+CQ215)*Percapita/30*FY$4)+((CP215+CR215)*Cadeirante/30*FY$4)</f>
        <v>0</v>
      </c>
      <c r="FZ215" s="181">
        <f>((CS215+CU215)*Percapita/30*FZ$4)+((CT215+CV215)*Cadeirante/30*FZ$4)</f>
        <v>0</v>
      </c>
      <c r="GA215" s="181">
        <f>((CW215+CY215)*Percapita/30*GA$4)+((CX215+CZ215)*Cadeirante/30*GA$4)</f>
        <v>0</v>
      </c>
      <c r="GB215" s="181">
        <f>((DA215+DC215)*Percapita/30*GB$4)+((DB215+DD215)*Cadeirante/30*GB$4)</f>
        <v>0</v>
      </c>
      <c r="GC215" s="181">
        <f>((DE215+DG215)*Percapita/30*GC$4)+((DF215+DH215)*Cadeirante/30*GC$4)</f>
        <v>0</v>
      </c>
      <c r="GD215" s="181">
        <f>((DI215+DK215)*Percapita/30*GD$4)+((DJ215+DL215)*Cadeirante/30*GD$4)</f>
        <v>0</v>
      </c>
      <c r="GE215" s="181">
        <f>((DM215+DO215)*Percapita/30*GE$4)+((DN215+DP215)*Cadeirante/30*GE$4)</f>
        <v>0</v>
      </c>
      <c r="GF215" s="181">
        <f>((DQ215+DS215)*Percapita/30*GF$4)+((DR215+DT215)*Cadeirante/30*GF$4)</f>
        <v>0</v>
      </c>
      <c r="GG215" s="181">
        <f>((DU215+DW215)*Percapita/30*GG$4)+((DV215+DX215)*Cadeirante/30*GG$4)</f>
        <v>0</v>
      </c>
      <c r="GH215" s="181">
        <f>((DY215+EA215)*Percapita/30*GH$4)+((DZ215+EB215)*Cadeirante/30*GH$4)</f>
        <v>0</v>
      </c>
      <c r="GI215" s="181">
        <f>((EC215+EE215)*Percapita/30*GI$4)+((ED215+EF215)*Cadeirante/30*GI$4)</f>
        <v>0</v>
      </c>
      <c r="GJ215" s="181">
        <f>((EG215+EI215)*Percapita)+((EH215+EJ215)*Cadeirante)</f>
        <v>0</v>
      </c>
      <c r="GK215" s="258"/>
      <c r="GL215" s="103">
        <f t="shared" si="248"/>
        <v>0</v>
      </c>
      <c r="GM215" s="124"/>
      <c r="GN215" s="182"/>
      <c r="GO215" s="182"/>
      <c r="GP215" s="182"/>
      <c r="GQ215" s="182"/>
      <c r="GR215" s="182"/>
      <c r="GS215" s="182"/>
      <c r="GT215" s="182"/>
      <c r="GU215" s="182"/>
      <c r="GV215" s="182"/>
      <c r="GW215" s="182"/>
      <c r="GX215" s="182"/>
      <c r="GY215" s="182"/>
      <c r="GZ215" s="182"/>
      <c r="HA215" s="182"/>
      <c r="HB215" s="182"/>
      <c r="HC215" s="182"/>
      <c r="HD215" s="182"/>
      <c r="HE215" s="182"/>
      <c r="HF215" s="182"/>
      <c r="HG215" s="182"/>
      <c r="HH215" s="182"/>
      <c r="HI215" s="182"/>
      <c r="HJ215" s="182"/>
      <c r="HK215" s="182"/>
      <c r="HL215" s="182"/>
      <c r="HM215" s="182"/>
      <c r="HN215" s="182"/>
      <c r="HO215" s="182"/>
      <c r="HP215" s="259"/>
      <c r="HQ215" s="64"/>
      <c r="HW215" s="257"/>
      <c r="HY215" s="280">
        <f t="shared" si="256"/>
        <v>0</v>
      </c>
      <c r="HZ215" s="280">
        <f t="shared" si="257"/>
        <v>0</v>
      </c>
      <c r="IA215" s="280">
        <f t="shared" si="258"/>
        <v>0</v>
      </c>
    </row>
    <row r="216" spans="1:237" s="106" customFormat="1" ht="22.5" customHeight="1" x14ac:dyDescent="0.25">
      <c r="A216" t="s">
        <v>3362</v>
      </c>
      <c r="B216" s="522" t="s">
        <v>3363</v>
      </c>
      <c r="C216" s="523">
        <v>2</v>
      </c>
      <c r="D216" s="524" t="s">
        <v>3364</v>
      </c>
      <c r="E216" s="524" t="s">
        <v>3365</v>
      </c>
      <c r="F216" s="525" t="s">
        <v>3182</v>
      </c>
      <c r="G216" s="525" t="s">
        <v>3183</v>
      </c>
      <c r="H216" s="350" t="s">
        <v>2105</v>
      </c>
      <c r="I216" s="351" t="s">
        <v>2105</v>
      </c>
      <c r="J216" s="409" t="s">
        <v>3190</v>
      </c>
      <c r="K216" s="410" t="s">
        <v>3185</v>
      </c>
      <c r="L216" s="329">
        <f>CONTINUA!BV216</f>
        <v>0</v>
      </c>
      <c r="M216" s="329">
        <f>CONTINUA!BW216</f>
        <v>0</v>
      </c>
      <c r="N216" s="895"/>
      <c r="O216" s="896" t="s">
        <v>3526</v>
      </c>
      <c r="P216" s="897">
        <v>0</v>
      </c>
      <c r="Q216" s="400"/>
      <c r="R216" s="401"/>
      <c r="S216" s="400"/>
      <c r="T216" s="401"/>
      <c r="U216" s="400"/>
      <c r="V216" s="401"/>
      <c r="W216" s="400"/>
      <c r="X216" s="401"/>
      <c r="Y216" s="400"/>
      <c r="Z216" s="401"/>
      <c r="AA216" s="400"/>
      <c r="AB216" s="401"/>
      <c r="AC216" s="400"/>
      <c r="AD216" s="401"/>
      <c r="AE216" s="400"/>
      <c r="AF216" s="401"/>
      <c r="AG216" s="400"/>
      <c r="AH216" s="401"/>
      <c r="AI216" s="400"/>
      <c r="AJ216" s="401"/>
      <c r="AK216" s="400"/>
      <c r="AL216" s="401"/>
      <c r="AM216" s="400"/>
      <c r="AN216" s="401"/>
      <c r="AO216" s="400"/>
      <c r="AP216" s="401"/>
      <c r="AQ216" s="400"/>
      <c r="AR216" s="401"/>
      <c r="AS216" s="400"/>
      <c r="AT216" s="401"/>
      <c r="AU216" s="400"/>
      <c r="AV216" s="401"/>
      <c r="AW216" s="400"/>
      <c r="AX216" s="401"/>
      <c r="AY216" s="400"/>
      <c r="AZ216" s="401"/>
      <c r="BA216" s="400"/>
      <c r="BB216" s="401"/>
      <c r="BC216" s="400"/>
      <c r="BD216" s="401"/>
      <c r="BE216" s="400"/>
      <c r="BF216" s="401"/>
      <c r="BG216" s="400"/>
      <c r="BH216" s="401"/>
      <c r="BI216" s="400"/>
      <c r="BJ216" s="401"/>
      <c r="BK216" s="400"/>
      <c r="BL216" s="401"/>
      <c r="BM216" s="400"/>
      <c r="BN216" s="401"/>
      <c r="BO216" s="400"/>
      <c r="BP216" s="401"/>
      <c r="BQ216" s="400"/>
      <c r="BR216" s="401"/>
      <c r="BS216" s="400"/>
      <c r="BT216" s="401"/>
      <c r="BU216" s="400"/>
      <c r="BV216" s="401"/>
      <c r="BW216" s="400"/>
      <c r="BX216" s="401"/>
      <c r="BY216" s="400"/>
      <c r="BZ216" s="401"/>
      <c r="CA216" s="400"/>
      <c r="CB216" s="401"/>
      <c r="CC216" s="400"/>
      <c r="CD216" s="401"/>
      <c r="CE216" s="400"/>
      <c r="CF216" s="401"/>
      <c r="CG216" s="400"/>
      <c r="CH216" s="401"/>
      <c r="CI216" s="400"/>
      <c r="CJ216" s="401"/>
      <c r="CK216" s="400"/>
      <c r="CL216" s="401"/>
      <c r="CM216" s="400"/>
      <c r="CN216" s="401"/>
      <c r="CO216" s="400"/>
      <c r="CP216" s="401"/>
      <c r="CQ216" s="400"/>
      <c r="CR216" s="401"/>
      <c r="CS216" s="400"/>
      <c r="CT216" s="401"/>
      <c r="CU216" s="400"/>
      <c r="CV216" s="401"/>
      <c r="CW216" s="400"/>
      <c r="CX216" s="401"/>
      <c r="CY216" s="400"/>
      <c r="CZ216" s="401"/>
      <c r="DA216" s="400"/>
      <c r="DB216" s="401"/>
      <c r="DC216" s="400"/>
      <c r="DD216" s="401"/>
      <c r="DE216" s="400"/>
      <c r="DF216" s="401"/>
      <c r="DG216" s="400"/>
      <c r="DH216" s="401"/>
      <c r="DI216" s="400"/>
      <c r="DJ216" s="401"/>
      <c r="DK216" s="400"/>
      <c r="DL216" s="401"/>
      <c r="DM216" s="400"/>
      <c r="DN216" s="401"/>
      <c r="DO216" s="400"/>
      <c r="DP216" s="401"/>
      <c r="DQ216" s="400"/>
      <c r="DR216" s="401"/>
      <c r="DS216" s="400"/>
      <c r="DT216" s="401"/>
      <c r="DU216" s="400"/>
      <c r="DV216" s="401"/>
      <c r="DW216" s="400"/>
      <c r="DX216" s="401"/>
      <c r="DY216" s="400"/>
      <c r="DZ216" s="401"/>
      <c r="EA216" s="400"/>
      <c r="EB216" s="401"/>
      <c r="EC216" s="400"/>
      <c r="ED216" s="401"/>
      <c r="EE216" s="400"/>
      <c r="EF216" s="401"/>
      <c r="EG216" s="400"/>
      <c r="EH216" s="401"/>
      <c r="EI216" s="400"/>
      <c r="EJ216" s="447"/>
      <c r="EK216" s="510"/>
      <c r="EL216" s="513"/>
      <c r="EM216" s="520"/>
      <c r="EN216" s="520"/>
      <c r="EO216" s="520"/>
      <c r="EP216" s="171">
        <f t="shared" si="241"/>
        <v>0</v>
      </c>
      <c r="EQ216" s="171">
        <f t="shared" si="242"/>
        <v>0</v>
      </c>
      <c r="ER216" s="171">
        <f t="shared" si="243"/>
        <v>0</v>
      </c>
      <c r="ES216" s="171">
        <f t="shared" si="244"/>
        <v>0</v>
      </c>
      <c r="ET216" s="171">
        <f t="shared" si="245"/>
        <v>0</v>
      </c>
      <c r="EU216" s="171">
        <f t="shared" si="246"/>
        <v>0</v>
      </c>
      <c r="EV216" s="172">
        <f t="shared" si="247"/>
        <v>0</v>
      </c>
      <c r="EW216" s="367">
        <f>IF(C216=4,IF(MAX(Q216:EJ218)&gt;0,(Especiall/30*(IF(($G216-$F216)=($G$5-$F$5),30,IF(DAY($G216)=31,($G216-$F216),($G216-$F216)+1)))),0),0)</f>
        <v>0</v>
      </c>
      <c r="EX216" s="248">
        <f t="shared" ref="EX216:EX219" si="259">FF216</f>
        <v>16855.54</v>
      </c>
      <c r="EY216" s="174">
        <f>(L216*regular)+(M216*Cadeirantee)</f>
        <v>0</v>
      </c>
      <c r="EZ216" s="249">
        <f>SUMIF(FG216:GJ216,"&gt;0")</f>
        <v>0</v>
      </c>
      <c r="FA216" s="249">
        <f>SUMIF(FG216:GJ216,"&lt;0")+SUMIF(GN216:HP216,"&lt;0")</f>
        <v>0</v>
      </c>
      <c r="FB216" s="174">
        <v>0</v>
      </c>
      <c r="FC216" s="175">
        <f>N216*km*'VALORES TABELA'!$B$13</f>
        <v>0</v>
      </c>
      <c r="FD216" s="250">
        <f>GL216</f>
        <v>0</v>
      </c>
      <c r="FE216" s="176">
        <f>(EW216+EW217+EW218+EW219+EX216+EX217+EX218+EX219+EY216+EY217+EY218+EY219+EY220+EZ216+EZ217+EZ218+EZ219+FA216+FA217+FA218+FA219+FC216+FC217+FC218+FC219+HY216-HZ216-IA216+FD216+FD217+FD218+FD219+FB220)</f>
        <v>16855.54</v>
      </c>
      <c r="FF216" s="177">
        <f>IF(C216=4,SUM(Q216+Q217+Q218+S216+S217+S218)*Percapita/30*FF$4+(R216+R217+R218+T216+T217+T218)*Cadeirante/30*FF$4,IF(C216=3,IF(Q219+S219=10,Fixo/30*FF$4+(Q216+Q217+Q218+S216+S217+S218)*Percapita/30*FF$4+(R219+T219)*Cadeirante/30*FF$4,IF(Q219+S219&lt;=9,(Q219+S219)*Crechee/30*FF$4)+(R219+T219)*Cadeirante/30*FF$4+(Q216+Q217+Q218+S216+S217+S218)*Percapita/30*FF$4)+IF(Q219+S219&gt;=11,Fixo/30*FF$4+(Q219+S219-10)*Crechee/30*FF$4,0),IF(C216=2,IF(R216+R217+R218+R219+T216+T217+T218+T219=1,Cadeirante/30*FF$4,IF(R216+R217+R218+R219+T216+T217+T218+T219=2,Fixo/30*FF$4,IF(R216+R217+R218+R219+T216+T217+T218+T219&gt;2,Fixo/30*FF$4+(R216+R217+R218+R219+T216+T217+T218+T219-2)*Cadeirante/30*FF$4)))+(Q216+Q217+Q218+S216+S217+S218)*Percapita/30*FF$4+(Q219+S219)*Crechee/30*FF$4,IF(C216=1,IF(Q216+Q217+Q218+R216+R217+R218+S216+S217+S218+T216+T217+T218&lt;=15,(Q216+Q217+Q218+S216+S217+S218)*Percapita/30*FF$4,IF(Q216+Q217+Q218+R216+R217+R218+S216+S217+S218+T216+T217+T218&gt;=16,Fixo/30*FF$4+(Q216+Q217+Q218+R216+R217+R218+S216+S217+S218+T216+T217-16)*Percapita/30*FF$4))))))</f>
        <v>16855.54</v>
      </c>
      <c r="FG216" s="177">
        <f>IF(C216=4,SUM(U216+U217+U218+W216+W217+W218)*Percapita/30*FG$4+(V216+V217+V218+X216+X217+X218)*Cadeirante/30*FG$4,IF(C216=3,IF(U219+W219=10,Fixo/30*FG$4+(U216+U217+U218+W216+W217+W218)*Percapita/30*FG$4+(V219+X219)*Cadeirante/30*FG$4,IF(U219+W219&lt;=9,(U219+W219)*Crechee/30*FG$4)+(V219+X219)*Cadeirante/30*FG$4+(U216+U217+U218+W216+W217+W218)*Percapita/30*FG$4)+IF(U219+W219&gt;=11,Fixo/30*FG$4+(U219+W219-10)*Crechee/30*FG$4,0),IF(C216=2,IF(V216+V217+V218+V219+X216+X217+X218+X219=1,Cadeirante/30*FG$4,IF(V216+V217+V218+V219+X216+X217+X218+X219=2,Fixo/30*FG$4,IF(V216+V217+V218+V219+X216+X217+X218+X219&gt;2,Fixo/30*FG$4+(V216+V217+V218+V219+X216+X217+X218+X219-2)*Cadeirante/30*FG$4)))+(U216+U217+U218+W216+W217+W218)*Percapita/30*FG$4+(U219+W219)*Crechee/30*FG$4,IF(C216=1,IF(U216+U217+U218+V216+V217+V218+W216+W217+W218+X216+X217+X218&lt;=15,(U216+U217+U218+W216+W217+W218)*Percapita/30*FG$4,IF(U216+U217+U218+V216+V217+V218+W216+W217+W218+X216+X217+X218&gt;=16,Fixo/30*FG$4+(U216+U217+U218+V216+V217+V218+W216+W217+W218+X216+X217-16)*Percapita/30*FG$4))))))</f>
        <v>0</v>
      </c>
      <c r="FH216" s="177">
        <f>IF(C216=4,SUM(Y216+Y217+Y218+AA216+AA217+AA218)*Percapita/30*FH$4+(Z216+Z217+Z218+AB216+AB217+AB218)*Cadeirante/30*FH$4,IF(C216=3,IF(Y219+AA219=10,Fixo/30*FH$4+(Y216+Y217+Y218+AA216+AA217+AA218)*Percapita/30*FH$4+(Z219+AB219)*Cadeirante/30*FH$4,IF(Y219+AA219&lt;=9,(Y219+AA219)*Crechee/30*FH$4)+(Z219+AB219)*Cadeirante/30*FH$4+(Y216+Y217+Y218+AA216+AA217+AA218)*Percapita/30*FH$4)+IF(Y219+AA219&gt;=11,Fixo/30*FH$4+(Y219+AA219-10)*Crechee/30*FH$4,0),IF(C216=2,IF(Z216+Z217+Z218+Z219+AB216+AB217+AB218+AB219=1,Cadeirante/30*FH$4,IF(Z216+Z217+Z218+Z219+AB216+AB217+AB218+AB219=2,Fixo/30*FH$4,IF(Z216+Z217+Z218+Z219+AB216+AB217+AB218+AB219&gt;2,Fixo/30*FH$4+(Z216+Z217+Z218+Z219+AB216+AB217+AB218+AB219-2)*Cadeirante/30*FH$4)))+(Y216+Y217+Y218+AA216+AA217+AA218)*Percapita/30*FH$4+(Y219+AA219)*Crechee/30*FH$4,IF(C216=1,IF(Y216+Y217+Y218+Z216+Z217+Z218+AA216+AA217+AA218+AB216+AB217+AB218&lt;=15,(Y216+Y217+Y218+AA216+AA217+AA218)*Percapita/30*FH$4,IF(Y216+Y217+Y218+Z216+Z217+Z218+AA216+AA217+AA218+AB216+AB217+AB218&gt;=16,Fixo/30*FH$4+(Y216+Y217+Y218+Z216+Z217+Z218+AA216+AA217+AA218+AB216+AB217-16)*Percapita/30*FH$4))))))</f>
        <v>0</v>
      </c>
      <c r="FI216" s="177">
        <f>IF(C216=4,SUM(AC216+AC217+AC218+AE216+AE217+AE218)*Percapita/30*FI$4+(AD216+AD217+AD218+AF216+AF217+AF218)*Cadeirante/30*FI$4,IF(C216=3,IF(AC219+AE219=10,Fixo/30*FI$4+(AC216+AC217+AC218+AE216+AE217+AE218)*Percapita/30*FI$4+(AD219+AF219)*Cadeirante/30*FI$4,IF(AC219+AE219&lt;=9,(AC219+AE219)*Crechee/30*FI$4)+(AD219+AF219)*Cadeirante/30*FI$4+(AC216+AC217+AC218+AE216+AE217+AE218)*Percapita/30*FI$4)+IF(AC219+AE219&gt;=11,Fixo/30*FI$4+(AC219+AE219-10)*Crechee/30*FI$4,0),IF(C216=2,IF(AD216+AD217+AD218+AD219+AF216+AF217+AF218+AF219=1,Cadeirante/30*FI$4,IF(AD216+AD217+AD218+AD219+AF216+AF217+AF218+AF219=2,Fixo/30*FI$4,IF(AD216+AD217+AD218+AD219+AF216+AF217+AF218+AF219&gt;2,Fixo/30*FI$4+(AD216+AD217+AD218+AD219+AF216+AF217+AF218+AF219-2)*Cadeirante/30*FI$4)))+(AC216+AC217+AC218+AE216+AE217+AE218)*Percapita/30*FI$4+(AC219+AE219)*Crechee/30*FI$4,IF(C216=1,IF(AC216+AC217+AC218+AD216+AD217+AD218+AE216+AE217+AE218+AF216+AF217+AF218&lt;=15,(AC216+AC217+AC218+AE216+AE217+AE218)*Percapita/30*FI$4,IF(AC216+AC217+AC218+AD216+AD217+AD218+AE216+AE217+AE218+AF216+AF217+AF218&gt;=16,Fixo/30*FI$4+(AC216+AC217+AC218+AD216+AD217+AD218+AE216+AE217+AE218+AF216+AF217-16)*Percapita/30*FI$4))))))</f>
        <v>0</v>
      </c>
      <c r="FJ216" s="177">
        <f>IF(C216=4,SUM(AG216+AG217+AG218+AI216+AI217+AI218)*Percapita/30*FJ$4+(AH216+AH217+AH218+AJ216+AJ217+AJ218)*Cadeirante/30*FJ$4,IF(C216=3,IF(AG219+AI219=10,Fixo/30*FJ$4+(AG216+AG217+AG218+AI216+AI217+AI218)*Percapita/30*FJ$4+(AH219+AJ219)*Cadeirante/30*FJ$4,IF(AG219+AI219&lt;=9,(AG219+AI219)*Crechee/30*FJ$4)+(AH219+AJ219)*Cadeirante/30*FJ$4+(AG216+AG217+AG218+AI216+AI217+AI218)*Percapita/30*FJ$4)+IF(AG219+AI219&gt;=11,Fixo/30*FJ$4+(AG219+AI219-10)*Crechee/30*FJ$4,0),IF(C216=2,IF(AH216+AH217+AH218+AH219+AJ216+AJ217+AJ218+AJ219=1,Cadeirante/30*FJ$4,IF(AH216+AH217+AH218+AH219+AJ216+AJ217+AJ218+AJ219=2,Fixo/30*FJ$4,IF(AH216+AH217+AH218+AH219+AJ216+AJ217+AJ218+AJ219&gt;2,Fixo/30*FJ$4+(AH216+AH217+AH218+AH219+AJ216+AJ217+AJ218+AJ219-2)*Cadeirante/30*FJ$4)))+(AG216+AG217+AG218+AI216+AI217+AI218)*Percapita/30*FJ$4+(AG219+AI219)*Crechee/30*FJ$4,IF(C216=1,IF(AG216+AG217+AG218+AH216+AH217+AH218+AI216+AI217+AI218+AJ216+AJ217+AJ218&lt;=15,(AG216+AG217+AG218+AI216+AI217+AI218)*Percapita/30*FJ$4,IF(AG216+AG217+AG218+AH216+AH217+AH218+AI216+AI217+AI218+AJ216+AJ217+AJ218&gt;=16,Fixo/30*FJ$4+(AG216+AG217+AG218+AH216+AH217+AH218+AI216+AI217+AI218+AJ216+AJ217-16)*Percapita/30*FJ$4))))))</f>
        <v>0</v>
      </c>
      <c r="FK216" s="177">
        <f>IF(C216=4,SUM(AK216+AK217+AK218+AM216+AM217+AM218)*Percapita/30*FK$4+(AL216+AL217+AL218+AN216+AN217+AN218)*Cadeirante/30*FK$4,IF(C216=3,IF(AK219+AM219=10,Fixo/30*FK$4+(AK216+AK217+AK218+AM216+AM217+AM218)*Percapita/30*FK$4+(AL219+AN219)*Cadeirante/30*FK$4,IF(AK219+AM219&lt;=9,(AK219+AM219)*Crechee/30*FK$4)+(AL219+AN219)*Cadeirante/30*FK$4+(AK216+AK217+AK218+AM216+AM217+AM218)*Percapita/30*FK$4)+IF(AK219+AM219&gt;=11,Fixo/30*FK$4+(AK219+AM219-10)*Crechee/30*FK$4,0),IF(C216=2,IF(AL216+AL217+AL218+AL219+AN216+AN217+AN218+AN219=1,Cadeirante/30*FK$4,IF(AL216+AL217+AL218+AL219+AN216+AN217+AN218+AN219=2,Fixo/30*FK$4,IF(AL216+AL217+AL218+AL219+AN216+AN217+AN218+AN219&gt;2,Fixo/30*FK$4+(AL216+AL217+AL218+AL219+AN216+AN217+AN218+AN219-2)*Cadeirante/30*FK$4)))+(AK216+AK217+AK218+AM216+AM217+AM218)*Percapita/30*FK$4+(AK219+AM219)*Crechee/30*FK$4,IF(C216=1,IF(AK216+AK217+AK218+AL216+AL217+AL218+AM216+AM217+AM218+AN216+AN217+AN218&lt;=15,(AK216+AK217+AK218+AM216+AM217+AM218)*Percapita/30*FK$4,IF(AK216+AK217+AK218+AL216+AL217+AL218+AM216+AM217+AM218+AN216+AN217+AN218&gt;=16,Fixo/30*FK$4+(AK216+AK217+AK218+AL216+AL217+AL218+AM216+AM217+AM218+AN216+AN217-16)*Percapita/30*FK$4))))))</f>
        <v>0</v>
      </c>
      <c r="FL216" s="177">
        <f>IF(C216=4,SUM(AO216+AO217+AO218+AQ216+AQ217+AQ218)*Percapita/30*FL$4+(AP216+AP217+AP218+AR216+AR217+AR218)*Cadeirante/30*FL$4,IF(C216=3,IF(AO219+AQ219=10,Fixo/30*FL$4+(AO216+AO217+AO218+AQ216+AQ217+AQ218)*Percapita/30*FL$4+(AP219+AR219)*Cadeirante/30*FL$4,IF(AO219+AQ219&lt;=9,(AO219+AQ219)*Crechee/30*FL$4)+(AP219+AR219)*Cadeirante/30*FL$4+(AO216+AO217+AO218+AQ216+AQ217+AQ218)*Percapita/30*FL$4)+IF(AO219+AQ219&gt;=11,Fixo/30*FL$4+(AO219+AQ219-10)*Crechee/30*FL$4,0),IF(C216=2,IF(AP216+AP217+AP218+AP219+AR216+AR217+AR218+AR219=1,Cadeirante/30*FL$4,IF(AP216+AP217+AP218+AP219+AR216+AR217+AR218+AR219=2,Fixo/30*FL$4,IF(AP216+AP217+AP218+AP219+AR216+AR217+AR218+AR219&gt;2,Fixo/30*FL$4+(AP216+AP217+AP218+AP219+AR216+AR217+AR218+AR219-2)*Cadeirante/30*FL$4)))+(AO216+AO217+AO218+AQ216+AQ217+AQ218)*Percapita/30*FL$4+(AO219+AQ219)*Crechee/30*FL$4,IF(C216=1,IF(AO216+AO217+AO218+AP216+AP217+AP218+AQ216+AQ217+AQ218+AR216+AR217+AR218&lt;=15,(AO216+AO217+AO218+AQ216+AQ217+AQ218)*Percapita/30*FL$4,IF(AO216+AO217+AO218+AP216+AP217+AP218+AQ216+AQ217+AQ218+AR216+AR217+AR218&gt;=16,Fixo/30*FL$4+(AO216+AO217+AO218+AP216+AP217+AP218+AQ216+AQ217+AQ218+AR216+AR217-16)*Percapita/30*FL$4))))))</f>
        <v>0</v>
      </c>
      <c r="FM216" s="177">
        <f>IF(C216=4,SUM(AS216+AS217+AS218+AU216+AU217+AU218)*Percapita/30*FM$4+(AT216+AT217+AT218+AV216+AV217+AV218)*Cadeirante/30*FM$4,IF(C216=3,IF(AS219+AU219=10,Fixo/30*FM$4+(AS216+AS217+AS218+AU216+AU217+AU218)*Percapita/30*FM$4+(AT219+AV219)*Cadeirante/30*FM$4,IF(AS219+AU219&lt;=9,(AS219+AU219)*Crechee/30*FM$4)+(AT219+AV219)*Cadeirante/30*FM$4+(AS216+AS217+AS218+AU216+AU217+AU218)*Percapita/30*FM$4)+IF(AS219+AU219&gt;=11,Fixo/30*FM$4+(AS219+AU219-10)*Crechee/30*FM$4,0),IF(C216=2,IF(AT216+AT217+AT218+AT219+AV216+AV217+AV218+AV219=1,Cadeirante/30*FM$4,IF(AT216+AT217+AT218+AT219+AV216+AV217+AV218+AV219=2,Fixo/30*FM$4,IF(AT216+AT217+AT218+AT219+AV216+AV217+AV218+AV219&gt;2,Fixo/30*FM$4+(AT216+AT217+AT218+AT219+AV216+AV217+AV218+AV219-2)*Cadeirante/30*FM$4)))+(AS216+AS217+AS218+AU216+AU217+AU218)*Percapita/30*FM$4+(AS219+AU219)*Crechee/30*FM$4,IF(C216=1,IF(AS216+AS217+AS218+AT216+AT217+AT218+AU216+AU217+AU218+AV216+AV217+AV218&lt;=15,(AS216+AS217+AS218+AU216+AU217+AU218)*Percapita/30*FM$4,IF(AS216+AS217+AS218+AT216+AT217+AT218+AU216+AU217+AU218+AV216+AV217+AV218&gt;=16,Fixo/30*FM$4+(AS216+AS217+AS218+AT216+AT217+AT218+AU216+AU217+AU218+AV216+AV217-16)*Percapita/30*FM$4))))))</f>
        <v>0</v>
      </c>
      <c r="FN216" s="177">
        <f>IF(C216=4,SUM(AW216+AW217+AW218+AY216+AY217+AY218)*Percapita/30*FN$4+(AX216+AX217+AX218+AZ216+AZ217+AZ218)*Cadeirante/30*FN$4,IF(C216=3,IF(AW219+AY219=10,Fixo/30*FN$4+(AW216+AW217+AW218+AY216+AY217+AY218)*Percapita/30*FN$4+(AX219+AZ219)*Cadeirante/30*FN$4,IF(AW219+AY219&lt;=9,(AW219+AY219)*Crechee/30*FN$4)+(AX219+AZ219)*Cadeirante/30*FN$4+(AW216+AW217+AW218+AY216+AY217+AY218)*Percapita/30*FN$4)+IF(AW219+AY219&gt;=11,Fixo/30*FN$4+(AW219+AY219-10)*Crechee/30*FN$4,0),IF(C216=2,IF(AX216+AX217+AX218+AX219+AZ216+AZ217+AZ218+AZ219=1,Cadeirante/30*FN$4,IF(AX216+AX217+AX218+AX219+AZ216+AZ217+AZ218+AZ219=2,Fixo/30*FN$4,IF(AX216+AX217+AX218+AX219+AZ216+AZ217+AZ218+AZ219&gt;2,Fixo/30*FN$4+(AX216+AX217+AX218+AX219+AZ216+AZ217+AZ218+AZ219-2)*Cadeirante/30*FN$4)))+(AW216+AW217+AW218+AY216+AY217+AY218)*Percapita/30*FN$4+(AW219+AY219)*Crechee/30*FN$4,IF(C216=1,IF(AW216+AW217+AW218+AX216+AX217+AX218+AY216+AY217+AY218+AZ216+AZ217+AZ218&lt;=15,(AW216+AW217+AW218+AY216+AY217+AY218)*Percapita/30*FN$4,IF(AW216+AW217+AW218+AX216+AX217+AX218+AY216+AY217+AY218+AZ216+AZ217+AZ218&gt;=16,Fixo/30*FN$4+(AW216+AW217+AW218+AX216+AX217+AX218+AY216+AY217+AY218+AZ216+AZ217-16)*Percapita/30*FN$4))))))</f>
        <v>0</v>
      </c>
      <c r="FO216" s="177">
        <f>IF(C216=4,SUM(BA216+BA217+BA218+BC216+BC217+BC218)*Percapita/30*FO$4+(BB216+BB217+BB218+BD216+BD217+BD218)*Cadeirante/30*FO$4,IF(C216=3,IF(BA219+BC219=10,Fixo/30*FO$4+(BA216+BA217+BA218+BC216+BC217+BC218)*Percapita/30*FO$4+(BB219+BD219)*Cadeirante/30*FO$4,IF(BA219+BC219&lt;=9,(BA219+BC219)*Crechee/30*FO$4)+(BB219+BD219)*Cadeirante/30*FO$4+(BA216+BA217+BA218+BC216+BC217+BC218)*Percapita/30*FO$4)+IF(BA219+BC219&gt;=11,Fixo/30*FO$4+(BA219+BC219-10)*Crechee/30*FO$4,0),IF(C216=2,IF(BB216+BB217+BB218+BB219+BD216+BD217+BD218+BD219=1,Cadeirante/30*FO$4,IF(BB216+BB217+BB218+BB219+BD216+BD217+BD218+BD219=2,Fixo/30*FO$4,IF(BB216+BB217+BB218+BB219+BD216+BD217+BD218+BD219&gt;2,Fixo/30*FO$4+(BB216+BB217+BB218+BB219+BD216+BD217+BD218+BD219-2)*Cadeirante/30*FO$4)))+(BA216+BA217+BA218+BC216+BC217+BC218)*Percapita/30*FO$4+(BA219+BC219)*Crechee/30*FO$4,IF(C216=1,IF(BA216+BA217+BA218+BB216+BB217+BB218+BC216+BC217+BC218+BD216+BD217+BD218&lt;=15,(BA216+BA217+BA218+BC216+BC217+BC218)*Percapita/30*FO$4,IF(BA216+BA217+BA218+BB216+BB217+BB218+BC216+BC217+BC218+BD216+BD217+BD218&gt;=16,Fixo/30*FO$4+(BA216+BA217+BA218+BB216+BB217+BB218+BC216+BC217+BC218+BD216+BD217-16)*Percapita/30*FO$4))))))</f>
        <v>0</v>
      </c>
      <c r="FP216" s="177">
        <f>IF(C216=4,SUM(BE216+BE217+BE218+BG216+BG217+BG218)*Percapita/30*FP$4+(BF216+BF217+BF218+BH216+BH217+BH218)*Cadeirante/30*FP$4,IF(C216=3,IF(BE219+BG219=10,Fixo/30*FP$4+(BE216+BE217+BE218+BG216+BG217+BG218)*Percapita/30*FP$4+(BF219+BH219)*Cadeirante/30*FP$4,IF(BE219+BG219&lt;=9,(BE219+BG219)*Crechee/30*FP$4)+(BF219+BH219)*Cadeirante/30*FP$4+(BE216+BE217+BE218+BG216+BG217+BG218)*Percapita/30*FP$4)+IF(BE219+BG219&gt;=11,Fixo/30*FP$4+(BE219+BG219-10)*Crechee/30*FP$4,0),IF(C216=2,IF(BF216+BF217+BF218+BF219+BH216+BH217+BH218+BH219=1,Cadeirante/30*FP$4,IF(BF216+BF217+BF218+BF219+BH216+BH217+BH218+BH219=2,Fixo/30*FP$4,IF(BF216+BF217+BF218+BF219+BH216+BH217+BH218+BH219&gt;2,Fixo/30*FP$4+(BF216+BF217+BF218+BF219+BH216+BH217+BH218+BH219-2)*Cadeirante/30*FP$4)))+(BE216+BE217+BE218+BG216+BG217+BG218)*Percapita/30*FP$4+(BE219+BG219)*Crechee/30*FP$4,IF(C216=1,IF(BE216+BE217+BE218+BF216+BF217+BF218+BG216+BG217+BG218+BH216+BH217+BH218&lt;=15,(BE216+BE217+BE218+BG216+BG217+BG218)*Percapita/30*FP$4,IF(BE216+BE217+BE218+BF216+BF217+BF218+BG216+BG217+BG218+BH216+BH217+BH218&gt;=16,Fixo/30*FP$4+(BE216+BE217+BE218+BF216+BF217+BF218+BG216+BG217+BG218+BH216+BH217-16)*Percapita/30*FP$4))))))</f>
        <v>0</v>
      </c>
      <c r="FQ216" s="177">
        <f>IF(C216=4,SUM(BI216+BI217+BI218+BK216+BK217+BK218)*Percapita/30*FQ$4+(BJ216+BJ217+BJ218+BL216+BL217+BL218)*Cadeirante/30*FQ$4,IF(C216=3,IF(BI219+BK219=10,Fixo/30*FQ$4+(BI216+BI217+BI218+BK216+BK217+BK218)*Percapita/30*FQ$4+(BJ219+BL219)*Cadeirante/30*FQ$4,IF(BI219+BK219&lt;=9,(BI219+BK219)*Crechee/30*FQ$4)+(BJ219+BL219)*Cadeirante/30*FQ$4+(BI216+BI217+BI218+BK216+BK217+BK218)*Percapita/30*FQ$4)+IF(BI219+BK219&gt;=11,Fixo/30*FQ$4+(BI219+BK219-10)*Crechee/30*FQ$4,0),IF(C216=2,IF(BJ216+BJ217+BJ218+BJ219+BL216+BL217+BL218+BL219=1,Cadeirante/30*FQ$4,IF(BJ216+BJ217+BJ218+BJ219+BL216+BL217+BL218+BL219=2,Fixo/30*FQ$4,IF(BJ216+BJ217+BJ218+BJ219+BL216+BL217+BL218+BL219&gt;2,Fixo/30*FQ$4+(BJ216+BJ217+BJ218+BJ219+BL216+BL217+BL218+BL219-2)*Cadeirante/30*FQ$4)))+(BI216+BI217+BI218+BK216+BK217+BK218)*Percapita/30*FQ$4+(BI219+BK219)*Crechee/30*FQ$4,IF(C216=1,IF(BI216+BI217+BI218+BJ216+BJ217+BJ218+BK216+BK217+BK218+BL216+BL217+BL218&lt;=15,(BI216+BI217+BI218+BK216+BK217+BK218)*Percapita/30*FQ$4,IF(BI216+BI217+BI218+BJ216+BJ217+BJ218+BK216+BK217+BK218+BL216+BL217+BL218&gt;=16,Fixo/30*FQ$4+(BI216+BI217+BI218+BJ216+BJ217+BJ218+BK216+BK217+BK218+BL216+BL217-16)*Percapita/30*FQ$4))))))</f>
        <v>0</v>
      </c>
      <c r="FR216" s="177">
        <f>IF(C216=4,SUM(BM216+BM217+BM218+BO216+BO217+BO218)*Percapita/30*FR$4+(BN216+BN217+BN218+BP216+BP217+BP218)*Cadeirante/30*FR$4,IF(C216=3,IF(BM219+BO219=10,Fixo/30*FR$4+(BM216+BM217+BM218+BO216+BO217+BO218)*Percapita/30*FR$4+(BN219+BP219)*Cadeirante/30*FR$4,IF(BM219+BO219&lt;=9,(BM219+BO219)*Crechee/30*FR$4)+(BN219+BP219)*Cadeirante/30*FR$4+(BM216+BM217+BM218+BO216+BO217+BO218)*Percapita/30*FR$4)+IF(BM219+BO219&gt;=11,Fixo/30*FR$4+(BM219+BO219-10)*Crechee/30*FR$4,0),IF(C216=2,IF(BN216+BN217+BN218+BN219+BP216+BP217+BP218+BP219=1,Cadeirante/30*FR$4,IF(BN216+BN217+BN218+BN219+BP216+BP217+BP218+BP219=2,Fixo/30*FR$4,IF(BN216+BN217+BN218+BN219+BP216+BP217+BP218+BP219&gt;2,Fixo/30*FR$4+(BN216+BN217+BN218+BN219+BP216+BP217+BP218+BP219-2)*Cadeirante/30*FR$4)))+(BM216+BM217+BM218+BO216+BO217+BO218)*Percapita/30*FR$4+(BM219+BO219)*Crechee/30*FR$4,IF(C216=1,IF(BM216+BM217+BM218+BN216+BN217+BN218+BO216+BO217+BO218+BP216+BP217+BP218&lt;=15,(BM216+BM217+BM218+BO216+BO217+BO218)*Percapita/30*FR$4,IF(BM216+BM217+BM218+BN216+BN217+BN218+BO216+BO217+BO218+BP216+BP217+BP218&gt;=16,Fixo/30*FR$4+(BM216+BM217+BM218+BN216+BN217+BN218+BO216+BO217+BO218+BP216+BP217-16)*Percapita/30*FR$4))))))</f>
        <v>0</v>
      </c>
      <c r="FS216" s="177">
        <f>IF(C216=4,SUM(BQ216+BQ217+BQ218+BS216+BS217+BS218)*Percapita/30*FS$4+(BR216+BR217+BR218+BT216+BT217+BT218)*Cadeirante/30*FS$4,IF(C216=3,IF(BQ219+BS219=10,Fixo/30*FS$4+(BQ216+BQ217+BQ218+BS216+BS217+BS218)*Percapita/30*FS$4+(BR219+BT219)*Cadeirante/30*FS$4,IF(BQ219+BS219&lt;=9,(BQ219+BS219)*Crechee/30*FS$4)+(BR219+BT219)*Cadeirante/30*FS$4+(BQ216+BQ217+BQ218+BS216+BS217+BS218)*Percapita/30*FS$4)+IF(BQ219+BS219&gt;=11,Fixo/30*FS$4+(BQ219+BS219-10)*Crechee/30*FS$4,0),IF(C216=2,IF(BR216+BR217+BR218+BR219+BT216+BT217+BT218+BT219=1,Cadeirante/30*FS$4,IF(BR216+BR217+BR218+BR219+BT216+BT217+BT218+BT219=2,Fixo/30*FS$4,IF(BR216+BR217+BR218+BR219+BT216+BT217+BT218+BT219&gt;2,Fixo/30*FS$4+(BR216+BR217+BR218+BR219+BT216+BT217+BT218+BT219-2)*Cadeirante/30*FS$4)))+(BQ216+BQ217+BQ218+BS216+BS217+BS218)*Percapita/30*FS$4+(BQ219+BS219)*Crechee/30*FS$4,IF(C216=1,IF(BQ216+BQ217+BQ218+BR216+BR217+BR218+BS216+BS217+BS218+BT216+BT217+BT218&lt;=15,(BQ216+BQ217+BQ218+BS216+BS217+BS218)*Percapita/30*FS$4,IF(BQ216+BQ217+BQ218+BR216+BR217+BR218+BS216+BS217+BS218+BT216+BT217+BT218&gt;=16,Fixo/30*FS$4+(BQ216+BQ217+BQ218+BR216+BR217+BR218+BS216+BS217+BS218+BT216+BT217-16)*Percapita/30*FS$4))))))</f>
        <v>0</v>
      </c>
      <c r="FT216" s="177">
        <f>IF(C216=4,SUM(BU216+BU217+BU218+BW216+BW217+BW218)*Percapita/30*FT$4+(BV216+BV217+BV218+BX216+BX217+BX218)*Cadeirante/30*FT$4,IF(C216=3,IF(BU219+BW219=10,Fixo/30*FT$4+(BU216+BU217+BU218+BW216+BW217+BW218)*Percapita/30*FT$4+(BV219+BX219)*Cadeirante/30*FT$4,IF(BU219+BW219&lt;=9,(BU219+BW219)*Crechee/30*FT$4)+(BV219+BX219)*Cadeirante/30*FT$4+(BU216+BU217+BU218+BW216+BW217+BW218)*Percapita/30*FT$4)+IF(BU219+BW219&gt;=11,Fixo/30*FT$4+(BU219+BW219-10)*Crechee/30*FT$4,0),IF(C216=2,IF(BV216+BV217+BV218+BV219+BX216+BX217+BX218+BX219=1,Cadeirante/30*FT$4,IF(BV216+BV217+BV218+BV219+BX216+BX217+BX218+BX219=2,Fixo/30*FT$4,IF(BV216+BV217+BV218+BV219+BX216+BX217+BX218+BX219&gt;2,Fixo/30*FT$4+(BV216+BV217+BV218+BV219+BX216+BX217+BX218+BX219-2)*Cadeirante/30*FT$4)))+(BU216+BU217+BU218+BW216+BW217+BW218)*Percapita/30*FT$4+(BU219+BW219)*Crechee/30*FT$4,IF(C216=1,IF(BU216+BU217+BU218+BV216+BV217+BV218+BW216+BW217+BW218+BX216+BX217+BX218&lt;=15,(BU216+BU217+BU218+BW216+BW217+BW218)*Percapita/30*FT$4,IF(BU216+BU217+BU218+BV216+BV217+BV218+BW216+BW217+BW218+BX216+BX217+BX218&gt;=16,Fixo/30*FT$4+(BU216+BU217+BU218+BV216+BV217+BV218+BW216+BW217+BW218+BX216+BX217-16)*Percapita/30*FT$4))))))</f>
        <v>0</v>
      </c>
      <c r="FU216" s="177">
        <f>IF(C216=4,SUM(BY216+BY217+BY218+CA216+CA217+CA218)*Percapita/30*FU$4+(BZ216+BZ217+BZ218+CB216+CB217+CB218)*Cadeirante/30*FU$4,IF(C216=3,IF(BY219+CA219=10,Fixo/30*FU$4+(BY216+BY217+BY218+CA216+CA217+CA218)*Percapita/30*FU$4+(BZ219+CB219)*Cadeirante/30*FU$4,IF(BY219+CA219&lt;=9,(BY219+CA219)*Crechee/30*FU$4)+(BZ219+CB219)*Cadeirante/30*FU$4+(BY216+BY217+BY218+CA216+CA217+CA218)*Percapita/30*FU$4)+IF(BY219+CA219&gt;=11,Fixo/30*FU$4+(BY219+CA219-10)*Crechee/30*FU$4,0),IF(C216=2,IF(BZ216+BZ217+BZ218+BZ219+CB216+CB217+CB218+CB219=1,Cadeirante/30*FU$4,IF(BZ216+BZ217+BZ218+BZ219+CB216+CB217+CB218+CB219=2,Fixo/30*FU$4,IF(BZ216+BZ217+BZ218+BZ219+CB216+CB217+CB218+CB219&gt;2,Fixo/30*FU$4+(BZ216+BZ217+BZ218+BZ219+CB216+CB217+CB218+CB219-2)*Cadeirante/30*FU$4)))+(BY216+BY217+BY218+CA216+CA217+CA218)*Percapita/30*FU$4+(BY219+CA219)*Crechee/30*FU$4,IF(C216=1,IF(BY216+BY217+BY218+BZ216+BZ217+BZ218+CA216+CA217+CA218+CB216+CB217+CB218&lt;=15,(BY216+BY217+BY218+CA216+CA217+CA218)*Percapita/30*FU$4,IF(BY216+BY217+BY218+BZ216+BZ217+BZ218+CA216+CA217+CA218+CB216+CB217+CB218&gt;=16,Fixo/30*FU$4+(BY216+BY217+BY218+BZ216+BZ217+BZ218+CA216+CA217+CA218+CB216+CB217-16)*Percapita/30*FU$4))))))</f>
        <v>0</v>
      </c>
      <c r="FV216" s="177">
        <f>IF(C216=4,SUM(CC216+CC217+CC218+CE216+CE217+CE218)*Percapita/30*FV$4+(CD216+CD217+CD218+CF216+CF217+CF218)*Cadeirante/30*FV$4,IF(C216=3,IF(CC219+CE219=10,Fixo/30*FV$4+(CC216+CC217+CC218+CE216+CE217+CE218)*Percapita/30*FV$4+(CD219+CF219)*Cadeirante/30*FV$4,IF(CC219+CE219&lt;=9,(CC219+CE219)*Crechee/30*FV$4)+(CD219+CF219)*Cadeirante/30*FV$4+(CC216+CC217+CC218+CE216+CE217+CE218)*Percapita/30*FV$4)+IF(CC219+CE219&gt;=11,Fixo/30*FV$4+(CC219+CE219-10)*Crechee/30*FV$4,0),IF(C216=2,IF(CD216+CD217+CD218+CD219+CF216+CF217+CF218+CF219=1,Cadeirante/30*FV$4,IF(CD216+CD217+CD218+CD219+CF216+CF217+CF218+CF219=2,Fixo/30*FV$4,IF(CD216+CD217+CD218+CD219+CF216+CF217+CF218+CF219&gt;2,Fixo/30*FV$4+(CD216+CD217+CD218+CD219+CF216+CF217+CF218+CF219-2)*Cadeirante/30*FV$4)))+(CC216+CC217+CC218+CE216+CE217+CE218)*Percapita/30*FV$4+(CC219+CE219)*Crechee/30*FV$4,IF(C216=1,IF(CC216+CC217+CC218+CD216+CD217+CD218+CE216+CE217+CE218+CF216+CF217+CF218&lt;=15,(CC216+CC217+CC218+CE216+CE217+CE218)*Percapita/30*FV$4,IF(CC216+CC217+CC218+CD216+CD217+CD218+CE216+CE217+CE218+CF216+CF217+CF218&gt;=16,Fixo/30*FV$4+(CC216+CC217+CC218+CD216+CD217+CD218+CE216+CE217+CE218+CF216+CF217-16)*Percapita/30*FV$4))))))</f>
        <v>0</v>
      </c>
      <c r="FW216" s="177">
        <f>IF(C216=4,SUM(CG216+CG217+CG218+CI216+CI217+CI218)*Percapita/30*FW$4+(CH216+CH217+CH218+CJ216+CJ217+CJ218)*Cadeirante/30*FW$4,IF(C216=3,IF(CG219+CI219=10,Fixo/30*FW$4+(CG216+CG217+CG218+CI216+CI217+CI218)*Percapita/30*FW$4+(CH219+CJ219)*Cadeirante/30*FW$4,IF(CG219+CI219&lt;=9,(CG219+CI219)*Crechee/30*FW$4)+(CH219+CJ219)*Cadeirante/30*FW$4+(CG216+CG217+CG218+CI216+CI217+CI218)*Percapita/30*FW$4)+IF(CG219+CI219&gt;=11,Fixo/30*FW$4+(CG219+CI219-10)*Crechee/30*FW$4,0),IF(C216=2,IF(CH216+CH217+CH218+CH219+CJ216+CJ217+CJ218+CJ219=1,Cadeirante/30*FW$4,IF(CH216+CH217+CH218+CH219+CJ216+CJ217+CJ218+CJ219=2,Fixo/30*FW$4,IF(CH216+CH217+CH218+CH219+CJ216+CJ217+CJ218+CJ219&gt;2,Fixo/30*FW$4+(CH216+CH217+CH218+CH219+CJ216+CJ217+CJ218+CJ219-2)*Cadeirante/30*FW$4)))+(CG216+CG217+CG218+CI216+CI217+CI218)*Percapita/30*FW$4+(CG219+CI219)*Crechee/30*FW$4,IF(C216=1,IF(CG216+CG217+CG218+CH216+CH217+CH218+CI216+CI217+CI218+CJ216+CJ217+CJ218&lt;=15,(CG216+CG217+CG218+CI216+CI217+CI218)*Percapita/30*FW$4,IF(CG216+CG217+CG218+CH216+CH217+CH218+CI216+CI217+CI218+CJ216+CJ217+CJ218&gt;=16,Fixo/30*FW$4+(CG216+CG217+CG218+CH216+CH217+CH218+CI216+CI217+CI218+CJ216+CJ217-16)*Percapita/30*FW$4))))))</f>
        <v>0</v>
      </c>
      <c r="FX216" s="177">
        <f>IF(C216=4,SUM(CK216+CK217+CK218+CM216+CM217+CM218)*Percapita/30*FX$4+(CL216+CL217+CL218+CN216+CN217+CN218)*Cadeirante/30*FX$4,IF(C216=3,IF(CK219+CM219=10,Fixo/30*FX$4+(CK216+CK217+CK218+CM216+CM217+CM218)*Percapita/30*FX$4+(CL219+CN219)*Cadeirante/30*FX$4,IF(CK219+CM219&lt;=9,(CK219+CM219)*Crechee/30*FX$4)+(CL219+CN219)*Cadeirante/30*FX$4+(CK216+CK217+CK218+CM216+CM217+CM218)*Percapita/30*FX$4)+IF(CK219+CM219&gt;=11,Fixo/30*FX$4+(CK219+CM219-10)*Crechee/30*FX$4,0),IF(C216=2,IF(CL216+CL217+CL218+CL219+CN216+CN217+CN218+CN219=1,Cadeirante/30*FX$4,IF(CL216+CL217+CL218+CL219+CN216+CN217+CN218+CN219=2,Fixo/30*FX$4,IF(CL216+CL217+CL218+CL219+CN216+CN217+CN218+CN219&gt;2,Fixo/30*FX$4+(CL216+CL217+CL218+CL219+CN216+CN217+CN218+CN219-2)*Cadeirante/30*FX$4)))+(CK216+CK217+CK218+CM216+CM217+CM218)*Percapita/30*FX$4+(CK219+CM219)*Crechee/30*FX$4,IF(C216=1,IF(CK216+CK217+CK218+CL216+CL217+CL218+CM216+CM217+CM218+CN216+CN217+CN218&lt;=15,(CK216+CK217+CK218+CM216+CM217+CM218)*Percapita/30*FX$4,IF(CK216+CK217+CK218+CL216+CL217+CL218+CM216+CM217+CM218+CN216+CN217+CN218&gt;=16,Fixo/30*FX$4+(CK216+CK217+CK218+CL216+CL217+CL218+CM216+CM217+CM218+CN216+CN217-16)*Percapita/30*FX$4))))))</f>
        <v>0</v>
      </c>
      <c r="FY216" s="177">
        <f>IF(C216=4,SUM(CO216+CO217+CO218+CQ216+CQ217+CQ218)*Percapita/30*FY$4+(CP216+CP217+CP218+CR216+CR217+CR218)*Cadeirante/30*FY$4,IF(C216=3,IF(CO219+CQ219=10,Fixo/30*FY$4+(CO216+CO217+CO218+CQ216+CQ217+CQ218)*Percapita/30*FY$4+(CP219+CR219)*Cadeirante/30*FY$4,IF(CO219+CQ219&lt;=9,(CO219+CQ219)*Crechee/30*FY$4)+(CP219+CR219)*Cadeirante/30*FY$4+(CO216+CO217+CO218+CQ216+CQ217+CQ218)*Percapita/30*FY$4)+IF(CO219+CQ219&gt;=11,Fixo/30*FY$4+(CO219+CQ219-10)*Crechee/30*FY$4,0),IF(C216=2,IF(CP216+CP217+CP218+CP219+CR216+CR217+CR218+CR219=1,Cadeirante/30*FY$4,IF(CP216+CP217+CP218+CP219+CR216+CR217+CR218+CR219=2,Fixo/30*FY$4,IF(CP216+CP217+CP218+CP219+CR216+CR217+CR218+CR219&gt;2,Fixo/30*FY$4+(CP216+CP217+CP218+CP219+CR216+CR217+CR218+CR219-2)*Cadeirante/30*FY$4)))+(CO216+CO217+CO218+CQ216+CQ217+CQ218)*Percapita/30*FY$4+(CO219+CQ219)*Crechee/30*FY$4,IF(C216=1,IF(CO216+CO217+CO218+CP216+CP217+CP218+CQ216+CQ217+CQ218+CR216+CR217+CR218&lt;=15,(CO216+CO217+CO218+CQ216+CQ217+CQ218)*Percapita/30*FY$4,IF(CO216+CO217+CO218+CP216+CP217+CP218+CQ216+CQ217+CQ218+CR216+CR217+CR218&gt;=16,Fixo/30*FY$4+(CO216+CO217+CO218+CP216+CP217+CP218+CQ216+CQ217+CQ218+CR216+CR217-16)*Percapita/30*FY$4))))))</f>
        <v>0</v>
      </c>
      <c r="FZ216" s="177">
        <f>IF(C216=4,SUM(CS216+CS217+CS218+CU216+CU217+CU218)*Percapita/30*FZ$4+(CT216+CT217+CT218+CV216+CV217+CV218)*Cadeirante/30*FZ$4,IF(C216=3,IF(CS219+CU219=10,Fixo/30*FZ$4+(CS216+CS217+CS218+CU216+CU217+CU218)*Percapita/30*FZ$4+(CT219+CV219)*Cadeirante/30*FZ$4,IF(CS219+CU219&lt;=9,(CS219+CU219)*Crechee/30*FZ$4)+(CT219+CV219)*Cadeirante/30*FZ$4+(CS216+CS217+CS218+CU216+CU217+CU218)*Percapita/30*FZ$4)+IF(CS219+CU219&gt;=11,Fixo/30*FZ$4+(CS219+CU219-10)*Crechee/30*FZ$4,0),IF(C216=2,IF(CT216+CT217+CT218+CT219+CV216+CV217+CV218+CV219=1,Cadeirante/30*FZ$4,IF(CT216+CT217+CT218+CT219+CV216+CV217+CV218+CV219=2,Fixo/30*FZ$4,IF(CT216+CT217+CT218+CT219+CV216+CV217+CV218+CV219&gt;2,Fixo/30*FZ$4+(CT216+CT217+CT218+CT219+CV216+CV217+CV218+CV219-2)*Cadeirante/30*FZ$4)))+(CS216+CS217+CS218+CU216+CU217+CU218)*Percapita/30*FZ$4+(CS219+CU219)*Crechee/30*FZ$4,IF(C216=1,IF(CS216+CS217+CS218+CT216+CT217+CT218+CU216+CU217+CU218+CV216+CV217+CV218&lt;=15,(CS216+CS217+CS218+CU216+CU217+CU218)*Percapita/30*FZ$4,IF(CS216+CS217+CS218+CT216+CT217+CT218+CU216+CU217+CU218+CV216+CV217+CV218&gt;=16,Fixo/30*FZ$4+(CS216+CS217+CS218+CT216+CT217+CT218+CU216+CU217+CU218+CV216+CV217-16)*Percapita/30*FZ$4))))))</f>
        <v>0</v>
      </c>
      <c r="GA216" s="177">
        <f>IF(C216=4,SUM(CW216+CW217+CW218+CY216+CY217+CY218)*Percapita/30*GA$4+(CX216+CX217+CX218+CZ216+CZ217+CZ218)*Cadeirante/30*GA$4,IF(C216=3,IF(CW219+CY219=10,Fixo/30*GA$4+(CW216+CW217+CW218+CY216+CY217+CY218)*Percapita/30*GA$4+(CX219+CZ219)*Cadeirante/30*GA$4,IF(CW219+CY219&lt;=9,(CW219+CY219)*Crechee/30*GA$4)+(CX219+CZ219)*Cadeirante/30*GA$4+(CW216+CW217+CW218+CY216+CY217+CY218)*Percapita/30*GA$4)+IF(CW219+CY219&gt;=11,Fixo/30*GA$4+(CW219+CY219-10)*Crechee/30*GA$4,0),IF(C216=2,IF(CX216+CX217+CX218+CX219+CZ216+CZ217+CZ218+CZ219=1,Cadeirante/30*GA$4,IF(CX216+CX217+CX218+CX219+CZ216+CZ217+CZ218+CZ219=2,Fixo/30*GA$4,IF(CX216+CX217+CX218+CX219+CZ216+CZ217+CZ218+CZ219&gt;2,Fixo/30*GA$4+(CX216+CX217+CX218+CX219+CZ216+CZ217+CZ218+CZ219-2)*Cadeirante/30*GA$4)))+(CW216+CW217+CW218+CY216+CY217+CY218)*Percapita/30*GA$4+(CW219+CY219)*Crechee/30*GA$4,IF(C216=1,IF(CW216+CW217+CW218+CX216+CX217+CX218+CY216+CY217+CY218+CZ216+CZ217+CZ218&lt;=15,(CW216+CW217+CW218+CY216+CY217+CY218)*Percapita/30*GA$4,IF(CW216+CW217+CW218+CX216+CX217+CX218+CY216+CY217+CY218+CZ216+CZ217+CZ218&gt;=16,Fixo/30*GA$4+(CW216+CW217+CW218+CX216+CX217+CX218+CY216+CY217+CY218+CZ216+CZ217-16)*Percapita/30*GA$4))))))</f>
        <v>0</v>
      </c>
      <c r="GB216" s="177">
        <f>IF(C216=4,SUM(DA216+DA217+DA218+DC216+DC217+DC218)*Percapita/30*GB$4+(DB216+DB217+DB218+DD216+DD217+DD218)*Cadeirante/30*GB$4,IF(C216=3,IF(DA219+DC219=10,Fixo/30*GB$4+(DA216+DA217+DA218+DC216+DC217+DC218)*Percapita/30*GB$4+(DB219+DD219)*Cadeirante/30*GB$4,IF(DA219+DC219&lt;=9,(DA219+DC219)*Crechee/30*GB$4)+(DB219+DD219)*Cadeirante/30*GB$4+(DA216+DA217+DA218+DC216+DC217+DC218)*Percapita/30*GB$4)+IF(DA219+DC219&gt;=11,Fixo/30*GB$4+(DA219+DC219-10)*Crechee/30*GB$4,0),IF(C216=2,IF(DB216+DB217+DB218+DB219+DD216+DD217+DD218+DD219=1,Cadeirante/30*GB$4,IF(DB216+DB217+DB218+DB219+DD216+DD217+DD218+DD219=2,Fixo/30*GB$4,IF(DB216+DB217+DB218+DB219+DD216+DD217+DD218+DD219&gt;2,Fixo/30*GB$4+(DB216+DB217+DB218+DB219+DD216+DD217+DD218+DD219-2)*Cadeirante/30*GB$4)))+(DA216+DA217+DA218+DC216+DC217+DC218)*Percapita/30*GB$4+(DA219+DC219)*Crechee/30*GB$4,IF(C216=1,IF(DA216+DA217+DA218+DB216+DB217+DB218+DC216+DC217+DC218+DD216+DD217+DD218&lt;=15,(DA216+DA217+DA218+DC216+DC217+DC218)*Percapita/30*GB$4,IF(DA216+DA217+DA218+DB216+DB217+DB218+DC216+DC217+DC218+DD216+DD217+DD218&gt;=16,Fixo/30*GB$4+(DA216+DA217+DA218+DB216+DB217+DB218+DC216+DC217+DC218+DD216+DD217-16)*Percapita/30*GB$4))))))</f>
        <v>0</v>
      </c>
      <c r="GC216" s="177">
        <f>IF(C216=4,SUM(DE216+DE217+DE218+DG216+DG217+DG218)*Percapita/30*GC$4+(DF216+DF217+DF218+DH216+DH217+DH218)*Cadeirante/30*GC$4,IF(C216=3,IF(DE219+DG219=10,Fixo/30*GC$4+(DE216+DE217+DE218+DG216+DG217+DG218)*Percapita/30*GC$4+(DF219+DH219)*Cadeirante/30*GC$4,IF(DE219+DG219&lt;=9,(DE219+DG219)*Crechee/30*GC$4)+(DF219+DH219)*Cadeirante/30*GC$4+(DE216+DE217+DE218+DG216+DG217+DG218)*Percapita/30*GC$4)+IF(DE219+DG219&gt;=11,Fixo/30*GC$4+(DE219+DG219-10)*Crechee/30*GC$4,0),IF(C216=2,IF(DF216+DF217+DF218+DF219+DH216+DH217+DH218+DH219=1,Cadeirante/30*GC$4,IF(DF216+DF217+DF218+DF219+DH216+DH217+DH218+DH219=2,Fixo/30*GC$4,IF(DF216+DF217+DF218+DF219+DH216+DH217+DH218+DH219&gt;2,Fixo/30*GC$4+(DF216+DF217+DF218+DF219+DH216+DH217+DH218+DH219-2)*Cadeirante/30*GC$4)))+(DE216+DE217+DE218+DG216+DG217+DG218)*Percapita/30*GC$4+(DE219+DG219)*Crechee/30*GC$4,IF(C216=1,IF(DE216+DE217+DE218+DF216+DF217+DF218+DG216+DG217+DG218+DH216+DH217+DH218&lt;=15,(DE216+DE217+DE218+DG216+DG217+DG218)*Percapita/30*GC$4,IF(DE216+DE217+DE218+DF216+DF217+DF218+DG216+DG217+DG218+DH216+DH217+DH218&gt;=16,Fixo/30*GC$4+(DE216+DE217+DE218+DF216+DF217+DF218+DG216+DG217+DG218+DH216+DH217-16)*Percapita/30*GC$4))))))</f>
        <v>0</v>
      </c>
      <c r="GD216" s="177">
        <f>IF(C216=4,SUM(DI216+DI217+DI218+DK216+DK217+DK218)*Percapita/30*GD$4+(DJ216+DJ217+DJ218+DL216+DL217+DL218)*Cadeirante/30*GD$4,IF(C216=3,IF(DI219+DK219=10,Fixo/30*GD$4+(DI216+DI217+DI218+DK216+DK217+DK218)*Percapita/30*GD$4+(DJ219+DL219)*Cadeirante/30*GD$4,IF(DI219+DK219&lt;=9,(DI219+DK219)*Crechee/30*GD$4)+(DJ219+DL219)*Cadeirante/30*GD$4+(DI216+DI217+DI218+DK216+DK217+DK218)*Percapita/30*GD$4)+IF(DI219+DK219&gt;=11,Fixo/30*GD$4+(DI219+DK219-10)*Crechee/30*GD$4,0),IF(C216=2,IF(DJ216+DJ217+DJ218+DJ219+DL216+DL217+DL218+DL219=1,Cadeirante/30*GD$4,IF(DJ216+DJ217+DJ218+DJ219+DL216+DL217+DL218+DL219=2,Fixo/30*GD$4,IF(DJ216+DJ217+DJ218+DJ219+DL216+DL217+DL218+DL219&gt;2,Fixo/30*GD$4+(DJ216+DJ217+DJ218+DJ219+DL216+DL217+DL218+DL219-2)*Cadeirante/30*GD$4)))+(DI216+DI217+DI218+DK216+DK217+DK218)*Percapita/30*GD$4+(DI219+DK219)*Crechee/30*GD$4,IF(C216=1,IF(DI216+DI217+DI218+DJ216+DJ217+DJ218+DK216+DK217+DK218+DL216+DL217+DL218&lt;=15,(DI216+DI217+DI218+DK216+DK217+DK218)*Percapita/30*GD$4,IF(DI216+DI217+DI218+DJ216+DJ217+DJ218+DK216+DK217+DK218+DL216+DL217+DL218&gt;=16,Fixo/30*GD$4+(DI216+DI217+DI218+DJ216+DJ217+DJ218+DK216+DK217+DK218+DL216+DL217-16)*Percapita/30*GD$4))))))</f>
        <v>0</v>
      </c>
      <c r="GE216" s="177">
        <f>IF(C216=4,SUM(DM216+DM217+DM218+DO216+DO217+DO218)*Percapita/30*GE$4+(DN216+DN217+DN218+DP216+DP217+DP218)*Cadeirante/30*GE$4,IF(C216=3,IF(DM219+DO219=10,Fixo/30*GE$4+(DM216+DM217+DM218+DO216+DO217+DO218)*Percapita/30*GE$4+(DN219+DP219)*Cadeirante/30*GE$4,IF(DM219+DO219&lt;=9,(DM219+DO219)*Crechee/30*GE$4)+(DN219+DP219)*Cadeirante/30*GE$4+(DM216+DM217+DM218+DO216+DO217+DO218)*Percapita/30*GE$4)+IF(DM219+DO219&gt;=11,Fixo/30*GE$4+(DM219+DO219-10)*Crechee/30*GE$4,0),IF(C216=2,IF(DN216+DN217+DN218+DN219+DP216+DP217+DP218+DP219=1,Cadeirante/30*GE$4,IF(DN216+DN217+DN218+DN219+DP216+DP217+DP218+DP219=2,Fixo/30*GE$4,IF(DN216+DN217+DN218+DN219+DP216+DP217+DP218+DP219&gt;2,Fixo/30*GE$4+(DN216+DN217+DN218+DN219+DP216+DP217+DP218+DP219-2)*Cadeirante/30*GE$4)))+(DM216+DM217+DM218+DO216+DO217+DO218)*Percapita/30*GE$4+(DM219+DO219)*Crechee/30*GE$4,IF(C216=1,IF(DM216+DM217+DM218+DN216+DN217+DN218+DO216+DO217+DO218+DP216+DP217+DP218&lt;=15,(DM216+DM217+DM218+DO216+DO217+DO218)*Percapita/30*GE$4,IF(DM216+DM217+DM218+DN216+DN217+DN218+DO216+DO217+DO218+DP216+DP217+DP218&gt;=16,Fixo/30*GE$4+(DM216+DM217+DM218+DN216+DN217+DN218+DO216+DO217+DO218+DP216+DP217-16)*Percapita/30*GE$4))))))</f>
        <v>0</v>
      </c>
      <c r="GF216" s="177">
        <f>IF(C216=4,SUM(DQ216+DQ217+DQ218+DS216+DS217+DS218)*Percapita/30*GF$4+(DR216+DR217+DR218+DT216+DT217+DT218)*Cadeirante/30*GF$4,IF(C216=3,IF(DQ219+DS219=10,Fixo/30*GF$4+(DQ216+DQ217+DQ218+DS216+DS217+DS218)*Percapita/30*GF$4+(DR219+DT219)*Cadeirante/30*GF$4,IF(DQ219+DS219&lt;=9,(DQ219+DS219)*Crechee/30*GF$4)+(DR219+DT219)*Cadeirante/30*GF$4+(DQ216+DQ217+DQ218+DS216+DS217+DS218)*Percapita/30*GF$4)+IF(DQ219+DS219&gt;=11,Fixo/30*GF$4+(DQ219+DS219-10)*Crechee/30*GF$4,0),IF(C216=2,IF(DR216+DR217+DR218+DR219+DT216+DT217+DT218+DT219=1,Cadeirante/30*GF$4,IF(DR216+DR217+DR218+DR219+DT216+DT217+DT218+DT219=2,Fixo/30*GF$4,IF(DR216+DR217+DR218+DR219+DT216+DT217+DT218+DT219&gt;2,Fixo/30*GF$4+(DR216+DR217+DR218+DR219+DT216+DT217+DT218+DT219-2)*Cadeirante/30*GF$4)))+(DQ216+DQ217+DQ218+DS216+DS217+DS218)*Percapita/30*GF$4+(DQ219+DS219)*Crechee/30*GF$4,IF(C216=1,IF(DQ216+DQ217+DQ218+DR216+DR217+DR218+DS216+DS217+DS218+DT216+DT217+DT218&lt;=15,(DQ216+DQ217+DQ218+DS216+DS217+DS218)*Percapita/30*GF$4,IF(DQ216+DQ217+DQ218+DR216+DR217+DR218+DS216+DS217+DS218+DT216+DT217+DT218&gt;=16,Fixo/30*GF$4+(DQ216+DQ217+DQ218+DR216+DR217+DR218+DS216+DS217+DS218+DT216+DT217-16)*Percapita/30*GF$4))))))</f>
        <v>0</v>
      </c>
      <c r="GG216" s="177">
        <f>IF(C216=4,SUM(DU216+DU217+DU218+DW216+DW217+DW218)*Percapita/30*GG$4+(DV216+DV217+DV218+DX216+DX217+DX218)*Cadeirante/30*GG$4,IF(C216=3,IF(DU219+DW219=10,Fixo/30*GG$4+(DU216+DU217+DU218+DW216+DW217+DW218)*Percapita/30*GG$4+(DV219+DX219)*Cadeirante/30*GG$4,IF(DU219+DW219&lt;=9,(DU219+DW219)*Crechee/30*GG$4)+(DV219+DX219)*Cadeirante/30*GG$4+(DU216+DU217+DU218+DW216+DW217+DW218)*Percapita/30*GG$4)+IF(DU219+DW219&gt;=11,Fixo/30*GG$4+(DU219+DW219-10)*Crechee/30*GG$4,0),IF(C216=2,IF(DV216+DV217+DV218+DV219+DX216+DX217+DX218+DX219=1,Cadeirante/30*GG$4,IF(DV216+DV217+DV218+DV219+DX216+DX217+DX218+DX219=2,Fixo/30*GG$4,IF(DV216+DV217+DV218+DV219+DX216+DX217+DX218+DX219&gt;2,Fixo/30*GG$4+(DV216+DV217+DV218+DV219+DX216+DX217+DX218+DX219-2)*Cadeirante/30*GG$4)))+(DU216+DU217+DU218+DW216+DW217+DW218)*Percapita/30*GG$4+(DU219+DW219)*Crechee/30*GG$4,IF(C216=1,IF(DU216+DU217+DU218+DV216+DV217+DV218+DW216+DW217+DW218+DX216+DX217+DX218&lt;=15,(DU216+DU217+DU218+DW216+DW217+DW218)*Percapita/30*GG$4,IF(DU216+DU217+DU218+DV216+DV217+DV218+DW216+DW217+DW218+DX216+DX217+DX218&gt;=16,Fixo/30*GG$4+(DU216+DU217+DU218+DV216+DV217+DV218+DW216+DW217+DW218+DX216+DX217-16)*Percapita/30*GG$4))))))</f>
        <v>0</v>
      </c>
      <c r="GH216" s="177">
        <f>IF(C216=4,SUM(DY216+DY217+DY218+EA216+EA217+EA218)*Percapita/30*GH$4+(DZ216+DZ217+DZ218+EB216+EB217+EB218)*Cadeirante/30*GH$4,IF(C216=3,IF(DY219+EA219=10,Fixo/30*GH$4+(DY216+DY217+DY218+EA216+EA217+EA218)*Percapita/30*GH$4+(DZ219+EB219)*Cadeirante/30*GH$4,IF(DY219+EA219&lt;=9,(DY219+EA219)*Crechee/30*GH$4)+(DZ219+EB219)*Cadeirante/30*GH$4+(DY216+DY217+DY218+EA216+EA217+EA218)*Percapita/30*GH$4)+IF(DY219+EA219&gt;=11,Fixo/30*GH$4+(DY219+EA219-10)*Crechee/30*GH$4,0),IF(C216=2,IF(DZ216+DZ217+DZ218+DZ219+EB216+EB217+EB218+EB219=1,Cadeirante/30*GH$4,IF(DZ216+DZ217+DZ218+DZ219+EB216+EB217+EB218+EB219=2,Fixo/30*GH$4,IF(DZ216+DZ217+DZ218+DZ219+EB216+EB217+EB218+EB219&gt;2,Fixo/30*GH$4+(DZ216+DZ217+DZ218+DZ219+EB216+EB217+EB218+EB219-2)*Cadeirante/30*GH$4)))+(DY216+DY217+DY218+EA216+EA217+EA218)*Percapita/30*GH$4+(DY219+EA219)*Crechee/30*GH$4,IF(C216=1,IF(DY216+DY217+DY218+DZ216+DZ217+DZ218+EA216+EA217+EA218+EB216+EB217+EB218&lt;=15,(DY216+DY217+DY218+EA216+EA217+EA218)*Percapita/30*GH$4,IF(DY216+DY217+DY218+DZ216+DZ217+DZ218+EA216+EA217+EA218+EB216+EB217+EB218&gt;=16,Fixo/30*GH$4+(DY216+DY217+DY218+DZ216+DZ217+DZ218+EA216+EA217+EA218+EB216+EB217-16)*Percapita/30*GH$4))))))</f>
        <v>0</v>
      </c>
      <c r="GI216" s="177">
        <f>IF(C216=4,SUM(EC216+EC217+EC218+EE216+EE217+EE218)*Percapita/30*GI$4+(ED216+ED217+ED218+EF216+EF217+EF218)*Cadeirante/30*GI$4,IF(C216=3,IF(EC219+EE219=10,Fixo/30*GI$4+(EC216+EC217+EC218+EE216+EE217+EE218)*Percapita/30*GI$4+(ED219+EF219)*Cadeirante/30*GI$4,IF(EC219+EE219&lt;=9,(EC219+EE219)*Crechee/30*GI$4)+(ED219+EF219)*Cadeirante/30*GI$4+(EC216+EC217+EC218+EE216+EE217+EE218)*Percapita/30*GI$4)+IF(EC219+EE219&gt;=11,Fixo/30*GI$4+(EC219+EE219-10)*Crechee/30*GI$4,0),IF(C216=2,IF(ED216+ED217+ED218+ED219+EF216+EF217+EF218+EF219=1,Cadeirante/30*GI$4,IF(ED216+ED217+ED218+ED219+EF216+EF217+EF218+EF219=2,Fixo/30*GI$4,IF(ED216+ED217+ED218+ED219+EF216+EF217+EF218+EF219&gt;2,Fixo/30*GI$4+(ED216+ED217+ED218+ED219+EF216+EF217+EF218+EF219-2)*Cadeirante/30*GI$4)))+(EC216+EC217+EC218+EE216+EE217+EE218)*Percapita/30*GI$4+(EC219+EE219)*Crechee/30*GI$4,IF(C216=1,IF(EC216+EC217+EC218+ED216+ED217+ED218+EE216+EE217+EE218+EF216+EF217+EF218&lt;=15,(EC216+EC217+EC218+EE216+EE217+EE218)*Percapita/30*GI$4,IF(EC216+EC217+EC218+ED216+ED217+ED218+EE216+EE217+EE218+EF216+EF217+EF218&gt;=16,Fixo/30*GI$4+(EC216+EC217+EC218+ED216+ED217+ED218+EE216+EE217+EE218+EF216+EF217-16)*Percapita/30*GI$4))))))</f>
        <v>0</v>
      </c>
      <c r="GJ216" s="177">
        <f>IF(C216=4,SUM(EG216+EG217+EG218+EI216+EI217+EI218)*Percapita/30*GJ$4+(EH216+EH217+EH218+EJ216+EJ217+EJ218)*Cadeirante/30*GJ$4,IF(C216=3,IF(EG219+EI219=10,Fixo/30*GJ$4+(EG216+EG217+EG218+EI216+EI217+EI218)*Percapita/30*GJ$4+(EH219+EJ219)*Cadeirante/30*GJ$4,IF(EG219+EI219&lt;=9,(EG219+EI219)*Crechee/30*GJ$4)+(EH219+EJ219)*Cadeirante/30*GJ$4+(EG216+EG217+EG218+EI216+EI217+EI218)*Percapita/30*GJ$4)+IF(EG219+EI219&gt;=11,Fixo/30*GJ$4+(EG219+EI219-10)*Crechee/30*GJ$4,0),IF(C216=2,IF(EH216+EH217+EH218+EH219+EJ216+EJ217+EJ218+EJ219=1,Cadeirante/30*GJ$4,IF(EH216+EH217+EH218+EH219+EJ216+EJ217+EJ218+EJ219=2,Fixo/30*GJ$4,IF(EH216+EH217+EH218+EH219+EJ216+EJ217+EJ218+EJ219&gt;2,Fixo/30*GJ$4+(EH216+EH217+EH218+EH219+EJ216+EJ217+EJ218+EJ219-2)*Cadeirante/30*GJ$4)))+(EG216+EG217+EG218+EI216+EI217+EI218)*Percapita/30*GJ$4+(EG219+EI219)*Crechee/30*GJ$4,IF(C216=1,IF(EG216+EG217+EG218+EH216+EH217+EH218+EI216+EI217+EI218+EJ216+EJ217+EJ218&lt;=15,(EG216+EG217+EG218+EI216+EI217+EI218)*Percapita/30*GJ$4,IF(EG216+EG217+EG218+EH216+EH217+EH218+EI216+EI217+EI218+EJ216+EJ217+EJ218&gt;=16,Fixo/30*GJ$4+(EG216+EG217+EG218+EH216+EH217+EH218+EI216+EI217+EI218+EJ216+EJ217-16)*Percapita/30*GJ$4))))))</f>
        <v>0</v>
      </c>
      <c r="GK216" s="178"/>
      <c r="GL216" s="103">
        <f t="shared" si="248"/>
        <v>0</v>
      </c>
      <c r="GM216" s="124"/>
      <c r="GN216" s="104">
        <f>SUMIF(V216:V219,"&lt;0")*Cadeirante/30*GN$4+SUMIF(X216:X219,"&lt;0")*Cadeirante/30*GN$4</f>
        <v>0</v>
      </c>
      <c r="GO216" s="104">
        <f>SUMIF(Z216:Z219,"&lt;0")*Cadeirante/30*GO$4+SUMIF(AB216:AB219,"&lt;0")*Cadeirante/30*GO$4</f>
        <v>0</v>
      </c>
      <c r="GP216" s="104">
        <f>SUMIF(AD216:AD219,"&lt;0")*Cadeirante/30*GP$4+SUMIF(AF216:AF219,"&lt;0")*Cadeirante/30*GP$4</f>
        <v>0</v>
      </c>
      <c r="GQ216" s="104">
        <f>SUMIF(AH216:AH219,"&lt;0")*Cadeirante/30*GQ$4+SUMIF(AJ216:AJ219,"&lt;0")*Cadeirante/30*GQ$4</f>
        <v>0</v>
      </c>
      <c r="GR216" s="104">
        <f>SUMIF(AL216:AL219,"&lt;0")*Cadeirante/30*GR$4+SUMIF(AN216:AN219,"&lt;0")*Cadeirante/30*GR$4</f>
        <v>0</v>
      </c>
      <c r="GS216" s="104">
        <f>SUMIF(AP216:AP219,"&lt;0")*Cadeirante/30*GS$4+SUMIF(AR216:AR219,"&lt;0")*Cadeirante/30*GS$4</f>
        <v>0</v>
      </c>
      <c r="GT216" s="104">
        <f>SUMIF(AT216:AT219,"&lt;0")*Cadeirante/30*GT$4+SUMIF(AV216:AV219,"&lt;0")*Cadeirante/30*GT$4</f>
        <v>0</v>
      </c>
      <c r="GU216" s="104">
        <f>SUMIF(AX216:AX219,"&lt;0")*Cadeirante/30*GU$4+SUMIF(AZ216:AZ219,"&lt;0")*Cadeirante/30*GU$4</f>
        <v>0</v>
      </c>
      <c r="GV216" s="104">
        <f>SUMIF(BB216:BB219,"&lt;0")*Cadeirante/30*GV$4+SUMIF(BD216:BD219,"&lt;0")*Cadeirante/30*GV$4</f>
        <v>0</v>
      </c>
      <c r="GW216" s="104">
        <f>SUMIF(BF216:BF219,"&lt;0")*Cadeirante/30*GW$4+SUMIF(BH216:BH219,"&lt;0")*Cadeirante/30*GW$4</f>
        <v>0</v>
      </c>
      <c r="GX216" s="104">
        <f>SUMIF(BJ216:BJ219,"&lt;0")*Cadeirante/30*GX$4+SUMIF(BL216:BL219,"&lt;0")*Cadeirante/30*GX$4</f>
        <v>0</v>
      </c>
      <c r="GY216" s="104">
        <f>SUMIF(BN216:BN219,"&lt;0")*Cadeirante/30*GY$4+SUMIF(BP216:BP219,"&lt;0")*Cadeirante/30*GY$4</f>
        <v>0</v>
      </c>
      <c r="GZ216" s="104">
        <f>SUMIF(BR216:BR219,"&lt;0")*Cadeirante/30*GZ$4+SUMIF(BT216:BT219,"&lt;0")*Cadeirante/30*GZ$4</f>
        <v>0</v>
      </c>
      <c r="HA216" s="104">
        <f>SUMIF(BV216:BV219,"&lt;0")*Cadeirante/30*HA$4+SUMIF(BX216:BX219,"&lt;0")*Cadeirante/30*HA$4</f>
        <v>0</v>
      </c>
      <c r="HB216" s="104">
        <f>SUMIF(BZ216:BZ219,"&lt;0")*Cadeirante/30*HB$4+SUMIF(CB216:CB219,"&lt;0")*Cadeirante/30*HB$4</f>
        <v>0</v>
      </c>
      <c r="HC216" s="104">
        <f>SUMIF(CD216:CD219,"&lt;0")*Cadeirante/30*HC$4+SUMIF(CF216:CF219,"&lt;0")*Cadeirante/30*HC$4</f>
        <v>0</v>
      </c>
      <c r="HD216" s="104">
        <f>SUMIF(CH216:CH219,"&lt;0")*Cadeirante/30*HD$4+SUMIF(CJ216:CJ219,"&lt;0")*Cadeirante/30*HD$4</f>
        <v>0</v>
      </c>
      <c r="HE216" s="104">
        <f>SUMIF(CL216:CL219,"&lt;0")*Cadeirante/30*HE$4+SUMIF(CN216:CN219,"&lt;0")*Cadeirante/30*HE$4</f>
        <v>0</v>
      </c>
      <c r="HF216" s="104">
        <f>SUMIF(CP216:CP219,"&lt;0")*Cadeirante/30*HF$4+SUMIF(CR216:CR219,"&lt;0")*Cadeirante/30*HF$4</f>
        <v>0</v>
      </c>
      <c r="HG216" s="104">
        <f>SUMIF(CT216:CT219,"&lt;0")*Cadeirante/30*HG$4+SUMIF(CV216:CV219,"&lt;0")*Cadeirante/30*HG$4</f>
        <v>0</v>
      </c>
      <c r="HH216" s="104">
        <f>SUMIF(CX216:CX219,"&lt;0")*Cadeirante/30*HH$4+SUMIF(CZ216:CZ219,"&lt;0")*Cadeirante/30*HH$4</f>
        <v>0</v>
      </c>
      <c r="HI216" s="104">
        <f>SUMIF(DB216:DB219,"&lt;0")*Cadeirante/30*HI$4+SUMIF(DD216:DD219,"&lt;0")*Cadeirante/30*HI$4</f>
        <v>0</v>
      </c>
      <c r="HJ216" s="104">
        <f>SUMIF(DF216:DF219,"&lt;0")*Cadeirante/30*HJ$4+SUMIF(DH216:DH219,"&lt;0")*Cadeirante/30*HJ$4</f>
        <v>0</v>
      </c>
      <c r="HK216" s="104">
        <f>SUMIF(DJ216:DJ219,"&lt;0")*Cadeirante/30*HK$4+SUMIF(DL216:DL219,"&lt;0")*Cadeirante/30*HK$4</f>
        <v>0</v>
      </c>
      <c r="HL216" s="104">
        <f>SUMIF(DN216:DN219,"&lt;0")*Cadeirante/30*HL$4+SUMIF(DP216:DP219,"&lt;0")*Cadeirante/30*HL$4</f>
        <v>0</v>
      </c>
      <c r="HM216" s="104">
        <f>SUMIF(DR216:DR219,"&lt;0")*Cadeirante/30*HM$4+SUMIF(DT216:DT219,"&lt;0")*Cadeirante/30*HM$4</f>
        <v>0</v>
      </c>
      <c r="HN216" s="104">
        <f>SUMIF(DV216:DV219,"&lt;0")*Cadeirante/30*HN$4+SUMIF(DX216:DX219,"&lt;0")*Cadeirante/30*HN$4</f>
        <v>0</v>
      </c>
      <c r="HO216" s="104">
        <f>SUMIF(DZ216:DZ219,"&lt;0")*Cadeirante/30*HO$4+SUMIF(EB216:EB219,"&lt;0")*Cadeirante/30*HO$4</f>
        <v>0</v>
      </c>
      <c r="HP216" s="104">
        <f>SUMIF(ED216:ED219,"&lt;0")*Cadeirante/30*HP$4+SUMIF(EF216:EF219,"&lt;0")*Cadeirante/30*HP$4</f>
        <v>0</v>
      </c>
      <c r="HQ216" s="64"/>
      <c r="HR216" s="64"/>
      <c r="HS216" s="64"/>
      <c r="HT216" s="64"/>
      <c r="HU216" s="64"/>
      <c r="HV216" s="64"/>
      <c r="HW216" s="176">
        <v>17629.309999999998</v>
      </c>
      <c r="HX216" s="64"/>
      <c r="HY216" s="280">
        <f>IF(ISTEXT(EM216), VALUE(EM216), EM216)</f>
        <v>0</v>
      </c>
      <c r="HZ216" s="280">
        <f>IF(ISTEXT(EN216), VALUE(EN216), EN216)</f>
        <v>0</v>
      </c>
      <c r="IA216" s="280">
        <f>IF(ISTEXT(EO216), VALUE(EO216), EO216)</f>
        <v>0</v>
      </c>
      <c r="IB216" s="64" t="b">
        <f>HW216=FE216</f>
        <v>0</v>
      </c>
      <c r="IC216" s="64"/>
    </row>
    <row r="217" spans="1:237" s="106" customFormat="1" ht="22.5" customHeight="1" x14ac:dyDescent="0.25">
      <c r="A217" s="368" t="s">
        <v>3362</v>
      </c>
      <c r="B217" s="369" t="s">
        <v>3363</v>
      </c>
      <c r="C217" s="370" t="s">
        <v>3186</v>
      </c>
      <c r="D217" s="371" t="s">
        <v>3364</v>
      </c>
      <c r="E217" s="371" t="s">
        <v>3365</v>
      </c>
      <c r="F217" s="372" t="s">
        <v>3182</v>
      </c>
      <c r="G217" s="372" t="s">
        <v>3183</v>
      </c>
      <c r="H217" s="373" t="s">
        <v>2105</v>
      </c>
      <c r="I217" s="374" t="s">
        <v>2105</v>
      </c>
      <c r="J217" s="421" t="s">
        <v>3190</v>
      </c>
      <c r="K217" s="421" t="s">
        <v>3187</v>
      </c>
      <c r="L217" s="329">
        <f>CONTINUA!BV217</f>
        <v>0</v>
      </c>
      <c r="M217" s="329">
        <f>CONTINUA!BW217</f>
        <v>0</v>
      </c>
      <c r="N217" s="895"/>
      <c r="O217" s="896" t="s">
        <v>3526</v>
      </c>
      <c r="P217" s="897">
        <v>0</v>
      </c>
      <c r="Q217" s="400">
        <v>19</v>
      </c>
      <c r="R217" s="401">
        <v>3</v>
      </c>
      <c r="S217" s="400"/>
      <c r="T217" s="401"/>
      <c r="U217" s="400"/>
      <c r="V217" s="401"/>
      <c r="W217" s="400"/>
      <c r="X217" s="401"/>
      <c r="Y217" s="400"/>
      <c r="Z217" s="401"/>
      <c r="AA217" s="400"/>
      <c r="AB217" s="401"/>
      <c r="AC217" s="400"/>
      <c r="AD217" s="401"/>
      <c r="AE217" s="400"/>
      <c r="AF217" s="401"/>
      <c r="AG217" s="400"/>
      <c r="AH217" s="401"/>
      <c r="AI217" s="400"/>
      <c r="AJ217" s="401"/>
      <c r="AK217" s="400"/>
      <c r="AL217" s="401"/>
      <c r="AM217" s="400"/>
      <c r="AN217" s="401"/>
      <c r="AO217" s="400"/>
      <c r="AP217" s="401"/>
      <c r="AQ217" s="400"/>
      <c r="AR217" s="401"/>
      <c r="AS217" s="400"/>
      <c r="AT217" s="401"/>
      <c r="AU217" s="400"/>
      <c r="AV217" s="401"/>
      <c r="AW217" s="400"/>
      <c r="AX217" s="401"/>
      <c r="AY217" s="400"/>
      <c r="AZ217" s="401"/>
      <c r="BA217" s="400"/>
      <c r="BB217" s="401"/>
      <c r="BC217" s="400"/>
      <c r="BD217" s="401"/>
      <c r="BE217" s="400"/>
      <c r="BF217" s="401"/>
      <c r="BG217" s="400"/>
      <c r="BH217" s="401"/>
      <c r="BI217" s="400"/>
      <c r="BJ217" s="401"/>
      <c r="BK217" s="400"/>
      <c r="BL217" s="401"/>
      <c r="BM217" s="400"/>
      <c r="BN217" s="401"/>
      <c r="BO217" s="400"/>
      <c r="BP217" s="401"/>
      <c r="BQ217" s="400"/>
      <c r="BR217" s="401"/>
      <c r="BS217" s="400"/>
      <c r="BT217" s="401"/>
      <c r="BU217" s="400"/>
      <c r="BV217" s="401"/>
      <c r="BW217" s="400"/>
      <c r="BX217" s="401"/>
      <c r="BY217" s="400"/>
      <c r="BZ217" s="401"/>
      <c r="CA217" s="400"/>
      <c r="CB217" s="401"/>
      <c r="CC217" s="400"/>
      <c r="CD217" s="401"/>
      <c r="CE217" s="400"/>
      <c r="CF217" s="401"/>
      <c r="CG217" s="400"/>
      <c r="CH217" s="401"/>
      <c r="CI217" s="400"/>
      <c r="CJ217" s="401"/>
      <c r="CK217" s="400"/>
      <c r="CL217" s="401"/>
      <c r="CM217" s="400"/>
      <c r="CN217" s="401"/>
      <c r="CO217" s="400"/>
      <c r="CP217" s="401"/>
      <c r="CQ217" s="400"/>
      <c r="CR217" s="401"/>
      <c r="CS217" s="400"/>
      <c r="CT217" s="401"/>
      <c r="CU217" s="400"/>
      <c r="CV217" s="401"/>
      <c r="CW217" s="400"/>
      <c r="CX217" s="401"/>
      <c r="CY217" s="400"/>
      <c r="CZ217" s="401"/>
      <c r="DA217" s="400"/>
      <c r="DB217" s="401"/>
      <c r="DC217" s="400"/>
      <c r="DD217" s="401"/>
      <c r="DE217" s="400"/>
      <c r="DF217" s="401"/>
      <c r="DG217" s="400"/>
      <c r="DH217" s="401"/>
      <c r="DI217" s="400"/>
      <c r="DJ217" s="401"/>
      <c r="DK217" s="400"/>
      <c r="DL217" s="401"/>
      <c r="DM217" s="400"/>
      <c r="DN217" s="401"/>
      <c r="DO217" s="400"/>
      <c r="DP217" s="401"/>
      <c r="DQ217" s="400"/>
      <c r="DR217" s="401"/>
      <c r="DS217" s="400"/>
      <c r="DT217" s="401"/>
      <c r="DU217" s="400"/>
      <c r="DV217" s="401"/>
      <c r="DW217" s="400"/>
      <c r="DX217" s="401"/>
      <c r="DY217" s="400"/>
      <c r="DZ217" s="401"/>
      <c r="EA217" s="400"/>
      <c r="EB217" s="401"/>
      <c r="EC217" s="400"/>
      <c r="ED217" s="401"/>
      <c r="EE217" s="400"/>
      <c r="EF217" s="401"/>
      <c r="EG217" s="400"/>
      <c r="EH217" s="401"/>
      <c r="EI217" s="400"/>
      <c r="EJ217" s="447"/>
      <c r="EK217" s="511"/>
      <c r="EL217" s="514"/>
      <c r="EM217" s="448"/>
      <c r="EN217" s="344"/>
      <c r="EO217" s="345"/>
      <c r="EP217" s="171">
        <f t="shared" si="241"/>
        <v>19</v>
      </c>
      <c r="EQ217" s="171">
        <f t="shared" si="242"/>
        <v>0</v>
      </c>
      <c r="ER217" s="171">
        <f t="shared" si="243"/>
        <v>0</v>
      </c>
      <c r="ES217" s="171">
        <f t="shared" si="244"/>
        <v>3</v>
      </c>
      <c r="ET217" s="171">
        <f t="shared" si="245"/>
        <v>0</v>
      </c>
      <c r="EU217" s="171">
        <f t="shared" si="246"/>
        <v>0</v>
      </c>
      <c r="EV217" s="172">
        <f t="shared" si="247"/>
        <v>22</v>
      </c>
      <c r="EW217" s="173"/>
      <c r="EX217" s="248">
        <f t="shared" si="259"/>
        <v>0</v>
      </c>
      <c r="EY217" s="174">
        <f>(L217*regular)+(M217*Cadeirantee)</f>
        <v>0</v>
      </c>
      <c r="EZ217" s="249">
        <f>SUMIF(FG217:GJ217,"&gt;0")</f>
        <v>0</v>
      </c>
      <c r="FA217" s="249">
        <f>SUMIF(FG217:GJ217,"&lt;0")+SUMIF(GN217:HP217,"&lt;0")</f>
        <v>0</v>
      </c>
      <c r="FB217" s="174">
        <v>0</v>
      </c>
      <c r="FC217" s="126">
        <f>N217*km*'VALORES TABELA'!$B$13</f>
        <v>0</v>
      </c>
      <c r="FD217" s="250">
        <f t="shared" ref="FD217:FD220" si="260">GL217</f>
        <v>0</v>
      </c>
      <c r="FE217" s="105"/>
      <c r="FF217" s="119"/>
      <c r="FG217" s="119"/>
      <c r="FH217" s="119"/>
      <c r="FI217" s="119"/>
      <c r="FJ217" s="119"/>
      <c r="FK217" s="119"/>
      <c r="FL217" s="119"/>
      <c r="FM217" s="119"/>
      <c r="FN217" s="119"/>
      <c r="FO217" s="119"/>
      <c r="FP217" s="119"/>
      <c r="FQ217" s="119"/>
      <c r="FR217" s="119"/>
      <c r="FS217" s="119"/>
      <c r="FT217" s="119"/>
      <c r="FU217" s="119"/>
      <c r="FV217" s="119"/>
      <c r="FW217" s="119"/>
      <c r="FX217" s="119"/>
      <c r="FY217" s="119"/>
      <c r="FZ217" s="119"/>
      <c r="GA217" s="119"/>
      <c r="GB217" s="119"/>
      <c r="GC217" s="119"/>
      <c r="GD217" s="119"/>
      <c r="GE217" s="119"/>
      <c r="GF217" s="119"/>
      <c r="GG217" s="119"/>
      <c r="GH217" s="119"/>
      <c r="GI217" s="119"/>
      <c r="GJ217" s="119"/>
      <c r="GK217" s="251"/>
      <c r="GL217" s="103">
        <f t="shared" si="248"/>
        <v>0</v>
      </c>
      <c r="GM217" s="124"/>
      <c r="GN217" s="104"/>
      <c r="GO217" s="104"/>
      <c r="GP217" s="104"/>
      <c r="GQ217" s="104"/>
      <c r="GR217" s="104"/>
      <c r="GS217" s="104"/>
      <c r="GT217" s="104"/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/>
      <c r="HE217" s="104"/>
      <c r="HF217" s="104"/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64"/>
      <c r="HR217" s="64"/>
      <c r="HS217" s="64"/>
      <c r="HT217" s="64"/>
      <c r="HU217" s="64"/>
      <c r="HV217" s="64"/>
      <c r="HW217" s="105"/>
      <c r="HX217" s="64"/>
      <c r="HY217" s="280">
        <f t="shared" ref="HY217:HY220" si="261">IF(ISTEXT(EM217), VALUE(EM217), EM217)</f>
        <v>0</v>
      </c>
      <c r="HZ217" s="280">
        <f t="shared" ref="HZ217:HZ220" si="262">IF(ISTEXT(EN217), VALUE(EN217), EN217)</f>
        <v>0</v>
      </c>
      <c r="IA217" s="280">
        <f t="shared" ref="IA217:IA220" si="263">IF(ISTEXT(EO217), VALUE(EO217), EO217)</f>
        <v>0</v>
      </c>
      <c r="IB217" s="64"/>
      <c r="IC217" s="64"/>
    </row>
    <row r="218" spans="1:237" s="106" customFormat="1" ht="22.5" customHeight="1" x14ac:dyDescent="0.25">
      <c r="A218" s="368" t="s">
        <v>3362</v>
      </c>
      <c r="B218" s="369" t="s">
        <v>3363</v>
      </c>
      <c r="C218" s="375" t="s">
        <v>3186</v>
      </c>
      <c r="D218" s="371" t="s">
        <v>3364</v>
      </c>
      <c r="E218" s="371" t="s">
        <v>3365</v>
      </c>
      <c r="F218" s="376" t="s">
        <v>3182</v>
      </c>
      <c r="G218" s="376" t="s">
        <v>3183</v>
      </c>
      <c r="H218" s="373" t="s">
        <v>2105</v>
      </c>
      <c r="I218" s="374" t="s">
        <v>2105</v>
      </c>
      <c r="J218" s="421" t="s">
        <v>3190</v>
      </c>
      <c r="K218" s="422" t="s">
        <v>3188</v>
      </c>
      <c r="L218" s="329">
        <f>CONTINUA!BV218</f>
        <v>0</v>
      </c>
      <c r="M218" s="329">
        <f>CONTINUA!BW218</f>
        <v>0</v>
      </c>
      <c r="N218" s="895"/>
      <c r="O218" s="896" t="s">
        <v>3526</v>
      </c>
      <c r="P218" s="897">
        <v>0</v>
      </c>
      <c r="Q218" s="400"/>
      <c r="R218" s="401"/>
      <c r="S218" s="400"/>
      <c r="T218" s="401"/>
      <c r="U218" s="400"/>
      <c r="V218" s="401"/>
      <c r="W218" s="400"/>
      <c r="X218" s="401"/>
      <c r="Y218" s="400"/>
      <c r="Z218" s="401"/>
      <c r="AA218" s="400"/>
      <c r="AB218" s="401"/>
      <c r="AC218" s="400"/>
      <c r="AD218" s="401"/>
      <c r="AE218" s="400"/>
      <c r="AF218" s="401"/>
      <c r="AG218" s="400"/>
      <c r="AH218" s="401"/>
      <c r="AI218" s="400"/>
      <c r="AJ218" s="401"/>
      <c r="AK218" s="400"/>
      <c r="AL218" s="401"/>
      <c r="AM218" s="400"/>
      <c r="AN218" s="401"/>
      <c r="AO218" s="400"/>
      <c r="AP218" s="401"/>
      <c r="AQ218" s="400"/>
      <c r="AR218" s="401"/>
      <c r="AS218" s="400"/>
      <c r="AT218" s="401"/>
      <c r="AU218" s="400"/>
      <c r="AV218" s="401"/>
      <c r="AW218" s="400"/>
      <c r="AX218" s="401"/>
      <c r="AY218" s="400"/>
      <c r="AZ218" s="401"/>
      <c r="BA218" s="400"/>
      <c r="BB218" s="401"/>
      <c r="BC218" s="400"/>
      <c r="BD218" s="401"/>
      <c r="BE218" s="400"/>
      <c r="BF218" s="401"/>
      <c r="BG218" s="400"/>
      <c r="BH218" s="401"/>
      <c r="BI218" s="400"/>
      <c r="BJ218" s="401"/>
      <c r="BK218" s="400"/>
      <c r="BL218" s="401"/>
      <c r="BM218" s="400"/>
      <c r="BN218" s="401"/>
      <c r="BO218" s="400"/>
      <c r="BP218" s="401"/>
      <c r="BQ218" s="400"/>
      <c r="BR218" s="401"/>
      <c r="BS218" s="400"/>
      <c r="BT218" s="401"/>
      <c r="BU218" s="400"/>
      <c r="BV218" s="401"/>
      <c r="BW218" s="400"/>
      <c r="BX218" s="401"/>
      <c r="BY218" s="400"/>
      <c r="BZ218" s="401"/>
      <c r="CA218" s="400"/>
      <c r="CB218" s="401"/>
      <c r="CC218" s="400"/>
      <c r="CD218" s="401"/>
      <c r="CE218" s="400"/>
      <c r="CF218" s="401"/>
      <c r="CG218" s="400"/>
      <c r="CH218" s="401"/>
      <c r="CI218" s="400"/>
      <c r="CJ218" s="401"/>
      <c r="CK218" s="400"/>
      <c r="CL218" s="401"/>
      <c r="CM218" s="400"/>
      <c r="CN218" s="401"/>
      <c r="CO218" s="400"/>
      <c r="CP218" s="401"/>
      <c r="CQ218" s="400"/>
      <c r="CR218" s="401"/>
      <c r="CS218" s="400"/>
      <c r="CT218" s="401"/>
      <c r="CU218" s="400"/>
      <c r="CV218" s="401"/>
      <c r="CW218" s="400"/>
      <c r="CX218" s="401"/>
      <c r="CY218" s="400"/>
      <c r="CZ218" s="401"/>
      <c r="DA218" s="400"/>
      <c r="DB218" s="401"/>
      <c r="DC218" s="400"/>
      <c r="DD218" s="401"/>
      <c r="DE218" s="400"/>
      <c r="DF218" s="401"/>
      <c r="DG218" s="400"/>
      <c r="DH218" s="401"/>
      <c r="DI218" s="400"/>
      <c r="DJ218" s="401"/>
      <c r="DK218" s="400"/>
      <c r="DL218" s="401"/>
      <c r="DM218" s="400"/>
      <c r="DN218" s="401"/>
      <c r="DO218" s="400"/>
      <c r="DP218" s="401"/>
      <c r="DQ218" s="400"/>
      <c r="DR218" s="401"/>
      <c r="DS218" s="400"/>
      <c r="DT218" s="401"/>
      <c r="DU218" s="400"/>
      <c r="DV218" s="401"/>
      <c r="DW218" s="400"/>
      <c r="DX218" s="401"/>
      <c r="DY218" s="400"/>
      <c r="DZ218" s="401"/>
      <c r="EA218" s="400"/>
      <c r="EB218" s="401"/>
      <c r="EC218" s="400"/>
      <c r="ED218" s="401"/>
      <c r="EE218" s="400"/>
      <c r="EF218" s="401"/>
      <c r="EG218" s="400"/>
      <c r="EH218" s="401"/>
      <c r="EI218" s="400"/>
      <c r="EJ218" s="447"/>
      <c r="EK218" s="511"/>
      <c r="EL218" s="514"/>
      <c r="EM218" s="448"/>
      <c r="EN218" s="344"/>
      <c r="EO218" s="345"/>
      <c r="EP218" s="171">
        <f t="shared" si="241"/>
        <v>0</v>
      </c>
      <c r="EQ218" s="171">
        <f t="shared" si="242"/>
        <v>0</v>
      </c>
      <c r="ER218" s="171">
        <f t="shared" si="243"/>
        <v>0</v>
      </c>
      <c r="ES218" s="171">
        <f t="shared" si="244"/>
        <v>0</v>
      </c>
      <c r="ET218" s="171">
        <f t="shared" si="245"/>
        <v>0</v>
      </c>
      <c r="EU218" s="171">
        <f t="shared" si="246"/>
        <v>0</v>
      </c>
      <c r="EV218" s="172">
        <f t="shared" si="247"/>
        <v>0</v>
      </c>
      <c r="EW218" s="125"/>
      <c r="EX218" s="248">
        <f t="shared" si="259"/>
        <v>0</v>
      </c>
      <c r="EY218" s="174">
        <f>(L218*regular)+(M218*Cadeirantee)</f>
        <v>0</v>
      </c>
      <c r="EZ218" s="249">
        <f>SUMIF(FG218:GJ218,"&gt;0")</f>
        <v>0</v>
      </c>
      <c r="FA218" s="249">
        <f>SUMIF(FG218:GJ218,"&lt;0")+SUMIF(GN218:HP218,"&lt;0")</f>
        <v>0</v>
      </c>
      <c r="FB218" s="174">
        <v>0</v>
      </c>
      <c r="FC218" s="126">
        <f>N218*km*'VALORES TABELA'!$B$13</f>
        <v>0</v>
      </c>
      <c r="FD218" s="250">
        <f t="shared" si="260"/>
        <v>0</v>
      </c>
      <c r="FE218" s="105"/>
      <c r="FF218" s="108"/>
      <c r="FG218" s="108"/>
      <c r="FH218" s="108"/>
      <c r="FI218" s="108"/>
      <c r="FJ218" s="108"/>
      <c r="FK218" s="108"/>
      <c r="FL218" s="108"/>
      <c r="FM218" s="108"/>
      <c r="FN218" s="108"/>
      <c r="FO218" s="108"/>
      <c r="FP218" s="108"/>
      <c r="FQ218" s="108"/>
      <c r="FR218" s="108"/>
      <c r="FS218" s="108"/>
      <c r="FT218" s="108"/>
      <c r="FU218" s="108"/>
      <c r="FV218" s="108"/>
      <c r="FW218" s="108"/>
      <c r="FX218" s="108"/>
      <c r="FY218" s="108"/>
      <c r="FZ218" s="108"/>
      <c r="GA218" s="108"/>
      <c r="GB218" s="108"/>
      <c r="GC218" s="108"/>
      <c r="GD218" s="108"/>
      <c r="GE218" s="108"/>
      <c r="GF218" s="108"/>
      <c r="GG218" s="108"/>
      <c r="GH218" s="108"/>
      <c r="GI218" s="108"/>
      <c r="GJ218" s="108"/>
      <c r="GK218" s="251"/>
      <c r="GL218" s="103">
        <f t="shared" si="248"/>
        <v>0</v>
      </c>
      <c r="GM218" s="124"/>
      <c r="GN218" s="104"/>
      <c r="GO218" s="104"/>
      <c r="GP218" s="104"/>
      <c r="GQ218" s="104"/>
      <c r="GR218" s="104"/>
      <c r="GS218" s="104"/>
      <c r="GT218" s="104"/>
      <c r="GU218" s="104"/>
      <c r="GV218" s="104"/>
      <c r="GW218" s="104"/>
      <c r="GX218" s="104"/>
      <c r="GY218" s="104"/>
      <c r="GZ218" s="104"/>
      <c r="HA218" s="104"/>
      <c r="HB218" s="104"/>
      <c r="HC218" s="104"/>
      <c r="HD218" s="104"/>
      <c r="HE218" s="104"/>
      <c r="HF218" s="104"/>
      <c r="HG218" s="104"/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64"/>
      <c r="HR218" s="64"/>
      <c r="HS218" s="64"/>
      <c r="HT218" s="64"/>
      <c r="HU218" s="64"/>
      <c r="HV218" s="64"/>
      <c r="HW218" s="105"/>
      <c r="HX218" s="64"/>
      <c r="HY218" s="280">
        <f t="shared" si="261"/>
        <v>0</v>
      </c>
      <c r="HZ218" s="280">
        <f t="shared" si="262"/>
        <v>0</v>
      </c>
      <c r="IA218" s="280">
        <f t="shared" si="263"/>
        <v>0</v>
      </c>
      <c r="IB218" s="64"/>
      <c r="IC218" s="64"/>
    </row>
    <row r="219" spans="1:237" s="106" customFormat="1" ht="22.5" customHeight="1" x14ac:dyDescent="0.25">
      <c r="A219" s="368" t="s">
        <v>3362</v>
      </c>
      <c r="B219" s="369" t="s">
        <v>3363</v>
      </c>
      <c r="C219" s="375" t="s">
        <v>3186</v>
      </c>
      <c r="D219" s="371" t="s">
        <v>3364</v>
      </c>
      <c r="E219" s="371" t="s">
        <v>3365</v>
      </c>
      <c r="F219" s="376" t="s">
        <v>3182</v>
      </c>
      <c r="G219" s="376" t="s">
        <v>3183</v>
      </c>
      <c r="H219" s="373" t="s">
        <v>2105</v>
      </c>
      <c r="I219" s="374" t="s">
        <v>2105</v>
      </c>
      <c r="J219" s="421" t="s">
        <v>3190</v>
      </c>
      <c r="K219" s="423" t="s">
        <v>3189</v>
      </c>
      <c r="L219" s="329">
        <f>CONTINUA!BV219</f>
        <v>0</v>
      </c>
      <c r="M219" s="329">
        <f>CONTINUA!BW219</f>
        <v>0</v>
      </c>
      <c r="N219" s="895"/>
      <c r="O219" s="896" t="s">
        <v>3526</v>
      </c>
      <c r="P219" s="897">
        <v>0</v>
      </c>
      <c r="Q219" s="400"/>
      <c r="R219" s="401"/>
      <c r="S219" s="400"/>
      <c r="T219" s="401"/>
      <c r="U219" s="400"/>
      <c r="V219" s="401"/>
      <c r="W219" s="400"/>
      <c r="X219" s="401"/>
      <c r="Y219" s="400"/>
      <c r="Z219" s="401"/>
      <c r="AA219" s="400"/>
      <c r="AB219" s="401"/>
      <c r="AC219" s="400"/>
      <c r="AD219" s="401"/>
      <c r="AE219" s="400"/>
      <c r="AF219" s="401"/>
      <c r="AG219" s="400"/>
      <c r="AH219" s="401"/>
      <c r="AI219" s="400"/>
      <c r="AJ219" s="401"/>
      <c r="AK219" s="400"/>
      <c r="AL219" s="401"/>
      <c r="AM219" s="400"/>
      <c r="AN219" s="401"/>
      <c r="AO219" s="400"/>
      <c r="AP219" s="401"/>
      <c r="AQ219" s="400"/>
      <c r="AR219" s="401"/>
      <c r="AS219" s="400"/>
      <c r="AT219" s="401"/>
      <c r="AU219" s="400"/>
      <c r="AV219" s="401"/>
      <c r="AW219" s="400"/>
      <c r="AX219" s="401"/>
      <c r="AY219" s="400"/>
      <c r="AZ219" s="401"/>
      <c r="BA219" s="400"/>
      <c r="BB219" s="401"/>
      <c r="BC219" s="400"/>
      <c r="BD219" s="401"/>
      <c r="BE219" s="400"/>
      <c r="BF219" s="401"/>
      <c r="BG219" s="400"/>
      <c r="BH219" s="401"/>
      <c r="BI219" s="400"/>
      <c r="BJ219" s="401"/>
      <c r="BK219" s="400"/>
      <c r="BL219" s="401"/>
      <c r="BM219" s="400"/>
      <c r="BN219" s="401"/>
      <c r="BO219" s="400"/>
      <c r="BP219" s="401"/>
      <c r="BQ219" s="400"/>
      <c r="BR219" s="401"/>
      <c r="BS219" s="400"/>
      <c r="BT219" s="401"/>
      <c r="BU219" s="400"/>
      <c r="BV219" s="401"/>
      <c r="BW219" s="400"/>
      <c r="BX219" s="401"/>
      <c r="BY219" s="400"/>
      <c r="BZ219" s="401"/>
      <c r="CA219" s="400"/>
      <c r="CB219" s="401"/>
      <c r="CC219" s="400"/>
      <c r="CD219" s="401"/>
      <c r="CE219" s="400"/>
      <c r="CF219" s="401"/>
      <c r="CG219" s="400"/>
      <c r="CH219" s="401"/>
      <c r="CI219" s="400"/>
      <c r="CJ219" s="401"/>
      <c r="CK219" s="400"/>
      <c r="CL219" s="401"/>
      <c r="CM219" s="400"/>
      <c r="CN219" s="401"/>
      <c r="CO219" s="400"/>
      <c r="CP219" s="401"/>
      <c r="CQ219" s="400"/>
      <c r="CR219" s="401"/>
      <c r="CS219" s="400"/>
      <c r="CT219" s="401"/>
      <c r="CU219" s="400"/>
      <c r="CV219" s="401"/>
      <c r="CW219" s="400"/>
      <c r="CX219" s="401"/>
      <c r="CY219" s="400"/>
      <c r="CZ219" s="401"/>
      <c r="DA219" s="400"/>
      <c r="DB219" s="401"/>
      <c r="DC219" s="400"/>
      <c r="DD219" s="401"/>
      <c r="DE219" s="400"/>
      <c r="DF219" s="401"/>
      <c r="DG219" s="400"/>
      <c r="DH219" s="401"/>
      <c r="DI219" s="400"/>
      <c r="DJ219" s="401"/>
      <c r="DK219" s="400"/>
      <c r="DL219" s="401"/>
      <c r="DM219" s="400"/>
      <c r="DN219" s="401"/>
      <c r="DO219" s="400"/>
      <c r="DP219" s="401"/>
      <c r="DQ219" s="400"/>
      <c r="DR219" s="401"/>
      <c r="DS219" s="400"/>
      <c r="DT219" s="401"/>
      <c r="DU219" s="400"/>
      <c r="DV219" s="401"/>
      <c r="DW219" s="400"/>
      <c r="DX219" s="401"/>
      <c r="DY219" s="400"/>
      <c r="DZ219" s="401"/>
      <c r="EA219" s="400"/>
      <c r="EB219" s="401"/>
      <c r="EC219" s="400"/>
      <c r="ED219" s="401"/>
      <c r="EE219" s="400"/>
      <c r="EF219" s="401"/>
      <c r="EG219" s="400"/>
      <c r="EH219" s="401"/>
      <c r="EI219" s="400"/>
      <c r="EJ219" s="447"/>
      <c r="EK219" s="511"/>
      <c r="EL219" s="514"/>
      <c r="EM219" s="448"/>
      <c r="EN219" s="344"/>
      <c r="EO219" s="345"/>
      <c r="EP219" s="171">
        <f t="shared" si="241"/>
        <v>0</v>
      </c>
      <c r="EQ219" s="171">
        <f t="shared" si="242"/>
        <v>0</v>
      </c>
      <c r="ER219" s="171">
        <f t="shared" si="243"/>
        <v>0</v>
      </c>
      <c r="ES219" s="171">
        <f t="shared" si="244"/>
        <v>0</v>
      </c>
      <c r="ET219" s="171">
        <f t="shared" si="245"/>
        <v>0</v>
      </c>
      <c r="EU219" s="171">
        <f t="shared" si="246"/>
        <v>0</v>
      </c>
      <c r="EV219" s="172">
        <f t="shared" si="247"/>
        <v>0</v>
      </c>
      <c r="EW219" s="127"/>
      <c r="EX219" s="248">
        <f t="shared" si="259"/>
        <v>0</v>
      </c>
      <c r="EY219" s="174">
        <f>(L219*regular)+(M219*Cadeirantee)</f>
        <v>0</v>
      </c>
      <c r="EZ219" s="249">
        <f>SUMIF(FG219:GJ219,"&gt;0")</f>
        <v>0</v>
      </c>
      <c r="FA219" s="249">
        <f>SUMIF(FG219:GJ219,"&lt;0")+SUMIF(GN219:HP219,"&lt;0")</f>
        <v>0</v>
      </c>
      <c r="FB219" s="174">
        <v>0</v>
      </c>
      <c r="FC219" s="126">
        <f>N219*km*'VALORES TABELA'!$B$13</f>
        <v>0</v>
      </c>
      <c r="FD219" s="250">
        <f t="shared" si="260"/>
        <v>0</v>
      </c>
      <c r="FE219" s="105"/>
      <c r="FF219" s="118"/>
      <c r="FG219" s="118"/>
      <c r="FH219" s="118"/>
      <c r="FI219" s="118"/>
      <c r="FJ219" s="118"/>
      <c r="FK219" s="118"/>
      <c r="FL219" s="118"/>
      <c r="FM219" s="118"/>
      <c r="FN219" s="118"/>
      <c r="FO219" s="118"/>
      <c r="FP219" s="118"/>
      <c r="FQ219" s="118"/>
      <c r="FR219" s="118"/>
      <c r="FS219" s="118"/>
      <c r="FT219" s="118"/>
      <c r="FU219" s="118"/>
      <c r="FV219" s="118"/>
      <c r="FW219" s="118"/>
      <c r="FX219" s="118"/>
      <c r="FY219" s="118"/>
      <c r="FZ219" s="118"/>
      <c r="GA219" s="118"/>
      <c r="GB219" s="118"/>
      <c r="GC219" s="118"/>
      <c r="GD219" s="118"/>
      <c r="GE219" s="118"/>
      <c r="GF219" s="118"/>
      <c r="GG219" s="118"/>
      <c r="GH219" s="118"/>
      <c r="GI219" s="118"/>
      <c r="GJ219" s="118"/>
      <c r="GK219" s="252"/>
      <c r="GL219" s="103">
        <f t="shared" si="248"/>
        <v>0</v>
      </c>
      <c r="GM219" s="124"/>
      <c r="GN219" s="104"/>
      <c r="GO219" s="104"/>
      <c r="GP219" s="104"/>
      <c r="GQ219" s="104"/>
      <c r="GR219" s="104"/>
      <c r="GS219" s="104"/>
      <c r="GT219" s="104"/>
      <c r="GU219" s="104"/>
      <c r="GV219" s="104"/>
      <c r="GW219" s="104"/>
      <c r="GX219" s="104"/>
      <c r="GY219" s="104"/>
      <c r="GZ219" s="104"/>
      <c r="HA219" s="104"/>
      <c r="HB219" s="104"/>
      <c r="HC219" s="104"/>
      <c r="HD219" s="104"/>
      <c r="HE219" s="104"/>
      <c r="HF219" s="104"/>
      <c r="HG219" s="104"/>
      <c r="HH219" s="104"/>
      <c r="HI219" s="104"/>
      <c r="HJ219" s="104"/>
      <c r="HK219" s="104"/>
      <c r="HL219" s="104"/>
      <c r="HM219" s="104"/>
      <c r="HN219" s="104"/>
      <c r="HO219" s="104"/>
      <c r="HP219" s="104"/>
      <c r="HQ219" s="64"/>
      <c r="HR219" s="65"/>
      <c r="HS219" s="65"/>
      <c r="HT219" s="65"/>
      <c r="HU219" s="65"/>
      <c r="HV219" s="65"/>
      <c r="HW219" s="105"/>
      <c r="HX219" s="65"/>
      <c r="HY219" s="280">
        <f t="shared" si="261"/>
        <v>0</v>
      </c>
      <c r="HZ219" s="280">
        <f t="shared" si="262"/>
        <v>0</v>
      </c>
      <c r="IA219" s="280">
        <f t="shared" si="263"/>
        <v>0</v>
      </c>
      <c r="IB219" s="65"/>
      <c r="IC219" s="65"/>
    </row>
    <row r="220" spans="1:237" s="106" customFormat="1" ht="22.5" customHeight="1" thickBot="1" x14ac:dyDescent="0.3">
      <c r="A220" s="377" t="s">
        <v>3362</v>
      </c>
      <c r="B220" s="378" t="s">
        <v>3363</v>
      </c>
      <c r="C220" s="379" t="s">
        <v>3186</v>
      </c>
      <c r="D220" s="380" t="s">
        <v>3364</v>
      </c>
      <c r="E220" s="380" t="s">
        <v>3365</v>
      </c>
      <c r="F220" s="381" t="s">
        <v>3182</v>
      </c>
      <c r="G220" s="381" t="s">
        <v>3183</v>
      </c>
      <c r="H220" s="382" t="s">
        <v>2105</v>
      </c>
      <c r="I220" s="383" t="s">
        <v>2105</v>
      </c>
      <c r="J220" s="421" t="s">
        <v>3190</v>
      </c>
      <c r="K220" s="424" t="s">
        <v>60</v>
      </c>
      <c r="L220" s="329">
        <f>CONTINUA!BV220</f>
        <v>0</v>
      </c>
      <c r="M220" s="329">
        <f>CONTINUA!BW220</f>
        <v>0</v>
      </c>
      <c r="N220" s="895"/>
      <c r="O220" s="896" t="s">
        <v>3526</v>
      </c>
      <c r="P220" s="897">
        <v>0</v>
      </c>
      <c r="Q220" s="400"/>
      <c r="R220" s="401"/>
      <c r="S220" s="400"/>
      <c r="T220" s="401"/>
      <c r="U220" s="400"/>
      <c r="V220" s="401"/>
      <c r="W220" s="400"/>
      <c r="X220" s="401"/>
      <c r="Y220" s="400"/>
      <c r="Z220" s="401"/>
      <c r="AA220" s="400"/>
      <c r="AB220" s="401"/>
      <c r="AC220" s="400"/>
      <c r="AD220" s="401"/>
      <c r="AE220" s="400"/>
      <c r="AF220" s="401"/>
      <c r="AG220" s="400"/>
      <c r="AH220" s="401"/>
      <c r="AI220" s="400"/>
      <c r="AJ220" s="401"/>
      <c r="AK220" s="400"/>
      <c r="AL220" s="401"/>
      <c r="AM220" s="400"/>
      <c r="AN220" s="401"/>
      <c r="AO220" s="400"/>
      <c r="AP220" s="401"/>
      <c r="AQ220" s="400"/>
      <c r="AR220" s="401"/>
      <c r="AS220" s="400"/>
      <c r="AT220" s="401"/>
      <c r="AU220" s="400"/>
      <c r="AV220" s="401"/>
      <c r="AW220" s="400"/>
      <c r="AX220" s="401"/>
      <c r="AY220" s="400"/>
      <c r="AZ220" s="401"/>
      <c r="BA220" s="400"/>
      <c r="BB220" s="401"/>
      <c r="BC220" s="400"/>
      <c r="BD220" s="401"/>
      <c r="BE220" s="400"/>
      <c r="BF220" s="401"/>
      <c r="BG220" s="400"/>
      <c r="BH220" s="401"/>
      <c r="BI220" s="400"/>
      <c r="BJ220" s="401"/>
      <c r="BK220" s="400"/>
      <c r="BL220" s="401"/>
      <c r="BM220" s="400"/>
      <c r="BN220" s="401"/>
      <c r="BO220" s="400"/>
      <c r="BP220" s="401"/>
      <c r="BQ220" s="400"/>
      <c r="BR220" s="401"/>
      <c r="BS220" s="400"/>
      <c r="BT220" s="401"/>
      <c r="BU220" s="400"/>
      <c r="BV220" s="401"/>
      <c r="BW220" s="400"/>
      <c r="BX220" s="401"/>
      <c r="BY220" s="400"/>
      <c r="BZ220" s="401"/>
      <c r="CA220" s="400"/>
      <c r="CB220" s="401"/>
      <c r="CC220" s="400"/>
      <c r="CD220" s="401"/>
      <c r="CE220" s="400"/>
      <c r="CF220" s="401"/>
      <c r="CG220" s="400"/>
      <c r="CH220" s="401"/>
      <c r="CI220" s="400"/>
      <c r="CJ220" s="401"/>
      <c r="CK220" s="400"/>
      <c r="CL220" s="401"/>
      <c r="CM220" s="400"/>
      <c r="CN220" s="401"/>
      <c r="CO220" s="400"/>
      <c r="CP220" s="401"/>
      <c r="CQ220" s="400"/>
      <c r="CR220" s="401"/>
      <c r="CS220" s="400"/>
      <c r="CT220" s="401"/>
      <c r="CU220" s="400"/>
      <c r="CV220" s="401"/>
      <c r="CW220" s="400"/>
      <c r="CX220" s="401"/>
      <c r="CY220" s="400"/>
      <c r="CZ220" s="401"/>
      <c r="DA220" s="400"/>
      <c r="DB220" s="401"/>
      <c r="DC220" s="400"/>
      <c r="DD220" s="401"/>
      <c r="DE220" s="400"/>
      <c r="DF220" s="401"/>
      <c r="DG220" s="400"/>
      <c r="DH220" s="401"/>
      <c r="DI220" s="400"/>
      <c r="DJ220" s="401"/>
      <c r="DK220" s="400"/>
      <c r="DL220" s="401"/>
      <c r="DM220" s="400"/>
      <c r="DN220" s="401"/>
      <c r="DO220" s="400"/>
      <c r="DP220" s="401"/>
      <c r="DQ220" s="400"/>
      <c r="DR220" s="401"/>
      <c r="DS220" s="400"/>
      <c r="DT220" s="401"/>
      <c r="DU220" s="400"/>
      <c r="DV220" s="401"/>
      <c r="DW220" s="400"/>
      <c r="DX220" s="401"/>
      <c r="DY220" s="400"/>
      <c r="DZ220" s="401"/>
      <c r="EA220" s="400"/>
      <c r="EB220" s="401"/>
      <c r="EC220" s="400"/>
      <c r="ED220" s="401"/>
      <c r="EE220" s="400"/>
      <c r="EF220" s="401"/>
      <c r="EG220" s="400"/>
      <c r="EH220" s="401"/>
      <c r="EI220" s="400"/>
      <c r="EJ220" s="447"/>
      <c r="EK220" s="512"/>
      <c r="EL220" s="515"/>
      <c r="EM220" s="450"/>
      <c r="EN220" s="348"/>
      <c r="EO220" s="348"/>
      <c r="EP220" s="179">
        <f t="shared" si="241"/>
        <v>0</v>
      </c>
      <c r="EQ220" s="179">
        <f t="shared" si="242"/>
        <v>0</v>
      </c>
      <c r="ER220" s="179">
        <f t="shared" si="243"/>
        <v>0</v>
      </c>
      <c r="ES220" s="179">
        <f t="shared" si="244"/>
        <v>0</v>
      </c>
      <c r="ET220" s="179">
        <f t="shared" si="245"/>
        <v>0</v>
      </c>
      <c r="EU220" s="179">
        <f t="shared" si="246"/>
        <v>0</v>
      </c>
      <c r="EV220" s="172">
        <f t="shared" si="247"/>
        <v>0</v>
      </c>
      <c r="EW220" s="253"/>
      <c r="EX220" s="254">
        <v>0</v>
      </c>
      <c r="EY220" s="180">
        <v>0</v>
      </c>
      <c r="EZ220" s="255">
        <v>0</v>
      </c>
      <c r="FA220" s="255">
        <v>0</v>
      </c>
      <c r="FB220" s="180">
        <f>SUM(FF220:GI220)/2</f>
        <v>0</v>
      </c>
      <c r="FC220" s="256">
        <f>N220*km*'VALORES TABELA'!$B$13</f>
        <v>0</v>
      </c>
      <c r="FD220" s="250">
        <f t="shared" si="260"/>
        <v>0</v>
      </c>
      <c r="FE220" s="257"/>
      <c r="FF220" s="181">
        <f>((Q220+S220)*Percapita)+((R220+T220)*Cadeirante)</f>
        <v>0</v>
      </c>
      <c r="FG220" s="181">
        <f>((U220+W220)*Percapita/30*FG$4)+((V220+X220)*Cadeirante/30*FG$4)</f>
        <v>0</v>
      </c>
      <c r="FH220" s="181">
        <f>((Y220+AA220)*Percapita/30*FH$4)+((Z220+AB220)*Cadeirante/30*FH$4)</f>
        <v>0</v>
      </c>
      <c r="FI220" s="181">
        <f>((AC220+AE220)*Percapita/30*FI$4)+((AD220+AF220)*Cadeirante/30*FI$4)</f>
        <v>0</v>
      </c>
      <c r="FJ220" s="181">
        <f>((AG220+AI220)*Percapita/30*FJ$4)+((AH220+AJ220)*Cadeirante/30*FJ$4)</f>
        <v>0</v>
      </c>
      <c r="FK220" s="181">
        <f>((AK220+AM220)*Percapita/30*FK$4)+((AL220+AN220)*Cadeirante/30*FK$4)</f>
        <v>0</v>
      </c>
      <c r="FL220" s="181">
        <f>((AO220+AQ220)*Percapita/30*FL$4)+((AP220+AR220)*Cadeirante/30*FL$4)</f>
        <v>0</v>
      </c>
      <c r="FM220" s="181">
        <f>((AS220+AU220)*Percapita/30*FM$4)+((AT220+AV220)*Cadeirante/30*FM$4)</f>
        <v>0</v>
      </c>
      <c r="FN220" s="181">
        <f>((AW220+AY220)*Percapita/30*FN$4)+((AX220+AZ220)*Cadeirante/30*FN$4)</f>
        <v>0</v>
      </c>
      <c r="FO220" s="181">
        <f>((BA220+BC220)*Percapita/30*FO$4)+((BB220+BD220)*Cadeirante/30*FO$4)</f>
        <v>0</v>
      </c>
      <c r="FP220" s="181">
        <f>((BE220+BG220)*Percapita/30*FP$4)+((BF220+BH220)*Cadeirante/30*FP$4)</f>
        <v>0</v>
      </c>
      <c r="FQ220" s="181">
        <f>((BI220+BK220)*Percapita/30*FQ$4)+((BJ220+BL220)*Cadeirante/30*FQ$4)</f>
        <v>0</v>
      </c>
      <c r="FR220" s="181">
        <f>((BM220+BO220)*Percapita/30*FR$4)+((BN220+BP220)*Cadeirante/30*FR$4)</f>
        <v>0</v>
      </c>
      <c r="FS220" s="181">
        <f>((BQ220+BS220)*Percapita/30*FS$4)+((BR220+BT220)*Cadeirante/30*FS$4)</f>
        <v>0</v>
      </c>
      <c r="FT220" s="181">
        <f>((BU220+BW220)*Percapita/30*FT$4)+((BV220+BX220)*Cadeirante/30*FT$4)</f>
        <v>0</v>
      </c>
      <c r="FU220" s="181">
        <f>((BY220+CA220)*Percapita/30*FU$4)+((BZ220+CB220)*Cadeirante/30*FU$4)</f>
        <v>0</v>
      </c>
      <c r="FV220" s="181">
        <f>((CC220+CE220)*Percapita/30*FV$4)+((CD220+CF220)*Cadeirante/30*FV$4)</f>
        <v>0</v>
      </c>
      <c r="FW220" s="181">
        <f>((CG220+CI220)*Percapita/30*FW$4)+((CI220+CK220)*Cadeirante/30*FW$4)</f>
        <v>0</v>
      </c>
      <c r="FX220" s="181">
        <f>((CK220+CM220)*Percapita/30*FX$4)+((CL220+CN220)*Cadeirante/30*FX$4)</f>
        <v>0</v>
      </c>
      <c r="FY220" s="181">
        <f>((CO220+CQ220)*Percapita/30*FY$4)+((CP220+CR220)*Cadeirante/30*FY$4)</f>
        <v>0</v>
      </c>
      <c r="FZ220" s="181">
        <f>((CS220+CU220)*Percapita/30*FZ$4)+((CT220+CV220)*Cadeirante/30*FZ$4)</f>
        <v>0</v>
      </c>
      <c r="GA220" s="181">
        <f>((CW220+CY220)*Percapita/30*GA$4)+((CX220+CZ220)*Cadeirante/30*GA$4)</f>
        <v>0</v>
      </c>
      <c r="GB220" s="181">
        <f>((DA220+DC220)*Percapita/30*GB$4)+((DB220+DD220)*Cadeirante/30*GB$4)</f>
        <v>0</v>
      </c>
      <c r="GC220" s="181">
        <f>((DE220+DG220)*Percapita/30*GC$4)+((DF220+DH220)*Cadeirante/30*GC$4)</f>
        <v>0</v>
      </c>
      <c r="GD220" s="181">
        <f>((DI220+DK220)*Percapita/30*GD$4)+((DJ220+DL220)*Cadeirante/30*GD$4)</f>
        <v>0</v>
      </c>
      <c r="GE220" s="181">
        <f>((DM220+DO220)*Percapita/30*GE$4)+((DN220+DP220)*Cadeirante/30*GE$4)</f>
        <v>0</v>
      </c>
      <c r="GF220" s="181">
        <f>((DQ220+DS220)*Percapita/30*GF$4)+((DR220+DT220)*Cadeirante/30*GF$4)</f>
        <v>0</v>
      </c>
      <c r="GG220" s="181">
        <f>((DU220+DW220)*Percapita/30*GG$4)+((DV220+DX220)*Cadeirante/30*GG$4)</f>
        <v>0</v>
      </c>
      <c r="GH220" s="181">
        <f>((DY220+EA220)*Percapita/30*GH$4)+((DZ220+EB220)*Cadeirante/30*GH$4)</f>
        <v>0</v>
      </c>
      <c r="GI220" s="181">
        <f>((EC220+EE220)*Percapita/30*GI$4)+((ED220+EF220)*Cadeirante/30*GI$4)</f>
        <v>0</v>
      </c>
      <c r="GJ220" s="181">
        <f>((EG220+EI220)*Percapita)+((EH220+EJ220)*Cadeirante)</f>
        <v>0</v>
      </c>
      <c r="GK220" s="258"/>
      <c r="GL220" s="103">
        <f t="shared" si="248"/>
        <v>0</v>
      </c>
      <c r="GM220" s="124"/>
      <c r="GN220" s="182"/>
      <c r="GO220" s="182"/>
      <c r="GP220" s="182"/>
      <c r="GQ220" s="182"/>
      <c r="GR220" s="182"/>
      <c r="GS220" s="182"/>
      <c r="GT220" s="182"/>
      <c r="GU220" s="182"/>
      <c r="GV220" s="182"/>
      <c r="GW220" s="182"/>
      <c r="GX220" s="182"/>
      <c r="GY220" s="182"/>
      <c r="GZ220" s="182"/>
      <c r="HA220" s="182"/>
      <c r="HB220" s="182"/>
      <c r="HC220" s="182"/>
      <c r="HD220" s="182"/>
      <c r="HE220" s="182"/>
      <c r="HF220" s="182"/>
      <c r="HG220" s="182"/>
      <c r="HH220" s="182"/>
      <c r="HI220" s="182"/>
      <c r="HJ220" s="182"/>
      <c r="HK220" s="182"/>
      <c r="HL220" s="182"/>
      <c r="HM220" s="182"/>
      <c r="HN220" s="182"/>
      <c r="HO220" s="182"/>
      <c r="HP220" s="259"/>
      <c r="HQ220" s="64"/>
      <c r="HW220" s="257"/>
      <c r="HY220" s="280">
        <f t="shared" si="261"/>
        <v>0</v>
      </c>
      <c r="HZ220" s="280">
        <f t="shared" si="262"/>
        <v>0</v>
      </c>
      <c r="IA220" s="280">
        <f t="shared" si="263"/>
        <v>0</v>
      </c>
    </row>
    <row r="221" spans="1:237" s="106" customFormat="1" ht="22.5" customHeight="1" x14ac:dyDescent="0.25">
      <c r="A221" t="s">
        <v>3366</v>
      </c>
      <c r="B221" s="522" t="s">
        <v>3367</v>
      </c>
      <c r="C221" s="523">
        <v>2</v>
      </c>
      <c r="D221" s="524" t="s">
        <v>3368</v>
      </c>
      <c r="E221" s="524" t="s">
        <v>3369</v>
      </c>
      <c r="F221" s="525" t="s">
        <v>3182</v>
      </c>
      <c r="G221" s="525" t="s">
        <v>3183</v>
      </c>
      <c r="H221" s="350" t="s">
        <v>2106</v>
      </c>
      <c r="I221" s="351" t="s">
        <v>2106</v>
      </c>
      <c r="J221" s="409" t="s">
        <v>3190</v>
      </c>
      <c r="K221" s="410" t="s">
        <v>3185</v>
      </c>
      <c r="L221" s="329">
        <f>CONTINUA!BV221</f>
        <v>0</v>
      </c>
      <c r="M221" s="329">
        <f>CONTINUA!BW221</f>
        <v>0</v>
      </c>
      <c r="N221" s="895"/>
      <c r="O221" s="896" t="s">
        <v>3527</v>
      </c>
      <c r="P221" s="897">
        <v>0</v>
      </c>
      <c r="Q221" s="400"/>
      <c r="R221" s="401">
        <v>1</v>
      </c>
      <c r="S221" s="400"/>
      <c r="T221" s="401"/>
      <c r="U221" s="400"/>
      <c r="V221" s="401"/>
      <c r="W221" s="400"/>
      <c r="X221" s="401"/>
      <c r="Y221" s="400"/>
      <c r="Z221" s="401"/>
      <c r="AA221" s="400"/>
      <c r="AB221" s="401"/>
      <c r="AC221" s="400"/>
      <c r="AD221" s="401"/>
      <c r="AE221" s="400"/>
      <c r="AF221" s="401"/>
      <c r="AG221" s="400"/>
      <c r="AH221" s="401"/>
      <c r="AI221" s="400"/>
      <c r="AJ221" s="401"/>
      <c r="AK221" s="400"/>
      <c r="AL221" s="401">
        <v>1</v>
      </c>
      <c r="AM221" s="400"/>
      <c r="AN221" s="401"/>
      <c r="AO221" s="400"/>
      <c r="AP221" s="401"/>
      <c r="AQ221" s="400"/>
      <c r="AR221" s="401"/>
      <c r="AS221" s="400"/>
      <c r="AT221" s="401"/>
      <c r="AU221" s="400"/>
      <c r="AV221" s="401"/>
      <c r="AW221" s="400"/>
      <c r="AX221" s="401"/>
      <c r="AY221" s="400"/>
      <c r="AZ221" s="401"/>
      <c r="BA221" s="400"/>
      <c r="BB221" s="401"/>
      <c r="BC221" s="400"/>
      <c r="BD221" s="401"/>
      <c r="BE221" s="400"/>
      <c r="BF221" s="401"/>
      <c r="BG221" s="400"/>
      <c r="BH221" s="401"/>
      <c r="BI221" s="400"/>
      <c r="BJ221" s="401"/>
      <c r="BK221" s="400"/>
      <c r="BL221" s="401"/>
      <c r="BM221" s="400"/>
      <c r="BN221" s="401"/>
      <c r="BO221" s="400"/>
      <c r="BP221" s="401"/>
      <c r="BQ221" s="400"/>
      <c r="BR221" s="401"/>
      <c r="BS221" s="400"/>
      <c r="BT221" s="401"/>
      <c r="BU221" s="400"/>
      <c r="BV221" s="401"/>
      <c r="BW221" s="400"/>
      <c r="BX221" s="401"/>
      <c r="BY221" s="400"/>
      <c r="BZ221" s="401"/>
      <c r="CA221" s="400"/>
      <c r="CB221" s="401"/>
      <c r="CC221" s="400"/>
      <c r="CD221" s="401"/>
      <c r="CE221" s="400"/>
      <c r="CF221" s="401"/>
      <c r="CG221" s="400"/>
      <c r="CH221" s="401"/>
      <c r="CI221" s="400"/>
      <c r="CJ221" s="401"/>
      <c r="CK221" s="400"/>
      <c r="CL221" s="401"/>
      <c r="CM221" s="400"/>
      <c r="CN221" s="401"/>
      <c r="CO221" s="400"/>
      <c r="CP221" s="401"/>
      <c r="CQ221" s="400"/>
      <c r="CR221" s="401"/>
      <c r="CS221" s="400"/>
      <c r="CT221" s="401"/>
      <c r="CU221" s="400"/>
      <c r="CV221" s="401"/>
      <c r="CW221" s="400"/>
      <c r="CX221" s="401"/>
      <c r="CY221" s="400"/>
      <c r="CZ221" s="401"/>
      <c r="DA221" s="400"/>
      <c r="DB221" s="401"/>
      <c r="DC221" s="400"/>
      <c r="DD221" s="401"/>
      <c r="DE221" s="400"/>
      <c r="DF221" s="401"/>
      <c r="DG221" s="400"/>
      <c r="DH221" s="401"/>
      <c r="DI221" s="400"/>
      <c r="DJ221" s="401"/>
      <c r="DK221" s="400"/>
      <c r="DL221" s="401"/>
      <c r="DM221" s="400"/>
      <c r="DN221" s="401"/>
      <c r="DO221" s="400"/>
      <c r="DP221" s="401"/>
      <c r="DQ221" s="400"/>
      <c r="DR221" s="401"/>
      <c r="DS221" s="400"/>
      <c r="DT221" s="401"/>
      <c r="DU221" s="400"/>
      <c r="DV221" s="401"/>
      <c r="DW221" s="400"/>
      <c r="DX221" s="401"/>
      <c r="DY221" s="400"/>
      <c r="DZ221" s="401"/>
      <c r="EA221" s="400"/>
      <c r="EB221" s="401"/>
      <c r="EC221" s="400"/>
      <c r="ED221" s="401"/>
      <c r="EE221" s="400"/>
      <c r="EF221" s="401"/>
      <c r="EG221" s="400"/>
      <c r="EH221" s="401"/>
      <c r="EI221" s="400"/>
      <c r="EJ221" s="447"/>
      <c r="EK221" s="510"/>
      <c r="EL221" s="513"/>
      <c r="EM221" s="520"/>
      <c r="EN221" s="520"/>
      <c r="EO221" s="520"/>
      <c r="EP221" s="171">
        <f t="shared" si="241"/>
        <v>0</v>
      </c>
      <c r="EQ221" s="171">
        <f t="shared" si="242"/>
        <v>0</v>
      </c>
      <c r="ER221" s="171">
        <f t="shared" si="243"/>
        <v>0</v>
      </c>
      <c r="ES221" s="171">
        <f t="shared" si="244"/>
        <v>1</v>
      </c>
      <c r="ET221" s="171">
        <f t="shared" si="245"/>
        <v>1</v>
      </c>
      <c r="EU221" s="171">
        <f t="shared" si="246"/>
        <v>0</v>
      </c>
      <c r="EV221" s="172">
        <f t="shared" si="247"/>
        <v>2</v>
      </c>
      <c r="EW221" s="367">
        <f>IF(C221=4,IF(MAX(Q221:EJ223)&gt;0,(Especiall/30*(IF(($G221-$F221)=($G$5-$F$5),30,IF(DAY($G221)=31,($G221-$F221),($G221-$F221)+1)))),0),0)</f>
        <v>0</v>
      </c>
      <c r="EX221" s="248">
        <f t="shared" ref="EX221:EX224" si="264">FF221</f>
        <v>11344.82</v>
      </c>
      <c r="EY221" s="174">
        <f>(L221*regular)+(M221*Cadeirantee)</f>
        <v>0</v>
      </c>
      <c r="EZ221" s="249">
        <f>SUMIF(FG221:GJ221,"&gt;0")</f>
        <v>1703.0416666666667</v>
      </c>
      <c r="FA221" s="249">
        <f>SUMIF(FG221:GJ221,"&lt;0")+SUMIF(GN221:HP221,"&lt;0")</f>
        <v>-231.13800000000003</v>
      </c>
      <c r="FB221" s="174">
        <v>0</v>
      </c>
      <c r="FC221" s="175">
        <f>N221*km*'VALORES TABELA'!$B$13</f>
        <v>0</v>
      </c>
      <c r="FD221" s="250">
        <f>GL221</f>
        <v>0</v>
      </c>
      <c r="FE221" s="176">
        <f>(EW221+EW222+EW223+EW224+EX221+EX222+EX223+EX224+EY221+EY222+EY223+EY224+EY225+EZ221+EZ222+EZ223+EZ224+FA221+FA222+FA223+FA224+FC221+FC222+FC223+FC224+HY221-HZ221-IA221+FD221+FD222+FD223+FD224+FB225)</f>
        <v>13057.723666666665</v>
      </c>
      <c r="FF221" s="177">
        <f>IF(C221=4,SUM(Q221+Q222+Q223+S221+S222+S223)*Percapita/30*FF$4+(R221+R222+R223+T221+T222+T223)*Cadeirante/30*FF$4,IF(C221=3,IF(Q224+S224=10,Fixo/30*FF$4+(Q221+Q222+Q223+S221+S222+S223)*Percapita/30*FF$4+(R224+T224)*Cadeirante/30*FF$4,IF(Q224+S224&lt;=9,(Q224+S224)*Crechee/30*FF$4)+(R224+T224)*Cadeirante/30*FF$4+(Q221+Q222+Q223+S221+S222+S223)*Percapita/30*FF$4)+IF(Q224+S224&gt;=11,Fixo/30*FF$4+(Q224+S224-10)*Crechee/30*FF$4,0),IF(C221=2,IF(R221+R222+R223+R224+T221+T222+T223+T224=1,Cadeirante/30*FF$4,IF(R221+R222+R223+R224+T221+T222+T223+T224=2,Fixo/30*FF$4,IF(R221+R222+R223+R224+T221+T222+T223+T224&gt;2,Fixo/30*FF$4+(R221+R222+R223+R224+T221+T222+T223+T224-2)*Cadeirante/30*FF$4)))+(Q221+Q222+Q223+S221+S222+S223)*Percapita/30*FF$4+(Q224+S224)*Crechee/30*FF$4,IF(C221=1,IF(Q221+Q222+Q223+R221+R222+R223+S221+S222+S223+T221+T222+T223&lt;=15,(Q221+Q222+Q223+S221+S222+S223)*Percapita/30*FF$4,IF(Q221+Q222+Q223+R221+R222+R223+S221+S222+S223+T221+T222+T223&gt;=16,Fixo/30*FF$4+(Q221+Q222+Q223+R221+R222+R223+S221+S222+S223+T221+T222-16)*Percapita/30*FF$4))))))</f>
        <v>11344.82</v>
      </c>
      <c r="FG221" s="177">
        <f>IF(C221=4,SUM(U221+U222+U223+W221+W222+W223)*Percapita/30*FG$4+(V221+V222+V223+X221+X222+X223)*Cadeirante/30*FG$4,IF(C221=3,IF(U224+W224=10,Fixo/30*FG$4+(U221+U222+U223+W221+W222+W223)*Percapita/30*FG$4+(V224+X224)*Cadeirante/30*FG$4,IF(U224+W224&lt;=9,(U224+W224)*Crechee/30*FG$4)+(V224+X224)*Cadeirante/30*FG$4+(U221+U222+U223+W221+W222+W223)*Percapita/30*FG$4)+IF(U224+W224&gt;=11,Fixo/30*FG$4+(U224+W224-10)*Crechee/30*FG$4,0),IF(C221=2,IF(V221+V222+V223+V224+X221+X222+X223+X224=1,Cadeirante/30*FG$4,IF(V221+V222+V223+V224+X221+X222+X223+X224=2,Fixo/30*FG$4,IF(V221+V222+V223+V224+X221+X222+X223+X224&gt;2,Fixo/30*FG$4+(V221+V222+V223+V224+X221+X222+X223+X224-2)*Cadeirante/30*FG$4)))+(U221+U222+U223+W221+W222+W223)*Percapita/30*FG$4+(U224+W224)*Crechee/30*FG$4,IF(C221=1,IF(U221+U222+U223+V221+V222+V223+W221+W222+W223+X221+X222+X223&lt;=15,(U221+U222+U223+W221+W222+W223)*Percapita/30*FG$4,IF(U221+U222+U223+V221+V222+V223+W221+W222+W223+X221+X222+X223&gt;=16,Fixo/30*FG$4+(U221+U222+U223+V221+V222+V223+W221+W222+W223+X221+X222-16)*Percapita/30*FG$4))))))</f>
        <v>0</v>
      </c>
      <c r="FH221" s="177">
        <f>IF(C221=4,SUM(Y221+Y222+Y223+AA221+AA222+AA223)*Percapita/30*FH$4+(Z221+Z222+Z223+AB221+AB222+AB223)*Cadeirante/30*FH$4,IF(C221=3,IF(Y224+AA224=10,Fixo/30*FH$4+(Y221+Y222+Y223+AA221+AA222+AA223)*Percapita/30*FH$4+(Z224+AB224)*Cadeirante/30*FH$4,IF(Y224+AA224&lt;=9,(Y224+AA224)*Crechee/30*FH$4)+(Z224+AB224)*Cadeirante/30*FH$4+(Y221+Y222+Y223+AA221+AA222+AA223)*Percapita/30*FH$4)+IF(Y224+AA224&gt;=11,Fixo/30*FH$4+(Y224+AA224-10)*Crechee/30*FH$4,0),IF(C221=2,IF(Z221+Z222+Z223+Z224+AB221+AB222+AB223+AB224=1,Cadeirante/30*FH$4,IF(Z221+Z222+Z223+Z224+AB221+AB222+AB223+AB224=2,Fixo/30*FH$4,IF(Z221+Z222+Z223+Z224+AB221+AB222+AB223+AB224&gt;2,Fixo/30*FH$4+(Z221+Z222+Z223+Z224+AB221+AB222+AB223+AB224-2)*Cadeirante/30*FH$4)))+(Y221+Y222+Y223+AA221+AA222+AA223)*Percapita/30*FH$4+(Y224+AA224)*Crechee/30*FH$4,IF(C221=1,IF(Y221+Y222+Y223+Z221+Z222+Z223+AA221+AA222+AA223+AB221+AB222+AB223&lt;=15,(Y221+Y222+Y223+AA221+AA222+AA223)*Percapita/30*FH$4,IF(Y221+Y222+Y223+Z221+Z222+Z223+AA221+AA222+AA223+AB221+AB222+AB223&gt;=16,Fixo/30*FH$4+(Y221+Y222+Y223+Z221+Z222+Z223+AA221+AA222+AA223+AB221+AB222-16)*Percapita/30*FH$4))))))</f>
        <v>0</v>
      </c>
      <c r="FI221" s="177">
        <f>IF(C221=4,SUM(AC221+AC222+AC223+AE221+AE222+AE223)*Percapita/30*FI$4+(AD221+AD222+AD223+AF221+AF222+AF223)*Cadeirante/30*FI$4,IF(C221=3,IF(AC224+AE224=10,Fixo/30*FI$4+(AC221+AC222+AC223+AE221+AE222+AE223)*Percapita/30*FI$4+(AD224+AF224)*Cadeirante/30*FI$4,IF(AC224+AE224&lt;=9,(AC224+AE224)*Crechee/30*FI$4)+(AD224+AF224)*Cadeirante/30*FI$4+(AC221+AC222+AC223+AE221+AE222+AE223)*Percapita/30*FI$4)+IF(AC224+AE224&gt;=11,Fixo/30*FI$4+(AC224+AE224-10)*Crechee/30*FI$4,0),IF(C221=2,IF(AD221+AD222+AD223+AD224+AF221+AF222+AF223+AF224=1,Cadeirante/30*FI$4,IF(AD221+AD222+AD223+AD224+AF221+AF222+AF223+AF224=2,Fixo/30*FI$4,IF(AD221+AD222+AD223+AD224+AF221+AF222+AF223+AF224&gt;2,Fixo/30*FI$4+(AD221+AD222+AD223+AD224+AF221+AF222+AF223+AF224-2)*Cadeirante/30*FI$4)))+(AC221+AC222+AC223+AE221+AE222+AE223)*Percapita/30*FI$4+(AC224+AE224)*Crechee/30*FI$4,IF(C221=1,IF(AC221+AC222+AC223+AD221+AD222+AD223+AE221+AE222+AE223+AF221+AF222+AF223&lt;=15,(AC221+AC222+AC223+AE221+AE222+AE223)*Percapita/30*FI$4,IF(AC221+AC222+AC223+AD221+AD222+AD223+AE221+AE222+AE223+AF221+AF222+AF223&gt;=16,Fixo/30*FI$4+(AC221+AC222+AC223+AD221+AD222+AD223+AE221+AE222+AE223+AF221+AF222-16)*Percapita/30*FI$4))))))</f>
        <v>0</v>
      </c>
      <c r="FJ221" s="177">
        <f>IF(C221=4,SUM(AG221+AG222+AG223+AI221+AI222+AI223)*Percapita/30*FJ$4+(AH221+AH222+AH223+AJ221+AJ222+AJ223)*Cadeirante/30*FJ$4,IF(C221=3,IF(AG224+AI224=10,Fixo/30*FJ$4+(AG221+AG222+AG223+AI221+AI222+AI223)*Percapita/30*FJ$4+(AH224+AJ224)*Cadeirante/30*FJ$4,IF(AG224+AI224&lt;=9,(AG224+AI224)*Crechee/30*FJ$4)+(AH224+AJ224)*Cadeirante/30*FJ$4+(AG221+AG222+AG223+AI221+AI222+AI223)*Percapita/30*FJ$4)+IF(AG224+AI224&gt;=11,Fixo/30*FJ$4+(AG224+AI224-10)*Crechee/30*FJ$4,0),IF(C221=2,IF(AH221+AH222+AH223+AH224+AJ221+AJ222+AJ223+AJ224=1,Cadeirante/30*FJ$4,IF(AH221+AH222+AH223+AH224+AJ221+AJ222+AJ223+AJ224=2,Fixo/30*FJ$4,IF(AH221+AH222+AH223+AH224+AJ221+AJ222+AJ223+AJ224&gt;2,Fixo/30*FJ$4+(AH221+AH222+AH223+AH224+AJ221+AJ222+AJ223+AJ224-2)*Cadeirante/30*FJ$4)))+(AG221+AG222+AG223+AI221+AI222+AI223)*Percapita/30*FJ$4+(AG224+AI224)*Crechee/30*FJ$4,IF(C221=1,IF(AG221+AG222+AG223+AH221+AH222+AH223+AI221+AI222+AI223+AJ221+AJ222+AJ223&lt;=15,(AG221+AG222+AG223+AI221+AI222+AI223)*Percapita/30*FJ$4,IF(AG221+AG222+AG223+AH221+AH222+AH223+AI221+AI222+AI223+AJ221+AJ222+AJ223&gt;=16,Fixo/30*FJ$4+(AG221+AG222+AG223+AH221+AH222+AH223+AI221+AI222+AI223+AJ221+AJ222-16)*Percapita/30*FJ$4))))))</f>
        <v>0</v>
      </c>
      <c r="FK221" s="177">
        <f>IF(C221=4,SUM(AK221+AK222+AK223+AM221+AM222+AM223)*Percapita/30*FK$4+(AL221+AL222+AL223+AN221+AN222+AN223)*Cadeirante/30*FK$4,IF(C221=3,IF(AK224+AM224=10,Fixo/30*FK$4+(AK221+AK222+AK223+AM221+AM222+AM223)*Percapita/30*FK$4+(AL224+AN224)*Cadeirante/30*FK$4,IF(AK224+AM224&lt;=9,(AK224+AM224)*Crechee/30*FK$4)+(AL224+AN224)*Cadeirante/30*FK$4+(AK221+AK222+AK223+AM221+AM222+AM223)*Percapita/30*FK$4)+IF(AK224+AM224&gt;=11,Fixo/30*FK$4+(AK224+AM224-10)*Crechee/30*FK$4,0),IF(C221=2,IF(AL221+AL222+AL223+AL224+AN221+AN222+AN223+AN224=1,Cadeirante/30*FK$4,IF(AL221+AL222+AL223+AL224+AN221+AN222+AN223+AN224=2,Fixo/30*FK$4,IF(AL221+AL222+AL223+AL224+AN221+AN222+AN223+AN224&gt;2,Fixo/30*FK$4+(AL221+AL222+AL223+AL224+AN221+AN222+AN223+AN224-2)*Cadeirante/30*FK$4)))+(AK221+AK222+AK223+AM221+AM222+AM223)*Percapita/30*FK$4+(AK224+AM224)*Crechee/30*FK$4,IF(C221=1,IF(AK221+AK222+AK223+AL221+AL222+AL223+AM221+AM222+AM223+AN221+AN222+AN223&lt;=15,(AK221+AK222+AK223+AM221+AM222+AM223)*Percapita/30*FK$4,IF(AK221+AK222+AK223+AL221+AL222+AL223+AM221+AM222+AM223+AN221+AN222+AN223&gt;=16,Fixo/30*FK$4+(AK221+AK222+AK223+AL221+AL222+AL223+AM221+AM222+AM223+AN221+AN222-16)*Percapita/30*FK$4))))))</f>
        <v>1703.0416666666667</v>
      </c>
      <c r="FL221" s="177">
        <f>IF(C221=4,SUM(AO221+AO222+AO223+AQ221+AQ222+AQ223)*Percapita/30*FL$4+(AP221+AP222+AP223+AR221+AR222+AR223)*Cadeirante/30*FL$4,IF(C221=3,IF(AO224+AQ224=10,Fixo/30*FL$4+(AO221+AO222+AO223+AQ221+AQ222+AQ223)*Percapita/30*FL$4+(AP224+AR224)*Cadeirante/30*FL$4,IF(AO224+AQ224&lt;=9,(AO224+AQ224)*Crechee/30*FL$4)+(AP224+AR224)*Cadeirante/30*FL$4+(AO221+AO222+AO223+AQ221+AQ222+AQ223)*Percapita/30*FL$4)+IF(AO224+AQ224&gt;=11,Fixo/30*FL$4+(AO224+AQ224-10)*Crechee/30*FL$4,0),IF(C221=2,IF(AP221+AP222+AP223+AP224+AR221+AR222+AR223+AR224=1,Cadeirante/30*FL$4,IF(AP221+AP222+AP223+AP224+AR221+AR222+AR223+AR224=2,Fixo/30*FL$4,IF(AP221+AP222+AP223+AP224+AR221+AR222+AR223+AR224&gt;2,Fixo/30*FL$4+(AP221+AP222+AP223+AP224+AR221+AR222+AR223+AR224-2)*Cadeirante/30*FL$4)))+(AO221+AO222+AO223+AQ221+AQ222+AQ223)*Percapita/30*FL$4+(AO224+AQ224)*Crechee/30*FL$4,IF(C221=1,IF(AO221+AO222+AO223+AP221+AP222+AP223+AQ221+AQ222+AQ223+AR221+AR222+AR223&lt;=15,(AO221+AO222+AO223+AQ221+AQ222+AQ223)*Percapita/30*FL$4,IF(AO221+AO222+AO223+AP221+AP222+AP223+AQ221+AQ222+AQ223+AR221+AR222+AR223&gt;=16,Fixo/30*FL$4+(AO221+AO222+AO223+AP221+AP222+AP223+AQ221+AQ222+AQ223+AR221+AR222-16)*Percapita/30*FL$4))))))</f>
        <v>0</v>
      </c>
      <c r="FM221" s="177">
        <f>IF(C221=4,SUM(AS221+AS222+AS223+AU221+AU222+AU223)*Percapita/30*FM$4+(AT221+AT222+AT223+AV221+AV222+AV223)*Cadeirante/30*FM$4,IF(C221=3,IF(AS224+AU224=10,Fixo/30*FM$4+(AS221+AS222+AS223+AU221+AU222+AU223)*Percapita/30*FM$4+(AT224+AV224)*Cadeirante/30*FM$4,IF(AS224+AU224&lt;=9,(AS224+AU224)*Crechee/30*FM$4)+(AT224+AV224)*Cadeirante/30*FM$4+(AS221+AS222+AS223+AU221+AU222+AU223)*Percapita/30*FM$4)+IF(AS224+AU224&gt;=11,Fixo/30*FM$4+(AS224+AU224-10)*Crechee/30*FM$4,0),IF(C221=2,IF(AT221+AT222+AT223+AT224+AV221+AV222+AV223+AV224=1,Cadeirante/30*FM$4,IF(AT221+AT222+AT223+AT224+AV221+AV222+AV223+AV224=2,Fixo/30*FM$4,IF(AT221+AT222+AT223+AT224+AV221+AV222+AV223+AV224&gt;2,Fixo/30*FM$4+(AT221+AT222+AT223+AT224+AV221+AV222+AV223+AV224-2)*Cadeirante/30*FM$4)))+(AS221+AS222+AS223+AU221+AU222+AU223)*Percapita/30*FM$4+(AS224+AU224)*Crechee/30*FM$4,IF(C221=1,IF(AS221+AS222+AS223+AT221+AT222+AT223+AU221+AU222+AU223+AV221+AV222+AV223&lt;=15,(AS221+AS222+AS223+AU221+AU222+AU223)*Percapita/30*FM$4,IF(AS221+AS222+AS223+AT221+AT222+AT223+AU221+AU222+AU223+AV221+AV222+AV223&gt;=16,Fixo/30*FM$4+(AS221+AS222+AS223+AT221+AT222+AT223+AU221+AU222+AU223+AV221+AV222-16)*Percapita/30*FM$4))))))</f>
        <v>0</v>
      </c>
      <c r="FN221" s="177">
        <f>IF(C221=4,SUM(AW221+AW222+AW223+AY221+AY222+AY223)*Percapita/30*FN$4+(AX221+AX222+AX223+AZ221+AZ222+AZ223)*Cadeirante/30*FN$4,IF(C221=3,IF(AW224+AY224=10,Fixo/30*FN$4+(AW221+AW222+AW223+AY221+AY222+AY223)*Percapita/30*FN$4+(AX224+AZ224)*Cadeirante/30*FN$4,IF(AW224+AY224&lt;=9,(AW224+AY224)*Crechee/30*FN$4)+(AX224+AZ224)*Cadeirante/30*FN$4+(AW221+AW222+AW223+AY221+AY222+AY223)*Percapita/30*FN$4)+IF(AW224+AY224&gt;=11,Fixo/30*FN$4+(AW224+AY224-10)*Crechee/30*FN$4,0),IF(C221=2,IF(AX221+AX222+AX223+AX224+AZ221+AZ222+AZ223+AZ224=1,Cadeirante/30*FN$4,IF(AX221+AX222+AX223+AX224+AZ221+AZ222+AZ223+AZ224=2,Fixo/30*FN$4,IF(AX221+AX222+AX223+AX224+AZ221+AZ222+AZ223+AZ224&gt;2,Fixo/30*FN$4+(AX221+AX222+AX223+AX224+AZ221+AZ222+AZ223+AZ224-2)*Cadeirante/30*FN$4)))+(AW221+AW222+AW223+AY221+AY222+AY223)*Percapita/30*FN$4+(AW224+AY224)*Crechee/30*FN$4,IF(C221=1,IF(AW221+AW222+AW223+AX221+AX222+AX223+AY221+AY222+AY223+AZ221+AZ222+AZ223&lt;=15,(AW221+AW222+AW223+AY221+AY222+AY223)*Percapita/30*FN$4,IF(AW221+AW222+AW223+AX221+AX222+AX223+AY221+AY222+AY223+AZ221+AZ222+AZ223&gt;=16,Fixo/30*FN$4+(AW221+AW222+AW223+AX221+AX222+AX223+AY221+AY222+AY223+AZ221+AZ222-16)*Percapita/30*FN$4))))))</f>
        <v>0</v>
      </c>
      <c r="FO221" s="177">
        <f>IF(C221=4,SUM(BA221+BA222+BA223+BC221+BC222+BC223)*Percapita/30*FO$4+(BB221+BB222+BB223+BD221+BD222+BD223)*Cadeirante/30*FO$4,IF(C221=3,IF(BA224+BC224=10,Fixo/30*FO$4+(BA221+BA222+BA223+BC221+BC222+BC223)*Percapita/30*FO$4+(BB224+BD224)*Cadeirante/30*FO$4,IF(BA224+BC224&lt;=9,(BA224+BC224)*Crechee/30*FO$4)+(BB224+BD224)*Cadeirante/30*FO$4+(BA221+BA222+BA223+BC221+BC222+BC223)*Percapita/30*FO$4)+IF(BA224+BC224&gt;=11,Fixo/30*FO$4+(BA224+BC224-10)*Crechee/30*FO$4,0),IF(C221=2,IF(BB221+BB222+BB223+BB224+BD221+BD222+BD223+BD224=1,Cadeirante/30*FO$4,IF(BB221+BB222+BB223+BB224+BD221+BD222+BD223+BD224=2,Fixo/30*FO$4,IF(BB221+BB222+BB223+BB224+BD221+BD222+BD223+BD224&gt;2,Fixo/30*FO$4+(BB221+BB222+BB223+BB224+BD221+BD222+BD223+BD224-2)*Cadeirante/30*FO$4)))+(BA221+BA222+BA223+BC221+BC222+BC223)*Percapita/30*FO$4+(BA224+BC224)*Crechee/30*FO$4,IF(C221=1,IF(BA221+BA222+BA223+BB221+BB222+BB223+BC221+BC222+BC223+BD221+BD222+BD223&lt;=15,(BA221+BA222+BA223+BC221+BC222+BC223)*Percapita/30*FO$4,IF(BA221+BA222+BA223+BB221+BB222+BB223+BC221+BC222+BC223+BD221+BD222+BD223&gt;=16,Fixo/30*FO$4+(BA221+BA222+BA223+BB221+BB222+BB223+BC221+BC222+BC223+BD221+BD222-16)*Percapita/30*FO$4))))))</f>
        <v>0</v>
      </c>
      <c r="FP221" s="177">
        <f>IF(C221=4,SUM(BE221+BE222+BE223+BG221+BG222+BG223)*Percapita/30*FP$4+(BF221+BF222+BF223+BH221+BH222+BH223)*Cadeirante/30*FP$4,IF(C221=3,IF(BE224+BG224=10,Fixo/30*FP$4+(BE221+BE222+BE223+BG221+BG222+BG223)*Percapita/30*FP$4+(BF224+BH224)*Cadeirante/30*FP$4,IF(BE224+BG224&lt;=9,(BE224+BG224)*Crechee/30*FP$4)+(BF224+BH224)*Cadeirante/30*FP$4+(BE221+BE222+BE223+BG221+BG222+BG223)*Percapita/30*FP$4)+IF(BE224+BG224&gt;=11,Fixo/30*FP$4+(BE224+BG224-10)*Crechee/30*FP$4,0),IF(C221=2,IF(BF221+BF222+BF223+BF224+BH221+BH222+BH223+BH224=1,Cadeirante/30*FP$4,IF(BF221+BF222+BF223+BF224+BH221+BH222+BH223+BH224=2,Fixo/30*FP$4,IF(BF221+BF222+BF223+BF224+BH221+BH222+BH223+BH224&gt;2,Fixo/30*FP$4+(BF221+BF222+BF223+BF224+BH221+BH222+BH223+BH224-2)*Cadeirante/30*FP$4)))+(BE221+BE222+BE223+BG221+BG222+BG223)*Percapita/30*FP$4+(BE224+BG224)*Crechee/30*FP$4,IF(C221=1,IF(BE221+BE222+BE223+BF221+BF222+BF223+BG221+BG222+BG223+BH221+BH222+BH223&lt;=15,(BE221+BE222+BE223+BG221+BG222+BG223)*Percapita/30*FP$4,IF(BE221+BE222+BE223+BF221+BF222+BF223+BG221+BG222+BG223+BH221+BH222+BH223&gt;=16,Fixo/30*FP$4+(BE221+BE222+BE223+BF221+BF222+BF223+BG221+BG222+BG223+BH221+BH222-16)*Percapita/30*FP$4))))))</f>
        <v>0</v>
      </c>
      <c r="FQ221" s="177">
        <f>IF(C221=4,SUM(BI221+BI222+BI223+BK221+BK222+BK223)*Percapita/30*FQ$4+(BJ221+BJ222+BJ223+BL221+BL222+BL223)*Cadeirante/30*FQ$4,IF(C221=3,IF(BI224+BK224=10,Fixo/30*FQ$4+(BI221+BI222+BI223+BK221+BK222+BK223)*Percapita/30*FQ$4+(BJ224+BL224)*Cadeirante/30*FQ$4,IF(BI224+BK224&lt;=9,(BI224+BK224)*Crechee/30*FQ$4)+(BJ224+BL224)*Cadeirante/30*FQ$4+(BI221+BI222+BI223+BK221+BK222+BK223)*Percapita/30*FQ$4)+IF(BI224+BK224&gt;=11,Fixo/30*FQ$4+(BI224+BK224-10)*Crechee/30*FQ$4,0),IF(C221=2,IF(BJ221+BJ222+BJ223+BJ224+BL221+BL222+BL223+BL224=1,Cadeirante/30*FQ$4,IF(BJ221+BJ222+BJ223+BJ224+BL221+BL222+BL223+BL224=2,Fixo/30*FQ$4,IF(BJ221+BJ222+BJ223+BJ224+BL221+BL222+BL223+BL224&gt;2,Fixo/30*FQ$4+(BJ221+BJ222+BJ223+BJ224+BL221+BL222+BL223+BL224-2)*Cadeirante/30*FQ$4)))+(BI221+BI222+BI223+BK221+BK222+BK223)*Percapita/30*FQ$4+(BI224+BK224)*Crechee/30*FQ$4,IF(C221=1,IF(BI221+BI222+BI223+BJ221+BJ222+BJ223+BK221+BK222+BK223+BL221+BL222+BL223&lt;=15,(BI221+BI222+BI223+BK221+BK222+BK223)*Percapita/30*FQ$4,IF(BI221+BI222+BI223+BJ221+BJ222+BJ223+BK221+BK222+BK223+BL221+BL222+BL223&gt;=16,Fixo/30*FQ$4+(BI221+BI222+BI223+BJ221+BJ222+BJ223+BK221+BK222+BK223+BL221+BL222-16)*Percapita/30*FQ$4))))))</f>
        <v>0</v>
      </c>
      <c r="FR221" s="177">
        <f>IF(C221=4,SUM(BM221+BM222+BM223+BO221+BO222+BO223)*Percapita/30*FR$4+(BN221+BN222+BN223+BP221+BP222+BP223)*Cadeirante/30*FR$4,IF(C221=3,IF(BM224+BO224=10,Fixo/30*FR$4+(BM221+BM222+BM223+BO221+BO222+BO223)*Percapita/30*FR$4+(BN224+BP224)*Cadeirante/30*FR$4,IF(BM224+BO224&lt;=9,(BM224+BO224)*Crechee/30*FR$4)+(BN224+BP224)*Cadeirante/30*FR$4+(BM221+BM222+BM223+BO221+BO222+BO223)*Percapita/30*FR$4)+IF(BM224+BO224&gt;=11,Fixo/30*FR$4+(BM224+BO224-10)*Crechee/30*FR$4,0),IF(C221=2,IF(BN221+BN222+BN223+BN224+BP221+BP222+BP223+BP224=1,Cadeirante/30*FR$4,IF(BN221+BN222+BN223+BN224+BP221+BP222+BP223+BP224=2,Fixo/30*FR$4,IF(BN221+BN222+BN223+BN224+BP221+BP222+BP223+BP224&gt;2,Fixo/30*FR$4+(BN221+BN222+BN223+BN224+BP221+BP222+BP223+BP224-2)*Cadeirante/30*FR$4)))+(BM221+BM222+BM223+BO221+BO222+BO223)*Percapita/30*FR$4+(BM224+BO224)*Crechee/30*FR$4,IF(C221=1,IF(BM221+BM222+BM223+BN221+BN222+BN223+BO221+BO222+BO223+BP221+BP222+BP223&lt;=15,(BM221+BM222+BM223+BO221+BO222+BO223)*Percapita/30*FR$4,IF(BM221+BM222+BM223+BN221+BN222+BN223+BO221+BO222+BO223+BP221+BP222+BP223&gt;=16,Fixo/30*FR$4+(BM221+BM222+BM223+BN221+BN222+BN223+BO221+BO222+BO223+BP221+BP222-16)*Percapita/30*FR$4))))))</f>
        <v>-231.13800000000003</v>
      </c>
      <c r="FS221" s="177">
        <f>IF(C221=4,SUM(BQ221+BQ222+BQ223+BS221+BS222+BS223)*Percapita/30*FS$4+(BR221+BR222+BR223+BT221+BT222+BT223)*Cadeirante/30*FS$4,IF(C221=3,IF(BQ224+BS224=10,Fixo/30*FS$4+(BQ221+BQ222+BQ223+BS221+BS222+BS223)*Percapita/30*FS$4+(BR224+BT224)*Cadeirante/30*FS$4,IF(BQ224+BS224&lt;=9,(BQ224+BS224)*Crechee/30*FS$4)+(BR224+BT224)*Cadeirante/30*FS$4+(BQ221+BQ222+BQ223+BS221+BS222+BS223)*Percapita/30*FS$4)+IF(BQ224+BS224&gt;=11,Fixo/30*FS$4+(BQ224+BS224-10)*Crechee/30*FS$4,0),IF(C221=2,IF(BR221+BR222+BR223+BR224+BT221+BT222+BT223+BT224=1,Cadeirante/30*FS$4,IF(BR221+BR222+BR223+BR224+BT221+BT222+BT223+BT224=2,Fixo/30*FS$4,IF(BR221+BR222+BR223+BR224+BT221+BT222+BT223+BT224&gt;2,Fixo/30*FS$4+(BR221+BR222+BR223+BR224+BT221+BT222+BT223+BT224-2)*Cadeirante/30*FS$4)))+(BQ221+BQ222+BQ223+BS221+BS222+BS223)*Percapita/30*FS$4+(BQ224+BS224)*Crechee/30*FS$4,IF(C221=1,IF(BQ221+BQ222+BQ223+BR221+BR222+BR223+BS221+BS222+BS223+BT221+BT222+BT223&lt;=15,(BQ221+BQ222+BQ223+BS221+BS222+BS223)*Percapita/30*FS$4,IF(BQ221+BQ222+BQ223+BR221+BR222+BR223+BS221+BS222+BS223+BT221+BT222+BT223&gt;=16,Fixo/30*FS$4+(BQ221+BQ222+BQ223+BR221+BR222+BR223+BS221+BS222+BS223+BT221+BT222-16)*Percapita/30*FS$4))))))</f>
        <v>0</v>
      </c>
      <c r="FT221" s="177">
        <f>IF(C221=4,SUM(BU221+BU222+BU223+BW221+BW222+BW223)*Percapita/30*FT$4+(BV221+BV222+BV223+BX221+BX222+BX223)*Cadeirante/30*FT$4,IF(C221=3,IF(BU224+BW224=10,Fixo/30*FT$4+(BU221+BU222+BU223+BW221+BW222+BW223)*Percapita/30*FT$4+(BV224+BX224)*Cadeirante/30*FT$4,IF(BU224+BW224&lt;=9,(BU224+BW224)*Crechee/30*FT$4)+(BV224+BX224)*Cadeirante/30*FT$4+(BU221+BU222+BU223+BW221+BW222+BW223)*Percapita/30*FT$4)+IF(BU224+BW224&gt;=11,Fixo/30*FT$4+(BU224+BW224-10)*Crechee/30*FT$4,0),IF(C221=2,IF(BV221+BV222+BV223+BV224+BX221+BX222+BX223+BX224=1,Cadeirante/30*FT$4,IF(BV221+BV222+BV223+BV224+BX221+BX222+BX223+BX224=2,Fixo/30*FT$4,IF(BV221+BV222+BV223+BV224+BX221+BX222+BX223+BX224&gt;2,Fixo/30*FT$4+(BV221+BV222+BV223+BV224+BX221+BX222+BX223+BX224-2)*Cadeirante/30*FT$4)))+(BU221+BU222+BU223+BW221+BW222+BW223)*Percapita/30*FT$4+(BU224+BW224)*Crechee/30*FT$4,IF(C221=1,IF(BU221+BU222+BU223+BV221+BV222+BV223+BW221+BW222+BW223+BX221+BX222+BX223&lt;=15,(BU221+BU222+BU223+BW221+BW222+BW223)*Percapita/30*FT$4,IF(BU221+BU222+BU223+BV221+BV222+BV223+BW221+BW222+BW223+BX221+BX222+BX223&gt;=16,Fixo/30*FT$4+(BU221+BU222+BU223+BV221+BV222+BV223+BW221+BW222+BW223+BX221+BX222-16)*Percapita/30*FT$4))))))</f>
        <v>0</v>
      </c>
      <c r="FU221" s="177">
        <f>IF(C221=4,SUM(BY221+BY222+BY223+CA221+CA222+CA223)*Percapita/30*FU$4+(BZ221+BZ222+BZ223+CB221+CB222+CB223)*Cadeirante/30*FU$4,IF(C221=3,IF(BY224+CA224=10,Fixo/30*FU$4+(BY221+BY222+BY223+CA221+CA222+CA223)*Percapita/30*FU$4+(BZ224+CB224)*Cadeirante/30*FU$4,IF(BY224+CA224&lt;=9,(BY224+CA224)*Crechee/30*FU$4)+(BZ224+CB224)*Cadeirante/30*FU$4+(BY221+BY222+BY223+CA221+CA222+CA223)*Percapita/30*FU$4)+IF(BY224+CA224&gt;=11,Fixo/30*FU$4+(BY224+CA224-10)*Crechee/30*FU$4,0),IF(C221=2,IF(BZ221+BZ222+BZ223+BZ224+CB221+CB222+CB223+CB224=1,Cadeirante/30*FU$4,IF(BZ221+BZ222+BZ223+BZ224+CB221+CB222+CB223+CB224=2,Fixo/30*FU$4,IF(BZ221+BZ222+BZ223+BZ224+CB221+CB222+CB223+CB224&gt;2,Fixo/30*FU$4+(BZ221+BZ222+BZ223+BZ224+CB221+CB222+CB223+CB224-2)*Cadeirante/30*FU$4)))+(BY221+BY222+BY223+CA221+CA222+CA223)*Percapita/30*FU$4+(BY224+CA224)*Crechee/30*FU$4,IF(C221=1,IF(BY221+BY222+BY223+BZ221+BZ222+BZ223+CA221+CA222+CA223+CB221+CB222+CB223&lt;=15,(BY221+BY222+BY223+CA221+CA222+CA223)*Percapita/30*FU$4,IF(BY221+BY222+BY223+BZ221+BZ222+BZ223+CA221+CA222+CA223+CB221+CB222+CB223&gt;=16,Fixo/30*FU$4+(BY221+BY222+BY223+BZ221+BZ222+BZ223+CA221+CA222+CA223+CB221+CB222-16)*Percapita/30*FU$4))))))</f>
        <v>0</v>
      </c>
      <c r="FV221" s="177">
        <f>IF(C221=4,SUM(CC221+CC222+CC223+CE221+CE222+CE223)*Percapita/30*FV$4+(CD221+CD222+CD223+CF221+CF222+CF223)*Cadeirante/30*FV$4,IF(C221=3,IF(CC224+CE224=10,Fixo/30*FV$4+(CC221+CC222+CC223+CE221+CE222+CE223)*Percapita/30*FV$4+(CD224+CF224)*Cadeirante/30*FV$4,IF(CC224+CE224&lt;=9,(CC224+CE224)*Crechee/30*FV$4)+(CD224+CF224)*Cadeirante/30*FV$4+(CC221+CC222+CC223+CE221+CE222+CE223)*Percapita/30*FV$4)+IF(CC224+CE224&gt;=11,Fixo/30*FV$4+(CC224+CE224-10)*Crechee/30*FV$4,0),IF(C221=2,IF(CD221+CD222+CD223+CD224+CF221+CF222+CF223+CF224=1,Cadeirante/30*FV$4,IF(CD221+CD222+CD223+CD224+CF221+CF222+CF223+CF224=2,Fixo/30*FV$4,IF(CD221+CD222+CD223+CD224+CF221+CF222+CF223+CF224&gt;2,Fixo/30*FV$4+(CD221+CD222+CD223+CD224+CF221+CF222+CF223+CF224-2)*Cadeirante/30*FV$4)))+(CC221+CC222+CC223+CE221+CE222+CE223)*Percapita/30*FV$4+(CC224+CE224)*Crechee/30*FV$4,IF(C221=1,IF(CC221+CC222+CC223+CD221+CD222+CD223+CE221+CE222+CE223+CF221+CF222+CF223&lt;=15,(CC221+CC222+CC223+CE221+CE222+CE223)*Percapita/30*FV$4,IF(CC221+CC222+CC223+CD221+CD222+CD223+CE221+CE222+CE223+CF221+CF222+CF223&gt;=16,Fixo/30*FV$4+(CC221+CC222+CC223+CD221+CD222+CD223+CE221+CE222+CE223+CF221+CF222-16)*Percapita/30*FV$4))))))</f>
        <v>0</v>
      </c>
      <c r="FW221" s="177">
        <f>IF(C221=4,SUM(CG221+CG222+CG223+CI221+CI222+CI223)*Percapita/30*FW$4+(CH221+CH222+CH223+CJ221+CJ222+CJ223)*Cadeirante/30*FW$4,IF(C221=3,IF(CG224+CI224=10,Fixo/30*FW$4+(CG221+CG222+CG223+CI221+CI222+CI223)*Percapita/30*FW$4+(CH224+CJ224)*Cadeirante/30*FW$4,IF(CG224+CI224&lt;=9,(CG224+CI224)*Crechee/30*FW$4)+(CH224+CJ224)*Cadeirante/30*FW$4+(CG221+CG222+CG223+CI221+CI222+CI223)*Percapita/30*FW$4)+IF(CG224+CI224&gt;=11,Fixo/30*FW$4+(CG224+CI224-10)*Crechee/30*FW$4,0),IF(C221=2,IF(CH221+CH222+CH223+CH224+CJ221+CJ222+CJ223+CJ224=1,Cadeirante/30*FW$4,IF(CH221+CH222+CH223+CH224+CJ221+CJ222+CJ223+CJ224=2,Fixo/30*FW$4,IF(CH221+CH222+CH223+CH224+CJ221+CJ222+CJ223+CJ224&gt;2,Fixo/30*FW$4+(CH221+CH222+CH223+CH224+CJ221+CJ222+CJ223+CJ224-2)*Cadeirante/30*FW$4)))+(CG221+CG222+CG223+CI221+CI222+CI223)*Percapita/30*FW$4+(CG224+CI224)*Crechee/30*FW$4,IF(C221=1,IF(CG221+CG222+CG223+CH221+CH222+CH223+CI221+CI222+CI223+CJ221+CJ222+CJ223&lt;=15,(CG221+CG222+CG223+CI221+CI222+CI223)*Percapita/30*FW$4,IF(CG221+CG222+CG223+CH221+CH222+CH223+CI221+CI222+CI223+CJ221+CJ222+CJ223&gt;=16,Fixo/30*FW$4+(CG221+CG222+CG223+CH221+CH222+CH223+CI221+CI222+CI223+CJ221+CJ222-16)*Percapita/30*FW$4))))))</f>
        <v>0</v>
      </c>
      <c r="FX221" s="177">
        <f>IF(C221=4,SUM(CK221+CK222+CK223+CM221+CM222+CM223)*Percapita/30*FX$4+(CL221+CL222+CL223+CN221+CN222+CN223)*Cadeirante/30*FX$4,IF(C221=3,IF(CK224+CM224=10,Fixo/30*FX$4+(CK221+CK222+CK223+CM221+CM222+CM223)*Percapita/30*FX$4+(CL224+CN224)*Cadeirante/30*FX$4,IF(CK224+CM224&lt;=9,(CK224+CM224)*Crechee/30*FX$4)+(CL224+CN224)*Cadeirante/30*FX$4+(CK221+CK222+CK223+CM221+CM222+CM223)*Percapita/30*FX$4)+IF(CK224+CM224&gt;=11,Fixo/30*FX$4+(CK224+CM224-10)*Crechee/30*FX$4,0),IF(C221=2,IF(CL221+CL222+CL223+CL224+CN221+CN222+CN223+CN224=1,Cadeirante/30*FX$4,IF(CL221+CL222+CL223+CL224+CN221+CN222+CN223+CN224=2,Fixo/30*FX$4,IF(CL221+CL222+CL223+CL224+CN221+CN222+CN223+CN224&gt;2,Fixo/30*FX$4+(CL221+CL222+CL223+CL224+CN221+CN222+CN223+CN224-2)*Cadeirante/30*FX$4)))+(CK221+CK222+CK223+CM221+CM222+CM223)*Percapita/30*FX$4+(CK224+CM224)*Crechee/30*FX$4,IF(C221=1,IF(CK221+CK222+CK223+CL221+CL222+CL223+CM221+CM222+CM223+CN221+CN222+CN223&lt;=15,(CK221+CK222+CK223+CM221+CM222+CM223)*Percapita/30*FX$4,IF(CK221+CK222+CK223+CL221+CL222+CL223+CM221+CM222+CM223+CN221+CN222+CN223&gt;=16,Fixo/30*FX$4+(CK221+CK222+CK223+CL221+CL222+CL223+CM221+CM222+CM223+CN221+CN222-16)*Percapita/30*FX$4))))))</f>
        <v>0</v>
      </c>
      <c r="FY221" s="177">
        <f>IF(C221=4,SUM(CO221+CO222+CO223+CQ221+CQ222+CQ223)*Percapita/30*FY$4+(CP221+CP222+CP223+CR221+CR222+CR223)*Cadeirante/30*FY$4,IF(C221=3,IF(CO224+CQ224=10,Fixo/30*FY$4+(CO221+CO222+CO223+CQ221+CQ222+CQ223)*Percapita/30*FY$4+(CP224+CR224)*Cadeirante/30*FY$4,IF(CO224+CQ224&lt;=9,(CO224+CQ224)*Crechee/30*FY$4)+(CP224+CR224)*Cadeirante/30*FY$4+(CO221+CO222+CO223+CQ221+CQ222+CQ223)*Percapita/30*FY$4)+IF(CO224+CQ224&gt;=11,Fixo/30*FY$4+(CO224+CQ224-10)*Crechee/30*FY$4,0),IF(C221=2,IF(CP221+CP222+CP223+CP224+CR221+CR222+CR223+CR224=1,Cadeirante/30*FY$4,IF(CP221+CP222+CP223+CP224+CR221+CR222+CR223+CR224=2,Fixo/30*FY$4,IF(CP221+CP222+CP223+CP224+CR221+CR222+CR223+CR224&gt;2,Fixo/30*FY$4+(CP221+CP222+CP223+CP224+CR221+CR222+CR223+CR224-2)*Cadeirante/30*FY$4)))+(CO221+CO222+CO223+CQ221+CQ222+CQ223)*Percapita/30*FY$4+(CO224+CQ224)*Crechee/30*FY$4,IF(C221=1,IF(CO221+CO222+CO223+CP221+CP222+CP223+CQ221+CQ222+CQ223+CR221+CR222+CR223&lt;=15,(CO221+CO222+CO223+CQ221+CQ222+CQ223)*Percapita/30*FY$4,IF(CO221+CO222+CO223+CP221+CP222+CP223+CQ221+CQ222+CQ223+CR221+CR222+CR223&gt;=16,Fixo/30*FY$4+(CO221+CO222+CO223+CP221+CP222+CP223+CQ221+CQ222+CQ223+CR221+CR222-16)*Percapita/30*FY$4))))))</f>
        <v>0</v>
      </c>
      <c r="FZ221" s="177">
        <f>IF(C221=4,SUM(CS221+CS222+CS223+CU221+CU222+CU223)*Percapita/30*FZ$4+(CT221+CT222+CT223+CV221+CV222+CV223)*Cadeirante/30*FZ$4,IF(C221=3,IF(CS224+CU224=10,Fixo/30*FZ$4+(CS221+CS222+CS223+CU221+CU222+CU223)*Percapita/30*FZ$4+(CT224+CV224)*Cadeirante/30*FZ$4,IF(CS224+CU224&lt;=9,(CS224+CU224)*Crechee/30*FZ$4)+(CT224+CV224)*Cadeirante/30*FZ$4+(CS221+CS222+CS223+CU221+CU222+CU223)*Percapita/30*FZ$4)+IF(CS224+CU224&gt;=11,Fixo/30*FZ$4+(CS224+CU224-10)*Crechee/30*FZ$4,0),IF(C221=2,IF(CT221+CT222+CT223+CT224+CV221+CV222+CV223+CV224=1,Cadeirante/30*FZ$4,IF(CT221+CT222+CT223+CT224+CV221+CV222+CV223+CV224=2,Fixo/30*FZ$4,IF(CT221+CT222+CT223+CT224+CV221+CV222+CV223+CV224&gt;2,Fixo/30*FZ$4+(CT221+CT222+CT223+CT224+CV221+CV222+CV223+CV224-2)*Cadeirante/30*FZ$4)))+(CS221+CS222+CS223+CU221+CU222+CU223)*Percapita/30*FZ$4+(CS224+CU224)*Crechee/30*FZ$4,IF(C221=1,IF(CS221+CS222+CS223+CT221+CT222+CT223+CU221+CU222+CU223+CV221+CV222+CV223&lt;=15,(CS221+CS222+CS223+CU221+CU222+CU223)*Percapita/30*FZ$4,IF(CS221+CS222+CS223+CT221+CT222+CT223+CU221+CU222+CU223+CV221+CV222+CV223&gt;=16,Fixo/30*FZ$4+(CS221+CS222+CS223+CT221+CT222+CT223+CU221+CU222+CU223+CV221+CV222-16)*Percapita/30*FZ$4))))))</f>
        <v>0</v>
      </c>
      <c r="GA221" s="177">
        <f>IF(C221=4,SUM(CW221+CW222+CW223+CY221+CY222+CY223)*Percapita/30*GA$4+(CX221+CX222+CX223+CZ221+CZ222+CZ223)*Cadeirante/30*GA$4,IF(C221=3,IF(CW224+CY224=10,Fixo/30*GA$4+(CW221+CW222+CW223+CY221+CY222+CY223)*Percapita/30*GA$4+(CX224+CZ224)*Cadeirante/30*GA$4,IF(CW224+CY224&lt;=9,(CW224+CY224)*Crechee/30*GA$4)+(CX224+CZ224)*Cadeirante/30*GA$4+(CW221+CW222+CW223+CY221+CY222+CY223)*Percapita/30*GA$4)+IF(CW224+CY224&gt;=11,Fixo/30*GA$4+(CW224+CY224-10)*Crechee/30*GA$4,0),IF(C221=2,IF(CX221+CX222+CX223+CX224+CZ221+CZ222+CZ223+CZ224=1,Cadeirante/30*GA$4,IF(CX221+CX222+CX223+CX224+CZ221+CZ222+CZ223+CZ224=2,Fixo/30*GA$4,IF(CX221+CX222+CX223+CX224+CZ221+CZ222+CZ223+CZ224&gt;2,Fixo/30*GA$4+(CX221+CX222+CX223+CX224+CZ221+CZ222+CZ223+CZ224-2)*Cadeirante/30*GA$4)))+(CW221+CW222+CW223+CY221+CY222+CY223)*Percapita/30*GA$4+(CW224+CY224)*Crechee/30*GA$4,IF(C221=1,IF(CW221+CW222+CW223+CX221+CX222+CX223+CY221+CY222+CY223+CZ221+CZ222+CZ223&lt;=15,(CW221+CW222+CW223+CY221+CY222+CY223)*Percapita/30*GA$4,IF(CW221+CW222+CW223+CX221+CX222+CX223+CY221+CY222+CY223+CZ221+CZ222+CZ223&gt;=16,Fixo/30*GA$4+(CW221+CW222+CW223+CX221+CX222+CX223+CY221+CY222+CY223+CZ221+CZ222-16)*Percapita/30*GA$4))))))</f>
        <v>0</v>
      </c>
      <c r="GB221" s="177">
        <f>IF(C221=4,SUM(DA221+DA222+DA223+DC221+DC222+DC223)*Percapita/30*GB$4+(DB221+DB222+DB223+DD221+DD222+DD223)*Cadeirante/30*GB$4,IF(C221=3,IF(DA224+DC224=10,Fixo/30*GB$4+(DA221+DA222+DA223+DC221+DC222+DC223)*Percapita/30*GB$4+(DB224+DD224)*Cadeirante/30*GB$4,IF(DA224+DC224&lt;=9,(DA224+DC224)*Crechee/30*GB$4)+(DB224+DD224)*Cadeirante/30*GB$4+(DA221+DA222+DA223+DC221+DC222+DC223)*Percapita/30*GB$4)+IF(DA224+DC224&gt;=11,Fixo/30*GB$4+(DA224+DC224-10)*Crechee/30*GB$4,0),IF(C221=2,IF(DB221+DB222+DB223+DB224+DD221+DD222+DD223+DD224=1,Cadeirante/30*GB$4,IF(DB221+DB222+DB223+DB224+DD221+DD222+DD223+DD224=2,Fixo/30*GB$4,IF(DB221+DB222+DB223+DB224+DD221+DD222+DD223+DD224&gt;2,Fixo/30*GB$4+(DB221+DB222+DB223+DB224+DD221+DD222+DD223+DD224-2)*Cadeirante/30*GB$4)))+(DA221+DA222+DA223+DC221+DC222+DC223)*Percapita/30*GB$4+(DA224+DC224)*Crechee/30*GB$4,IF(C221=1,IF(DA221+DA222+DA223+DB221+DB222+DB223+DC221+DC222+DC223+DD221+DD222+DD223&lt;=15,(DA221+DA222+DA223+DC221+DC222+DC223)*Percapita/30*GB$4,IF(DA221+DA222+DA223+DB221+DB222+DB223+DC221+DC222+DC223+DD221+DD222+DD223&gt;=16,Fixo/30*GB$4+(DA221+DA222+DA223+DB221+DB222+DB223+DC221+DC222+DC223+DD221+DD222-16)*Percapita/30*GB$4))))))</f>
        <v>0</v>
      </c>
      <c r="GC221" s="177">
        <f>IF(C221=4,SUM(DE221+DE222+DE223+DG221+DG222+DG223)*Percapita/30*GC$4+(DF221+DF222+DF223+DH221+DH222+DH223)*Cadeirante/30*GC$4,IF(C221=3,IF(DE224+DG224=10,Fixo/30*GC$4+(DE221+DE222+DE223+DG221+DG222+DG223)*Percapita/30*GC$4+(DF224+DH224)*Cadeirante/30*GC$4,IF(DE224+DG224&lt;=9,(DE224+DG224)*Crechee/30*GC$4)+(DF224+DH224)*Cadeirante/30*GC$4+(DE221+DE222+DE223+DG221+DG222+DG223)*Percapita/30*GC$4)+IF(DE224+DG224&gt;=11,Fixo/30*GC$4+(DE224+DG224-10)*Crechee/30*GC$4,0),IF(C221=2,IF(DF221+DF222+DF223+DF224+DH221+DH222+DH223+DH224=1,Cadeirante/30*GC$4,IF(DF221+DF222+DF223+DF224+DH221+DH222+DH223+DH224=2,Fixo/30*GC$4,IF(DF221+DF222+DF223+DF224+DH221+DH222+DH223+DH224&gt;2,Fixo/30*GC$4+(DF221+DF222+DF223+DF224+DH221+DH222+DH223+DH224-2)*Cadeirante/30*GC$4)))+(DE221+DE222+DE223+DG221+DG222+DG223)*Percapita/30*GC$4+(DE224+DG224)*Crechee/30*GC$4,IF(C221=1,IF(DE221+DE222+DE223+DF221+DF222+DF223+DG221+DG222+DG223+DH221+DH222+DH223&lt;=15,(DE221+DE222+DE223+DG221+DG222+DG223)*Percapita/30*GC$4,IF(DE221+DE222+DE223+DF221+DF222+DF223+DG221+DG222+DG223+DH221+DH222+DH223&gt;=16,Fixo/30*GC$4+(DE221+DE222+DE223+DF221+DF222+DF223+DG221+DG222+DG223+DH221+DH222-16)*Percapita/30*GC$4))))))</f>
        <v>0</v>
      </c>
      <c r="GD221" s="177">
        <f>IF(C221=4,SUM(DI221+DI222+DI223+DK221+DK222+DK223)*Percapita/30*GD$4+(DJ221+DJ222+DJ223+DL221+DL222+DL223)*Cadeirante/30*GD$4,IF(C221=3,IF(DI224+DK224=10,Fixo/30*GD$4+(DI221+DI222+DI223+DK221+DK222+DK223)*Percapita/30*GD$4+(DJ224+DL224)*Cadeirante/30*GD$4,IF(DI224+DK224&lt;=9,(DI224+DK224)*Crechee/30*GD$4)+(DJ224+DL224)*Cadeirante/30*GD$4+(DI221+DI222+DI223+DK221+DK222+DK223)*Percapita/30*GD$4)+IF(DI224+DK224&gt;=11,Fixo/30*GD$4+(DI224+DK224-10)*Crechee/30*GD$4,0),IF(C221=2,IF(DJ221+DJ222+DJ223+DJ224+DL221+DL222+DL223+DL224=1,Cadeirante/30*GD$4,IF(DJ221+DJ222+DJ223+DJ224+DL221+DL222+DL223+DL224=2,Fixo/30*GD$4,IF(DJ221+DJ222+DJ223+DJ224+DL221+DL222+DL223+DL224&gt;2,Fixo/30*GD$4+(DJ221+DJ222+DJ223+DJ224+DL221+DL222+DL223+DL224-2)*Cadeirante/30*GD$4)))+(DI221+DI222+DI223+DK221+DK222+DK223)*Percapita/30*GD$4+(DI224+DK224)*Crechee/30*GD$4,IF(C221=1,IF(DI221+DI222+DI223+DJ221+DJ222+DJ223+DK221+DK222+DK223+DL221+DL222+DL223&lt;=15,(DI221+DI222+DI223+DK221+DK222+DK223)*Percapita/30*GD$4,IF(DI221+DI222+DI223+DJ221+DJ222+DJ223+DK221+DK222+DK223+DL221+DL222+DL223&gt;=16,Fixo/30*GD$4+(DI221+DI222+DI223+DJ221+DJ222+DJ223+DK221+DK222+DK223+DL221+DL222-16)*Percapita/30*GD$4))))))</f>
        <v>0</v>
      </c>
      <c r="GE221" s="177">
        <f>IF(C221=4,SUM(DM221+DM222+DM223+DO221+DO222+DO223)*Percapita/30*GE$4+(DN221+DN222+DN223+DP221+DP222+DP223)*Cadeirante/30*GE$4,IF(C221=3,IF(DM224+DO224=10,Fixo/30*GE$4+(DM221+DM222+DM223+DO221+DO222+DO223)*Percapita/30*GE$4+(DN224+DP224)*Cadeirante/30*GE$4,IF(DM224+DO224&lt;=9,(DM224+DO224)*Crechee/30*GE$4)+(DN224+DP224)*Cadeirante/30*GE$4+(DM221+DM222+DM223+DO221+DO222+DO223)*Percapita/30*GE$4)+IF(DM224+DO224&gt;=11,Fixo/30*GE$4+(DM224+DO224-10)*Crechee/30*GE$4,0),IF(C221=2,IF(DN221+DN222+DN223+DN224+DP221+DP222+DP223+DP224=1,Cadeirante/30*GE$4,IF(DN221+DN222+DN223+DN224+DP221+DP222+DP223+DP224=2,Fixo/30*GE$4,IF(DN221+DN222+DN223+DN224+DP221+DP222+DP223+DP224&gt;2,Fixo/30*GE$4+(DN221+DN222+DN223+DN224+DP221+DP222+DP223+DP224-2)*Cadeirante/30*GE$4)))+(DM221+DM222+DM223+DO221+DO222+DO223)*Percapita/30*GE$4+(DM224+DO224)*Crechee/30*GE$4,IF(C221=1,IF(DM221+DM222+DM223+DN221+DN222+DN223+DO221+DO222+DO223+DP221+DP222+DP223&lt;=15,(DM221+DM222+DM223+DO221+DO222+DO223)*Percapita/30*GE$4,IF(DM221+DM222+DM223+DN221+DN222+DN223+DO221+DO222+DO223+DP221+DP222+DP223&gt;=16,Fixo/30*GE$4+(DM221+DM222+DM223+DN221+DN222+DN223+DO221+DO222+DO223+DP221+DP222-16)*Percapita/30*GE$4))))))</f>
        <v>0</v>
      </c>
      <c r="GF221" s="177">
        <f>IF(C221=4,SUM(DQ221+DQ222+DQ223+DS221+DS222+DS223)*Percapita/30*GF$4+(DR221+DR222+DR223+DT221+DT222+DT223)*Cadeirante/30*GF$4,IF(C221=3,IF(DQ224+DS224=10,Fixo/30*GF$4+(DQ221+DQ222+DQ223+DS221+DS222+DS223)*Percapita/30*GF$4+(DR224+DT224)*Cadeirante/30*GF$4,IF(DQ224+DS224&lt;=9,(DQ224+DS224)*Crechee/30*GF$4)+(DR224+DT224)*Cadeirante/30*GF$4+(DQ221+DQ222+DQ223+DS221+DS222+DS223)*Percapita/30*GF$4)+IF(DQ224+DS224&gt;=11,Fixo/30*GF$4+(DQ224+DS224-10)*Crechee/30*GF$4,0),IF(C221=2,IF(DR221+DR222+DR223+DR224+DT221+DT222+DT223+DT224=1,Cadeirante/30*GF$4,IF(DR221+DR222+DR223+DR224+DT221+DT222+DT223+DT224=2,Fixo/30*GF$4,IF(DR221+DR222+DR223+DR224+DT221+DT222+DT223+DT224&gt;2,Fixo/30*GF$4+(DR221+DR222+DR223+DR224+DT221+DT222+DT223+DT224-2)*Cadeirante/30*GF$4)))+(DQ221+DQ222+DQ223+DS221+DS222+DS223)*Percapita/30*GF$4+(DQ224+DS224)*Crechee/30*GF$4,IF(C221=1,IF(DQ221+DQ222+DQ223+DR221+DR222+DR223+DS221+DS222+DS223+DT221+DT222+DT223&lt;=15,(DQ221+DQ222+DQ223+DS221+DS222+DS223)*Percapita/30*GF$4,IF(DQ221+DQ222+DQ223+DR221+DR222+DR223+DS221+DS222+DS223+DT221+DT222+DT223&gt;=16,Fixo/30*GF$4+(DQ221+DQ222+DQ223+DR221+DR222+DR223+DS221+DS222+DS223+DT221+DT222-16)*Percapita/30*GF$4))))))</f>
        <v>0</v>
      </c>
      <c r="GG221" s="177">
        <f>IF(C221=4,SUM(DU221+DU222+DU223+DW221+DW222+DW223)*Percapita/30*GG$4+(DV221+DV222+DV223+DX221+DX222+DX223)*Cadeirante/30*GG$4,IF(C221=3,IF(DU224+DW224=10,Fixo/30*GG$4+(DU221+DU222+DU223+DW221+DW222+DW223)*Percapita/30*GG$4+(DV224+DX224)*Cadeirante/30*GG$4,IF(DU224+DW224&lt;=9,(DU224+DW224)*Crechee/30*GG$4)+(DV224+DX224)*Cadeirante/30*GG$4+(DU221+DU222+DU223+DW221+DW222+DW223)*Percapita/30*GG$4)+IF(DU224+DW224&gt;=11,Fixo/30*GG$4+(DU224+DW224-10)*Crechee/30*GG$4,0),IF(C221=2,IF(DV221+DV222+DV223+DV224+DX221+DX222+DX223+DX224=1,Cadeirante/30*GG$4,IF(DV221+DV222+DV223+DV224+DX221+DX222+DX223+DX224=2,Fixo/30*GG$4,IF(DV221+DV222+DV223+DV224+DX221+DX222+DX223+DX224&gt;2,Fixo/30*GG$4+(DV221+DV222+DV223+DV224+DX221+DX222+DX223+DX224-2)*Cadeirante/30*GG$4)))+(DU221+DU222+DU223+DW221+DW222+DW223)*Percapita/30*GG$4+(DU224+DW224)*Crechee/30*GG$4,IF(C221=1,IF(DU221+DU222+DU223+DV221+DV222+DV223+DW221+DW222+DW223+DX221+DX222+DX223&lt;=15,(DU221+DU222+DU223+DW221+DW222+DW223)*Percapita/30*GG$4,IF(DU221+DU222+DU223+DV221+DV222+DV223+DW221+DW222+DW223+DX221+DX222+DX223&gt;=16,Fixo/30*GG$4+(DU221+DU222+DU223+DV221+DV222+DV223+DW221+DW222+DW223+DX221+DX222-16)*Percapita/30*GG$4))))))</f>
        <v>0</v>
      </c>
      <c r="GH221" s="177">
        <f>IF(C221=4,SUM(DY221+DY222+DY223+EA221+EA222+EA223)*Percapita/30*GH$4+(DZ221+DZ222+DZ223+EB221+EB222+EB223)*Cadeirante/30*GH$4,IF(C221=3,IF(DY224+EA224=10,Fixo/30*GH$4+(DY221+DY222+DY223+EA221+EA222+EA223)*Percapita/30*GH$4+(DZ224+EB224)*Cadeirante/30*GH$4,IF(DY224+EA224&lt;=9,(DY224+EA224)*Crechee/30*GH$4)+(DZ224+EB224)*Cadeirante/30*GH$4+(DY221+DY222+DY223+EA221+EA222+EA223)*Percapita/30*GH$4)+IF(DY224+EA224&gt;=11,Fixo/30*GH$4+(DY224+EA224-10)*Crechee/30*GH$4,0),IF(C221=2,IF(DZ221+DZ222+DZ223+DZ224+EB221+EB222+EB223+EB224=1,Cadeirante/30*GH$4,IF(DZ221+DZ222+DZ223+DZ224+EB221+EB222+EB223+EB224=2,Fixo/30*GH$4,IF(DZ221+DZ222+DZ223+DZ224+EB221+EB222+EB223+EB224&gt;2,Fixo/30*GH$4+(DZ221+DZ222+DZ223+DZ224+EB221+EB222+EB223+EB224-2)*Cadeirante/30*GH$4)))+(DY221+DY222+DY223+EA221+EA222+EA223)*Percapita/30*GH$4+(DY224+EA224)*Crechee/30*GH$4,IF(C221=1,IF(DY221+DY222+DY223+DZ221+DZ222+DZ223+EA221+EA222+EA223+EB221+EB222+EB223&lt;=15,(DY221+DY222+DY223+EA221+EA222+EA223)*Percapita/30*GH$4,IF(DY221+DY222+DY223+DZ221+DZ222+DZ223+EA221+EA222+EA223+EB221+EB222+EB223&gt;=16,Fixo/30*GH$4+(DY221+DY222+DY223+DZ221+DZ222+DZ223+EA221+EA222+EA223+EB221+EB222-16)*Percapita/30*GH$4))))))</f>
        <v>0</v>
      </c>
      <c r="GI221" s="177">
        <f>IF(C221=4,SUM(EC221+EC222+EC223+EE221+EE222+EE223)*Percapita/30*GI$4+(ED221+ED222+ED223+EF221+EF222+EF223)*Cadeirante/30*GI$4,IF(C221=3,IF(EC224+EE224=10,Fixo/30*GI$4+(EC221+EC222+EC223+EE221+EE222+EE223)*Percapita/30*GI$4+(ED224+EF224)*Cadeirante/30*GI$4,IF(EC224+EE224&lt;=9,(EC224+EE224)*Crechee/30*GI$4)+(ED224+EF224)*Cadeirante/30*GI$4+(EC221+EC222+EC223+EE221+EE222+EE223)*Percapita/30*GI$4)+IF(EC224+EE224&gt;=11,Fixo/30*GI$4+(EC224+EE224-10)*Crechee/30*GI$4,0),IF(C221=2,IF(ED221+ED222+ED223+ED224+EF221+EF222+EF223+EF224=1,Cadeirante/30*GI$4,IF(ED221+ED222+ED223+ED224+EF221+EF222+EF223+EF224=2,Fixo/30*GI$4,IF(ED221+ED222+ED223+ED224+EF221+EF222+EF223+EF224&gt;2,Fixo/30*GI$4+(ED221+ED222+ED223+ED224+EF221+EF222+EF223+EF224-2)*Cadeirante/30*GI$4)))+(EC221+EC222+EC223+EE221+EE222+EE223)*Percapita/30*GI$4+(EC224+EE224)*Crechee/30*GI$4,IF(C221=1,IF(EC221+EC222+EC223+ED221+ED222+ED223+EE221+EE222+EE223+EF221+EF222+EF223&lt;=15,(EC221+EC222+EC223+EE221+EE222+EE223)*Percapita/30*GI$4,IF(EC221+EC222+EC223+ED221+ED222+ED223+EE221+EE222+EE223+EF221+EF222+EF223&gt;=16,Fixo/30*GI$4+(EC221+EC222+EC223+ED221+ED222+ED223+EE221+EE222+EE223+EF221+EF222-16)*Percapita/30*GI$4))))))</f>
        <v>0</v>
      </c>
      <c r="GJ221" s="177">
        <f>IF(C221=4,SUM(EG221+EG222+EG223+EI221+EI222+EI223)*Percapita/30*GJ$4+(EH221+EH222+EH223+EJ221+EJ222+EJ223)*Cadeirante/30*GJ$4,IF(C221=3,IF(EG224+EI224=10,Fixo/30*GJ$4+(EG221+EG222+EG223+EI221+EI222+EI223)*Percapita/30*GJ$4+(EH224+EJ224)*Cadeirante/30*GJ$4,IF(EG224+EI224&lt;=9,(EG224+EI224)*Crechee/30*GJ$4)+(EH224+EJ224)*Cadeirante/30*GJ$4+(EG221+EG222+EG223+EI221+EI222+EI223)*Percapita/30*GJ$4)+IF(EG224+EI224&gt;=11,Fixo/30*GJ$4+(EG224+EI224-10)*Crechee/30*GJ$4,0),IF(C221=2,IF(EH221+EH222+EH223+EH224+EJ221+EJ222+EJ223+EJ224=1,Cadeirante/30*GJ$4,IF(EH221+EH222+EH223+EH224+EJ221+EJ222+EJ223+EJ224=2,Fixo/30*GJ$4,IF(EH221+EH222+EH223+EH224+EJ221+EJ222+EJ223+EJ224&gt;2,Fixo/30*GJ$4+(EH221+EH222+EH223+EH224+EJ221+EJ222+EJ223+EJ224-2)*Cadeirante/30*GJ$4)))+(EG221+EG222+EG223+EI221+EI222+EI223)*Percapita/30*GJ$4+(EG224+EI224)*Crechee/30*GJ$4,IF(C221=1,IF(EG221+EG222+EG223+EH221+EH222+EH223+EI221+EI222+EI223+EJ221+EJ222+EJ223&lt;=15,(EG221+EG222+EG223+EI221+EI222+EI223)*Percapita/30*GJ$4,IF(EG221+EG222+EG223+EH221+EH222+EH223+EI221+EI222+EI223+EJ221+EJ222+EJ223&gt;=16,Fixo/30*GJ$4+(EG221+EG222+EG223+EH221+EH222+EH223+EI221+EI222+EI223+EJ221+EJ222-16)*Percapita/30*GJ$4))))))</f>
        <v>0</v>
      </c>
      <c r="GK221" s="178"/>
      <c r="GL221" s="103">
        <f t="shared" si="248"/>
        <v>0</v>
      </c>
      <c r="GM221" s="124"/>
      <c r="GN221" s="104">
        <f>SUMIF(V221:V224,"&lt;0")*Cadeirante/30*GN$4+SUMIF(X221:X224,"&lt;0")*Cadeirante/30*GN$4</f>
        <v>0</v>
      </c>
      <c r="GO221" s="104">
        <f>SUMIF(Z221:Z224,"&lt;0")*Cadeirante/30*GO$4+SUMIF(AB221:AB224,"&lt;0")*Cadeirante/30*GO$4</f>
        <v>0</v>
      </c>
      <c r="GP221" s="104">
        <f>SUMIF(AD221:AD224,"&lt;0")*Cadeirante/30*GP$4+SUMIF(AF221:AF224,"&lt;0")*Cadeirante/30*GP$4</f>
        <v>0</v>
      </c>
      <c r="GQ221" s="104">
        <f>SUMIF(AH221:AH224,"&lt;0")*Cadeirante/30*GQ$4+SUMIF(AJ221:AJ224,"&lt;0")*Cadeirante/30*GQ$4</f>
        <v>0</v>
      </c>
      <c r="GR221" s="104">
        <f>SUMIF(AL221:AL224,"&lt;0")*Cadeirante/30*GR$4+SUMIF(AN221:AN224,"&lt;0")*Cadeirante/30*GR$4</f>
        <v>0</v>
      </c>
      <c r="GS221" s="104">
        <f>SUMIF(AP221:AP224,"&lt;0")*Cadeirante/30*GS$4+SUMIF(AR221:AR224,"&lt;0")*Cadeirante/30*GS$4</f>
        <v>0</v>
      </c>
      <c r="GT221" s="104">
        <f>SUMIF(AT221:AT224,"&lt;0")*Cadeirante/30*GT$4+SUMIF(AV221:AV224,"&lt;0")*Cadeirante/30*GT$4</f>
        <v>0</v>
      </c>
      <c r="GU221" s="104">
        <f>SUMIF(AX221:AX224,"&lt;0")*Cadeirante/30*GU$4+SUMIF(AZ221:AZ224,"&lt;0")*Cadeirante/30*GU$4</f>
        <v>0</v>
      </c>
      <c r="GV221" s="104">
        <f>SUMIF(BB221:BB224,"&lt;0")*Cadeirante/30*GV$4+SUMIF(BD221:BD224,"&lt;0")*Cadeirante/30*GV$4</f>
        <v>0</v>
      </c>
      <c r="GW221" s="104">
        <f>SUMIF(BF221:BF224,"&lt;0")*Cadeirante/30*GW$4+SUMIF(BH221:BH224,"&lt;0")*Cadeirante/30*GW$4</f>
        <v>0</v>
      </c>
      <c r="GX221" s="104">
        <f>SUMIF(BJ221:BJ224,"&lt;0")*Cadeirante/30*GX$4+SUMIF(BL221:BL224,"&lt;0")*Cadeirante/30*GX$4</f>
        <v>0</v>
      </c>
      <c r="GY221" s="104">
        <f>SUMIF(BN221:BN224,"&lt;0")*Cadeirante/30*GY$4+SUMIF(BP221:BP224,"&lt;0")*Cadeirante/30*GY$4</f>
        <v>0</v>
      </c>
      <c r="GZ221" s="104">
        <f>SUMIF(BR221:BR224,"&lt;0")*Cadeirante/30*GZ$4+SUMIF(BT221:BT224,"&lt;0")*Cadeirante/30*GZ$4</f>
        <v>0</v>
      </c>
      <c r="HA221" s="104">
        <f>SUMIF(BV221:BV224,"&lt;0")*Cadeirante/30*HA$4+SUMIF(BX221:BX224,"&lt;0")*Cadeirante/30*HA$4</f>
        <v>0</v>
      </c>
      <c r="HB221" s="104">
        <f>SUMIF(BZ221:BZ224,"&lt;0")*Cadeirante/30*HB$4+SUMIF(CB221:CB224,"&lt;0")*Cadeirante/30*HB$4</f>
        <v>0</v>
      </c>
      <c r="HC221" s="104">
        <f>SUMIF(CD221:CD224,"&lt;0")*Cadeirante/30*HC$4+SUMIF(CF221:CF224,"&lt;0")*Cadeirante/30*HC$4</f>
        <v>0</v>
      </c>
      <c r="HD221" s="104">
        <f>SUMIF(CH221:CH224,"&lt;0")*Cadeirante/30*HD$4+SUMIF(CJ221:CJ224,"&lt;0")*Cadeirante/30*HD$4</f>
        <v>0</v>
      </c>
      <c r="HE221" s="104">
        <f>SUMIF(CL221:CL224,"&lt;0")*Cadeirante/30*HE$4+SUMIF(CN221:CN224,"&lt;0")*Cadeirante/30*HE$4</f>
        <v>0</v>
      </c>
      <c r="HF221" s="104">
        <f>SUMIF(CP221:CP224,"&lt;0")*Cadeirante/30*HF$4+SUMIF(CR221:CR224,"&lt;0")*Cadeirante/30*HF$4</f>
        <v>0</v>
      </c>
      <c r="HG221" s="104">
        <f>SUMIF(CT221:CT224,"&lt;0")*Cadeirante/30*HG$4+SUMIF(CV221:CV224,"&lt;0")*Cadeirante/30*HG$4</f>
        <v>0</v>
      </c>
      <c r="HH221" s="104">
        <f>SUMIF(CX221:CX224,"&lt;0")*Cadeirante/30*HH$4+SUMIF(CZ221:CZ224,"&lt;0")*Cadeirante/30*HH$4</f>
        <v>0</v>
      </c>
      <c r="HI221" s="104">
        <f>SUMIF(DB221:DB224,"&lt;0")*Cadeirante/30*HI$4+SUMIF(DD221:DD224,"&lt;0")*Cadeirante/30*HI$4</f>
        <v>0</v>
      </c>
      <c r="HJ221" s="104">
        <f>SUMIF(DF221:DF224,"&lt;0")*Cadeirante/30*HJ$4+SUMIF(DH221:DH224,"&lt;0")*Cadeirante/30*HJ$4</f>
        <v>0</v>
      </c>
      <c r="HK221" s="104">
        <f>SUMIF(DJ221:DJ224,"&lt;0")*Cadeirante/30*HK$4+SUMIF(DL221:DL224,"&lt;0")*Cadeirante/30*HK$4</f>
        <v>0</v>
      </c>
      <c r="HL221" s="104">
        <f>SUMIF(DN221:DN224,"&lt;0")*Cadeirante/30*HL$4+SUMIF(DP221:DP224,"&lt;0")*Cadeirante/30*HL$4</f>
        <v>0</v>
      </c>
      <c r="HM221" s="104">
        <f>SUMIF(DR221:DR224,"&lt;0")*Cadeirante/30*HM$4+SUMIF(DT221:DT224,"&lt;0")*Cadeirante/30*HM$4</f>
        <v>0</v>
      </c>
      <c r="HN221" s="104">
        <f>SUMIF(DV221:DV224,"&lt;0")*Cadeirante/30*HN$4+SUMIF(DX221:DX224,"&lt;0")*Cadeirante/30*HN$4</f>
        <v>0</v>
      </c>
      <c r="HO221" s="104">
        <f>SUMIF(DZ221:DZ224,"&lt;0")*Cadeirante/30*HO$4+SUMIF(EB221:EB224,"&lt;0")*Cadeirante/30*HO$4</f>
        <v>0</v>
      </c>
      <c r="HP221" s="104">
        <f>SUMIF(ED221:ED224,"&lt;0")*Cadeirante/30*HP$4+SUMIF(EF221:EF224,"&lt;0")*Cadeirante/30*HP$4</f>
        <v>0</v>
      </c>
      <c r="HQ221" s="64"/>
      <c r="HR221" s="64"/>
      <c r="HS221" s="64"/>
      <c r="HT221" s="64"/>
      <c r="HU221" s="64"/>
      <c r="HV221" s="64"/>
      <c r="HW221" s="176">
        <v>17629.309999999998</v>
      </c>
      <c r="HX221" s="64"/>
      <c r="HY221" s="280">
        <f>IF(ISTEXT(EM221), VALUE(EM221), EM221)</f>
        <v>0</v>
      </c>
      <c r="HZ221" s="280">
        <f>IF(ISTEXT(EN221), VALUE(EN221), EN221)</f>
        <v>0</v>
      </c>
      <c r="IA221" s="280">
        <f>IF(ISTEXT(EO221), VALUE(EO221), EO221)</f>
        <v>0</v>
      </c>
      <c r="IB221" s="64" t="b">
        <f>HW221=FE221</f>
        <v>0</v>
      </c>
      <c r="IC221" s="64"/>
    </row>
    <row r="222" spans="1:237" s="106" customFormat="1" ht="22.5" customHeight="1" x14ac:dyDescent="0.25">
      <c r="A222" s="368" t="s">
        <v>3366</v>
      </c>
      <c r="B222" s="369" t="s">
        <v>3367</v>
      </c>
      <c r="C222" s="370" t="s">
        <v>3186</v>
      </c>
      <c r="D222" s="371" t="s">
        <v>3368</v>
      </c>
      <c r="E222" s="371" t="s">
        <v>3369</v>
      </c>
      <c r="F222" s="372" t="s">
        <v>3182</v>
      </c>
      <c r="G222" s="372" t="s">
        <v>3183</v>
      </c>
      <c r="H222" s="373" t="s">
        <v>2106</v>
      </c>
      <c r="I222" s="374" t="s">
        <v>2106</v>
      </c>
      <c r="J222" s="421" t="s">
        <v>3190</v>
      </c>
      <c r="K222" s="421" t="s">
        <v>3187</v>
      </c>
      <c r="L222" s="329">
        <f>CONTINUA!BV222</f>
        <v>25</v>
      </c>
      <c r="M222" s="329">
        <f>CONTINUA!BW222</f>
        <v>0</v>
      </c>
      <c r="N222" s="895"/>
      <c r="O222" s="896" t="s">
        <v>3527</v>
      </c>
      <c r="P222" s="897">
        <v>0</v>
      </c>
      <c r="Q222" s="400">
        <v>10</v>
      </c>
      <c r="R222" s="401">
        <v>1</v>
      </c>
      <c r="S222" s="400"/>
      <c r="T222" s="401"/>
      <c r="U222" s="400"/>
      <c r="V222" s="401"/>
      <c r="W222" s="400"/>
      <c r="X222" s="401"/>
      <c r="Y222" s="400"/>
      <c r="Z222" s="401"/>
      <c r="AA222" s="400"/>
      <c r="AB222" s="401"/>
      <c r="AC222" s="400"/>
      <c r="AD222" s="401"/>
      <c r="AE222" s="400"/>
      <c r="AF222" s="401"/>
      <c r="AG222" s="400"/>
      <c r="AH222" s="401"/>
      <c r="AI222" s="400"/>
      <c r="AJ222" s="401"/>
      <c r="AK222" s="400"/>
      <c r="AL222" s="401"/>
      <c r="AM222" s="400"/>
      <c r="AN222" s="401"/>
      <c r="AO222" s="400"/>
      <c r="AP222" s="401"/>
      <c r="AQ222" s="400"/>
      <c r="AR222" s="401"/>
      <c r="AS222" s="400"/>
      <c r="AT222" s="401"/>
      <c r="AU222" s="400"/>
      <c r="AV222" s="401"/>
      <c r="AW222" s="400"/>
      <c r="AX222" s="401"/>
      <c r="AY222" s="400"/>
      <c r="AZ222" s="401"/>
      <c r="BA222" s="400"/>
      <c r="BB222" s="401"/>
      <c r="BC222" s="400"/>
      <c r="BD222" s="401"/>
      <c r="BE222" s="400"/>
      <c r="BF222" s="401"/>
      <c r="BG222" s="400"/>
      <c r="BH222" s="401"/>
      <c r="BI222" s="400"/>
      <c r="BJ222" s="401"/>
      <c r="BK222" s="400"/>
      <c r="BL222" s="401"/>
      <c r="BM222" s="400">
        <v>-1</v>
      </c>
      <c r="BN222" s="401"/>
      <c r="BO222" s="400"/>
      <c r="BP222" s="401"/>
      <c r="BQ222" s="400"/>
      <c r="BR222" s="401"/>
      <c r="BS222" s="400"/>
      <c r="BT222" s="401"/>
      <c r="BU222" s="400"/>
      <c r="BV222" s="401"/>
      <c r="BW222" s="400"/>
      <c r="BX222" s="401"/>
      <c r="BY222" s="400"/>
      <c r="BZ222" s="401"/>
      <c r="CA222" s="400"/>
      <c r="CB222" s="401"/>
      <c r="CC222" s="400"/>
      <c r="CD222" s="401"/>
      <c r="CE222" s="400"/>
      <c r="CF222" s="401"/>
      <c r="CG222" s="400"/>
      <c r="CH222" s="401"/>
      <c r="CI222" s="400"/>
      <c r="CJ222" s="401"/>
      <c r="CK222" s="400"/>
      <c r="CL222" s="401"/>
      <c r="CM222" s="400"/>
      <c r="CN222" s="401"/>
      <c r="CO222" s="400"/>
      <c r="CP222" s="401"/>
      <c r="CQ222" s="400"/>
      <c r="CR222" s="401"/>
      <c r="CS222" s="400"/>
      <c r="CT222" s="401"/>
      <c r="CU222" s="400"/>
      <c r="CV222" s="401"/>
      <c r="CW222" s="400"/>
      <c r="CX222" s="401"/>
      <c r="CY222" s="400"/>
      <c r="CZ222" s="401"/>
      <c r="DA222" s="400"/>
      <c r="DB222" s="401"/>
      <c r="DC222" s="400"/>
      <c r="DD222" s="401"/>
      <c r="DE222" s="400"/>
      <c r="DF222" s="401"/>
      <c r="DG222" s="400"/>
      <c r="DH222" s="401"/>
      <c r="DI222" s="400"/>
      <c r="DJ222" s="401"/>
      <c r="DK222" s="400"/>
      <c r="DL222" s="401"/>
      <c r="DM222" s="400"/>
      <c r="DN222" s="401"/>
      <c r="DO222" s="400"/>
      <c r="DP222" s="401"/>
      <c r="DQ222" s="400"/>
      <c r="DR222" s="401"/>
      <c r="DS222" s="400"/>
      <c r="DT222" s="401"/>
      <c r="DU222" s="400"/>
      <c r="DV222" s="401"/>
      <c r="DW222" s="400"/>
      <c r="DX222" s="401"/>
      <c r="DY222" s="400"/>
      <c r="DZ222" s="401"/>
      <c r="EA222" s="400"/>
      <c r="EB222" s="401"/>
      <c r="EC222" s="400"/>
      <c r="ED222" s="401"/>
      <c r="EE222" s="400"/>
      <c r="EF222" s="401"/>
      <c r="EG222" s="400"/>
      <c r="EH222" s="401"/>
      <c r="EI222" s="400"/>
      <c r="EJ222" s="447"/>
      <c r="EK222" s="511"/>
      <c r="EL222" s="514"/>
      <c r="EM222" s="448"/>
      <c r="EN222" s="344"/>
      <c r="EO222" s="345"/>
      <c r="EP222" s="171">
        <f t="shared" si="241"/>
        <v>10</v>
      </c>
      <c r="EQ222" s="171">
        <f t="shared" si="242"/>
        <v>-1</v>
      </c>
      <c r="ER222" s="171">
        <f t="shared" si="243"/>
        <v>0</v>
      </c>
      <c r="ES222" s="171">
        <f t="shared" si="244"/>
        <v>1</v>
      </c>
      <c r="ET222" s="171">
        <f t="shared" si="245"/>
        <v>0</v>
      </c>
      <c r="EU222" s="171">
        <f t="shared" si="246"/>
        <v>0</v>
      </c>
      <c r="EV222" s="172">
        <f t="shared" si="247"/>
        <v>10</v>
      </c>
      <c r="EW222" s="173"/>
      <c r="EX222" s="248">
        <f t="shared" si="264"/>
        <v>0</v>
      </c>
      <c r="EY222" s="174">
        <f>(L222*regular)+(M222*Cadeirantee)</f>
        <v>241</v>
      </c>
      <c r="EZ222" s="249">
        <f>SUMIF(FG222:GJ222,"&gt;0")</f>
        <v>0</v>
      </c>
      <c r="FA222" s="249">
        <f>SUMIF(FG222:GJ222,"&lt;0")+SUMIF(GN222:HP222,"&lt;0")</f>
        <v>0</v>
      </c>
      <c r="FB222" s="174">
        <v>0</v>
      </c>
      <c r="FC222" s="126">
        <f>N222*km*'VALORES TABELA'!$B$13</f>
        <v>0</v>
      </c>
      <c r="FD222" s="250">
        <f t="shared" ref="FD222:FD225" si="265">GL222</f>
        <v>0</v>
      </c>
      <c r="FE222" s="105"/>
      <c r="FF222" s="119"/>
      <c r="FG222" s="119"/>
      <c r="FH222" s="119"/>
      <c r="FI222" s="119"/>
      <c r="FJ222" s="119"/>
      <c r="FK222" s="119"/>
      <c r="FL222" s="119"/>
      <c r="FM222" s="119"/>
      <c r="FN222" s="119"/>
      <c r="FO222" s="119"/>
      <c r="FP222" s="119"/>
      <c r="FQ222" s="119"/>
      <c r="FR222" s="119"/>
      <c r="FS222" s="119"/>
      <c r="FT222" s="119"/>
      <c r="FU222" s="119"/>
      <c r="FV222" s="119"/>
      <c r="FW222" s="119"/>
      <c r="FX222" s="119"/>
      <c r="FY222" s="119"/>
      <c r="FZ222" s="119"/>
      <c r="GA222" s="119"/>
      <c r="GB222" s="119"/>
      <c r="GC222" s="119"/>
      <c r="GD222" s="119"/>
      <c r="GE222" s="119"/>
      <c r="GF222" s="119"/>
      <c r="GG222" s="119"/>
      <c r="GH222" s="119"/>
      <c r="GI222" s="119"/>
      <c r="GJ222" s="119"/>
      <c r="GK222" s="251"/>
      <c r="GL222" s="103">
        <f t="shared" si="248"/>
        <v>0</v>
      </c>
      <c r="GM222" s="12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/>
      <c r="HL222" s="104"/>
      <c r="HM222" s="104"/>
      <c r="HN222" s="104"/>
      <c r="HO222" s="104"/>
      <c r="HP222" s="104"/>
      <c r="HQ222" s="64"/>
      <c r="HR222" s="64"/>
      <c r="HS222" s="64"/>
      <c r="HT222" s="64"/>
      <c r="HU222" s="64"/>
      <c r="HV222" s="64"/>
      <c r="HW222" s="105"/>
      <c r="HX222" s="64"/>
      <c r="HY222" s="280">
        <f t="shared" ref="HY222:HY225" si="266">IF(ISTEXT(EM222), VALUE(EM222), EM222)</f>
        <v>0</v>
      </c>
      <c r="HZ222" s="280">
        <f t="shared" ref="HZ222:HZ225" si="267">IF(ISTEXT(EN222), VALUE(EN222), EN222)</f>
        <v>0</v>
      </c>
      <c r="IA222" s="280">
        <f t="shared" ref="IA222:IA225" si="268">IF(ISTEXT(EO222), VALUE(EO222), EO222)</f>
        <v>0</v>
      </c>
      <c r="IB222" s="64"/>
      <c r="IC222" s="64"/>
    </row>
    <row r="223" spans="1:237" s="106" customFormat="1" ht="22.5" customHeight="1" x14ac:dyDescent="0.25">
      <c r="A223" s="368" t="s">
        <v>3366</v>
      </c>
      <c r="B223" s="369" t="s">
        <v>3367</v>
      </c>
      <c r="C223" s="375" t="s">
        <v>3186</v>
      </c>
      <c r="D223" s="371" t="s">
        <v>3368</v>
      </c>
      <c r="E223" s="371" t="s">
        <v>3369</v>
      </c>
      <c r="F223" s="376" t="s">
        <v>3182</v>
      </c>
      <c r="G223" s="376" t="s">
        <v>3183</v>
      </c>
      <c r="H223" s="373" t="s">
        <v>2106</v>
      </c>
      <c r="I223" s="374" t="s">
        <v>2106</v>
      </c>
      <c r="J223" s="421" t="s">
        <v>3190</v>
      </c>
      <c r="K223" s="422" t="s">
        <v>3188</v>
      </c>
      <c r="L223" s="329">
        <f>CONTINUA!BV223</f>
        <v>0</v>
      </c>
      <c r="M223" s="329">
        <f>CONTINUA!BW223</f>
        <v>0</v>
      </c>
      <c r="N223" s="895"/>
      <c r="O223" s="896" t="s">
        <v>3527</v>
      </c>
      <c r="P223" s="897">
        <v>0</v>
      </c>
      <c r="Q223" s="400"/>
      <c r="R223" s="401"/>
      <c r="S223" s="400"/>
      <c r="T223" s="401"/>
      <c r="U223" s="400"/>
      <c r="V223" s="401"/>
      <c r="W223" s="400"/>
      <c r="X223" s="401"/>
      <c r="Y223" s="400"/>
      <c r="Z223" s="401"/>
      <c r="AA223" s="400"/>
      <c r="AB223" s="401"/>
      <c r="AC223" s="400"/>
      <c r="AD223" s="401"/>
      <c r="AE223" s="400"/>
      <c r="AF223" s="401"/>
      <c r="AG223" s="400"/>
      <c r="AH223" s="401"/>
      <c r="AI223" s="400"/>
      <c r="AJ223" s="401"/>
      <c r="AK223" s="400"/>
      <c r="AL223" s="401"/>
      <c r="AM223" s="400"/>
      <c r="AN223" s="401"/>
      <c r="AO223" s="400"/>
      <c r="AP223" s="401"/>
      <c r="AQ223" s="400"/>
      <c r="AR223" s="401"/>
      <c r="AS223" s="400"/>
      <c r="AT223" s="401"/>
      <c r="AU223" s="400"/>
      <c r="AV223" s="401"/>
      <c r="AW223" s="400"/>
      <c r="AX223" s="401"/>
      <c r="AY223" s="400"/>
      <c r="AZ223" s="401"/>
      <c r="BA223" s="400"/>
      <c r="BB223" s="401"/>
      <c r="BC223" s="400"/>
      <c r="BD223" s="401"/>
      <c r="BE223" s="400"/>
      <c r="BF223" s="401"/>
      <c r="BG223" s="400"/>
      <c r="BH223" s="401"/>
      <c r="BI223" s="400"/>
      <c r="BJ223" s="401"/>
      <c r="BK223" s="400"/>
      <c r="BL223" s="401"/>
      <c r="BM223" s="400"/>
      <c r="BN223" s="401"/>
      <c r="BO223" s="400"/>
      <c r="BP223" s="401"/>
      <c r="BQ223" s="400"/>
      <c r="BR223" s="401"/>
      <c r="BS223" s="400"/>
      <c r="BT223" s="401"/>
      <c r="BU223" s="400"/>
      <c r="BV223" s="401"/>
      <c r="BW223" s="400"/>
      <c r="BX223" s="401"/>
      <c r="BY223" s="400"/>
      <c r="BZ223" s="401"/>
      <c r="CA223" s="400"/>
      <c r="CB223" s="401"/>
      <c r="CC223" s="400"/>
      <c r="CD223" s="401"/>
      <c r="CE223" s="400"/>
      <c r="CF223" s="401"/>
      <c r="CG223" s="400"/>
      <c r="CH223" s="401"/>
      <c r="CI223" s="400"/>
      <c r="CJ223" s="401"/>
      <c r="CK223" s="400"/>
      <c r="CL223" s="401"/>
      <c r="CM223" s="400"/>
      <c r="CN223" s="401"/>
      <c r="CO223" s="400"/>
      <c r="CP223" s="401"/>
      <c r="CQ223" s="400"/>
      <c r="CR223" s="401"/>
      <c r="CS223" s="400"/>
      <c r="CT223" s="401"/>
      <c r="CU223" s="400"/>
      <c r="CV223" s="401"/>
      <c r="CW223" s="400"/>
      <c r="CX223" s="401"/>
      <c r="CY223" s="400"/>
      <c r="CZ223" s="401"/>
      <c r="DA223" s="400"/>
      <c r="DB223" s="401"/>
      <c r="DC223" s="400"/>
      <c r="DD223" s="401"/>
      <c r="DE223" s="400"/>
      <c r="DF223" s="401"/>
      <c r="DG223" s="400"/>
      <c r="DH223" s="401"/>
      <c r="DI223" s="400"/>
      <c r="DJ223" s="401"/>
      <c r="DK223" s="400"/>
      <c r="DL223" s="401"/>
      <c r="DM223" s="400"/>
      <c r="DN223" s="401"/>
      <c r="DO223" s="400"/>
      <c r="DP223" s="401"/>
      <c r="DQ223" s="400"/>
      <c r="DR223" s="401"/>
      <c r="DS223" s="400"/>
      <c r="DT223" s="401"/>
      <c r="DU223" s="400"/>
      <c r="DV223" s="401"/>
      <c r="DW223" s="400"/>
      <c r="DX223" s="401"/>
      <c r="DY223" s="400"/>
      <c r="DZ223" s="401"/>
      <c r="EA223" s="400"/>
      <c r="EB223" s="401"/>
      <c r="EC223" s="400"/>
      <c r="ED223" s="401"/>
      <c r="EE223" s="400"/>
      <c r="EF223" s="401"/>
      <c r="EG223" s="400"/>
      <c r="EH223" s="401"/>
      <c r="EI223" s="400"/>
      <c r="EJ223" s="447"/>
      <c r="EK223" s="511"/>
      <c r="EL223" s="514"/>
      <c r="EM223" s="448"/>
      <c r="EN223" s="344"/>
      <c r="EO223" s="345"/>
      <c r="EP223" s="171">
        <f t="shared" si="241"/>
        <v>0</v>
      </c>
      <c r="EQ223" s="171">
        <f t="shared" si="242"/>
        <v>0</v>
      </c>
      <c r="ER223" s="171">
        <f t="shared" si="243"/>
        <v>0</v>
      </c>
      <c r="ES223" s="171">
        <f t="shared" si="244"/>
        <v>0</v>
      </c>
      <c r="ET223" s="171">
        <f t="shared" si="245"/>
        <v>0</v>
      </c>
      <c r="EU223" s="171">
        <f t="shared" si="246"/>
        <v>0</v>
      </c>
      <c r="EV223" s="172">
        <f t="shared" si="247"/>
        <v>0</v>
      </c>
      <c r="EW223" s="125"/>
      <c r="EX223" s="248">
        <f t="shared" si="264"/>
        <v>0</v>
      </c>
      <c r="EY223" s="174">
        <f>(L223*regular)+(M223*Cadeirantee)</f>
        <v>0</v>
      </c>
      <c r="EZ223" s="249">
        <f>SUMIF(FG223:GJ223,"&gt;0")</f>
        <v>0</v>
      </c>
      <c r="FA223" s="249">
        <f>SUMIF(FG223:GJ223,"&lt;0")+SUMIF(GN223:HP223,"&lt;0")</f>
        <v>0</v>
      </c>
      <c r="FB223" s="174">
        <v>0</v>
      </c>
      <c r="FC223" s="126">
        <f>N223*km*'VALORES TABELA'!$B$13</f>
        <v>0</v>
      </c>
      <c r="FD223" s="250">
        <f t="shared" si="265"/>
        <v>0</v>
      </c>
      <c r="FE223" s="105"/>
      <c r="FF223" s="108"/>
      <c r="FG223" s="108"/>
      <c r="FH223" s="108"/>
      <c r="FI223" s="108"/>
      <c r="FJ223" s="108"/>
      <c r="FK223" s="108"/>
      <c r="FL223" s="108"/>
      <c r="FM223" s="108"/>
      <c r="FN223" s="108"/>
      <c r="FO223" s="108"/>
      <c r="FP223" s="108"/>
      <c r="FQ223" s="108"/>
      <c r="FR223" s="108"/>
      <c r="FS223" s="108"/>
      <c r="FT223" s="108"/>
      <c r="FU223" s="108"/>
      <c r="FV223" s="108"/>
      <c r="FW223" s="108"/>
      <c r="FX223" s="108"/>
      <c r="FY223" s="108"/>
      <c r="FZ223" s="108"/>
      <c r="GA223" s="108"/>
      <c r="GB223" s="108"/>
      <c r="GC223" s="108"/>
      <c r="GD223" s="108"/>
      <c r="GE223" s="108"/>
      <c r="GF223" s="108"/>
      <c r="GG223" s="108"/>
      <c r="GH223" s="108"/>
      <c r="GI223" s="108"/>
      <c r="GJ223" s="108"/>
      <c r="GK223" s="251"/>
      <c r="GL223" s="103">
        <f t="shared" si="248"/>
        <v>0</v>
      </c>
      <c r="GM223" s="124"/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/>
      <c r="HM223" s="104"/>
      <c r="HN223" s="104"/>
      <c r="HO223" s="104"/>
      <c r="HP223" s="104"/>
      <c r="HQ223" s="64"/>
      <c r="HR223" s="64"/>
      <c r="HS223" s="64"/>
      <c r="HT223" s="64"/>
      <c r="HU223" s="64"/>
      <c r="HV223" s="64"/>
      <c r="HW223" s="105"/>
      <c r="HX223" s="64"/>
      <c r="HY223" s="280">
        <f t="shared" si="266"/>
        <v>0</v>
      </c>
      <c r="HZ223" s="280">
        <f t="shared" si="267"/>
        <v>0</v>
      </c>
      <c r="IA223" s="280">
        <f t="shared" si="268"/>
        <v>0</v>
      </c>
      <c r="IB223" s="64"/>
      <c r="IC223" s="64"/>
    </row>
    <row r="224" spans="1:237" s="106" customFormat="1" ht="22.5" customHeight="1" x14ac:dyDescent="0.25">
      <c r="A224" s="368" t="s">
        <v>3366</v>
      </c>
      <c r="B224" s="369" t="s">
        <v>3367</v>
      </c>
      <c r="C224" s="375" t="s">
        <v>3186</v>
      </c>
      <c r="D224" s="371" t="s">
        <v>3368</v>
      </c>
      <c r="E224" s="371" t="s">
        <v>3369</v>
      </c>
      <c r="F224" s="376" t="s">
        <v>3182</v>
      </c>
      <c r="G224" s="376" t="s">
        <v>3183</v>
      </c>
      <c r="H224" s="373" t="s">
        <v>2106</v>
      </c>
      <c r="I224" s="374" t="s">
        <v>2106</v>
      </c>
      <c r="J224" s="421" t="s">
        <v>3190</v>
      </c>
      <c r="K224" s="423" t="s">
        <v>3189</v>
      </c>
      <c r="L224" s="329">
        <f>CONTINUA!BV224</f>
        <v>0</v>
      </c>
      <c r="M224" s="329">
        <f>CONTINUA!BW224</f>
        <v>0</v>
      </c>
      <c r="N224" s="895"/>
      <c r="O224" s="896" t="s">
        <v>3527</v>
      </c>
      <c r="P224" s="897">
        <v>0</v>
      </c>
      <c r="Q224" s="400"/>
      <c r="R224" s="401"/>
      <c r="S224" s="400"/>
      <c r="T224" s="401"/>
      <c r="U224" s="400"/>
      <c r="V224" s="401"/>
      <c r="W224" s="400"/>
      <c r="X224" s="401"/>
      <c r="Y224" s="400"/>
      <c r="Z224" s="401"/>
      <c r="AA224" s="400"/>
      <c r="AB224" s="401"/>
      <c r="AC224" s="400"/>
      <c r="AD224" s="401"/>
      <c r="AE224" s="400"/>
      <c r="AF224" s="401"/>
      <c r="AG224" s="400"/>
      <c r="AH224" s="401"/>
      <c r="AI224" s="400"/>
      <c r="AJ224" s="401"/>
      <c r="AK224" s="400"/>
      <c r="AL224" s="401"/>
      <c r="AM224" s="400"/>
      <c r="AN224" s="401"/>
      <c r="AO224" s="400"/>
      <c r="AP224" s="401"/>
      <c r="AQ224" s="400"/>
      <c r="AR224" s="401"/>
      <c r="AS224" s="400"/>
      <c r="AT224" s="401"/>
      <c r="AU224" s="400"/>
      <c r="AV224" s="401"/>
      <c r="AW224" s="400"/>
      <c r="AX224" s="401"/>
      <c r="AY224" s="400"/>
      <c r="AZ224" s="401"/>
      <c r="BA224" s="400"/>
      <c r="BB224" s="401"/>
      <c r="BC224" s="400"/>
      <c r="BD224" s="401"/>
      <c r="BE224" s="400"/>
      <c r="BF224" s="401"/>
      <c r="BG224" s="400"/>
      <c r="BH224" s="401"/>
      <c r="BI224" s="400"/>
      <c r="BJ224" s="401"/>
      <c r="BK224" s="400"/>
      <c r="BL224" s="401"/>
      <c r="BM224" s="400"/>
      <c r="BN224" s="401"/>
      <c r="BO224" s="400"/>
      <c r="BP224" s="401"/>
      <c r="BQ224" s="400"/>
      <c r="BR224" s="401"/>
      <c r="BS224" s="400"/>
      <c r="BT224" s="401"/>
      <c r="BU224" s="400"/>
      <c r="BV224" s="401"/>
      <c r="BW224" s="400"/>
      <c r="BX224" s="401"/>
      <c r="BY224" s="400"/>
      <c r="BZ224" s="401"/>
      <c r="CA224" s="400"/>
      <c r="CB224" s="401"/>
      <c r="CC224" s="400"/>
      <c r="CD224" s="401"/>
      <c r="CE224" s="400"/>
      <c r="CF224" s="401"/>
      <c r="CG224" s="400"/>
      <c r="CH224" s="401"/>
      <c r="CI224" s="400"/>
      <c r="CJ224" s="401"/>
      <c r="CK224" s="400"/>
      <c r="CL224" s="401"/>
      <c r="CM224" s="400"/>
      <c r="CN224" s="401"/>
      <c r="CO224" s="400"/>
      <c r="CP224" s="401"/>
      <c r="CQ224" s="400"/>
      <c r="CR224" s="401"/>
      <c r="CS224" s="400"/>
      <c r="CT224" s="401"/>
      <c r="CU224" s="400"/>
      <c r="CV224" s="401"/>
      <c r="CW224" s="400"/>
      <c r="CX224" s="401"/>
      <c r="CY224" s="400"/>
      <c r="CZ224" s="401"/>
      <c r="DA224" s="400"/>
      <c r="DB224" s="401"/>
      <c r="DC224" s="400"/>
      <c r="DD224" s="401"/>
      <c r="DE224" s="400"/>
      <c r="DF224" s="401"/>
      <c r="DG224" s="400"/>
      <c r="DH224" s="401"/>
      <c r="DI224" s="400"/>
      <c r="DJ224" s="401"/>
      <c r="DK224" s="400"/>
      <c r="DL224" s="401"/>
      <c r="DM224" s="400"/>
      <c r="DN224" s="401"/>
      <c r="DO224" s="400"/>
      <c r="DP224" s="401"/>
      <c r="DQ224" s="400"/>
      <c r="DR224" s="401"/>
      <c r="DS224" s="400"/>
      <c r="DT224" s="401"/>
      <c r="DU224" s="400"/>
      <c r="DV224" s="401"/>
      <c r="DW224" s="400"/>
      <c r="DX224" s="401"/>
      <c r="DY224" s="400"/>
      <c r="DZ224" s="401"/>
      <c r="EA224" s="400"/>
      <c r="EB224" s="401"/>
      <c r="EC224" s="400"/>
      <c r="ED224" s="401"/>
      <c r="EE224" s="400"/>
      <c r="EF224" s="401"/>
      <c r="EG224" s="400"/>
      <c r="EH224" s="401"/>
      <c r="EI224" s="400"/>
      <c r="EJ224" s="447"/>
      <c r="EK224" s="511"/>
      <c r="EL224" s="514"/>
      <c r="EM224" s="448"/>
      <c r="EN224" s="344"/>
      <c r="EO224" s="345"/>
      <c r="EP224" s="171">
        <f t="shared" si="241"/>
        <v>0</v>
      </c>
      <c r="EQ224" s="171">
        <f t="shared" si="242"/>
        <v>0</v>
      </c>
      <c r="ER224" s="171">
        <f t="shared" si="243"/>
        <v>0</v>
      </c>
      <c r="ES224" s="171">
        <f t="shared" si="244"/>
        <v>0</v>
      </c>
      <c r="ET224" s="171">
        <f t="shared" si="245"/>
        <v>0</v>
      </c>
      <c r="EU224" s="171">
        <f t="shared" si="246"/>
        <v>0</v>
      </c>
      <c r="EV224" s="172">
        <f t="shared" si="247"/>
        <v>0</v>
      </c>
      <c r="EW224" s="127"/>
      <c r="EX224" s="248">
        <f t="shared" si="264"/>
        <v>0</v>
      </c>
      <c r="EY224" s="174">
        <f>(L224*regular)+(M224*Cadeirantee)</f>
        <v>0</v>
      </c>
      <c r="EZ224" s="249">
        <f>SUMIF(FG224:GJ224,"&gt;0")</f>
        <v>0</v>
      </c>
      <c r="FA224" s="249">
        <f>SUMIF(FG224:GJ224,"&lt;0")+SUMIF(GN224:HP224,"&lt;0")</f>
        <v>0</v>
      </c>
      <c r="FB224" s="174">
        <v>0</v>
      </c>
      <c r="FC224" s="126">
        <f>N224*km*'VALORES TABELA'!$B$13</f>
        <v>0</v>
      </c>
      <c r="FD224" s="250">
        <f t="shared" si="265"/>
        <v>0</v>
      </c>
      <c r="FE224" s="105"/>
      <c r="FF224" s="118"/>
      <c r="FG224" s="118"/>
      <c r="FH224" s="118"/>
      <c r="FI224" s="118"/>
      <c r="FJ224" s="118"/>
      <c r="FK224" s="118"/>
      <c r="FL224" s="118"/>
      <c r="FM224" s="118"/>
      <c r="FN224" s="118"/>
      <c r="FO224" s="118"/>
      <c r="FP224" s="118"/>
      <c r="FQ224" s="118"/>
      <c r="FR224" s="118"/>
      <c r="FS224" s="118"/>
      <c r="FT224" s="118"/>
      <c r="FU224" s="118"/>
      <c r="FV224" s="118"/>
      <c r="FW224" s="118"/>
      <c r="FX224" s="118"/>
      <c r="FY224" s="118"/>
      <c r="FZ224" s="118"/>
      <c r="GA224" s="118"/>
      <c r="GB224" s="118"/>
      <c r="GC224" s="118"/>
      <c r="GD224" s="118"/>
      <c r="GE224" s="118"/>
      <c r="GF224" s="118"/>
      <c r="GG224" s="118"/>
      <c r="GH224" s="118"/>
      <c r="GI224" s="118"/>
      <c r="GJ224" s="118"/>
      <c r="GK224" s="252"/>
      <c r="GL224" s="103">
        <f t="shared" si="248"/>
        <v>0</v>
      </c>
      <c r="GM224" s="12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/>
      <c r="HN224" s="104"/>
      <c r="HO224" s="104"/>
      <c r="HP224" s="104"/>
      <c r="HQ224" s="64"/>
      <c r="HR224" s="65"/>
      <c r="HS224" s="65"/>
      <c r="HT224" s="65"/>
      <c r="HU224" s="65"/>
      <c r="HV224" s="65"/>
      <c r="HW224" s="105"/>
      <c r="HX224" s="65"/>
      <c r="HY224" s="280">
        <f t="shared" si="266"/>
        <v>0</v>
      </c>
      <c r="HZ224" s="280">
        <f t="shared" si="267"/>
        <v>0</v>
      </c>
      <c r="IA224" s="280">
        <f t="shared" si="268"/>
        <v>0</v>
      </c>
      <c r="IB224" s="65"/>
      <c r="IC224" s="65"/>
    </row>
    <row r="225" spans="1:237" s="106" customFormat="1" ht="22.5" customHeight="1" thickBot="1" x14ac:dyDescent="0.3">
      <c r="A225" s="377" t="s">
        <v>3366</v>
      </c>
      <c r="B225" s="378" t="s">
        <v>3367</v>
      </c>
      <c r="C225" s="379" t="s">
        <v>3186</v>
      </c>
      <c r="D225" s="380" t="s">
        <v>3368</v>
      </c>
      <c r="E225" s="380" t="s">
        <v>3369</v>
      </c>
      <c r="F225" s="381" t="s">
        <v>3182</v>
      </c>
      <c r="G225" s="381" t="s">
        <v>3183</v>
      </c>
      <c r="H225" s="382" t="s">
        <v>2106</v>
      </c>
      <c r="I225" s="383" t="s">
        <v>2106</v>
      </c>
      <c r="J225" s="421" t="s">
        <v>3190</v>
      </c>
      <c r="K225" s="424" t="s">
        <v>60</v>
      </c>
      <c r="L225" s="329">
        <f>CONTINUA!BV225</f>
        <v>0</v>
      </c>
      <c r="M225" s="329">
        <f>CONTINUA!BW225</f>
        <v>0</v>
      </c>
      <c r="N225" s="895"/>
      <c r="O225" s="896" t="s">
        <v>3527</v>
      </c>
      <c r="P225" s="897">
        <v>0</v>
      </c>
      <c r="Q225" s="400"/>
      <c r="R225" s="401"/>
      <c r="S225" s="400"/>
      <c r="T225" s="401"/>
      <c r="U225" s="400"/>
      <c r="V225" s="401"/>
      <c r="W225" s="400"/>
      <c r="X225" s="401"/>
      <c r="Y225" s="400"/>
      <c r="Z225" s="401"/>
      <c r="AA225" s="400"/>
      <c r="AB225" s="401"/>
      <c r="AC225" s="400"/>
      <c r="AD225" s="401"/>
      <c r="AE225" s="400"/>
      <c r="AF225" s="401"/>
      <c r="AG225" s="400"/>
      <c r="AH225" s="401"/>
      <c r="AI225" s="400"/>
      <c r="AJ225" s="401"/>
      <c r="AK225" s="400"/>
      <c r="AL225" s="401"/>
      <c r="AM225" s="400"/>
      <c r="AN225" s="401"/>
      <c r="AO225" s="400"/>
      <c r="AP225" s="401"/>
      <c r="AQ225" s="400"/>
      <c r="AR225" s="401"/>
      <c r="AS225" s="400"/>
      <c r="AT225" s="401"/>
      <c r="AU225" s="400"/>
      <c r="AV225" s="401"/>
      <c r="AW225" s="400"/>
      <c r="AX225" s="401"/>
      <c r="AY225" s="400"/>
      <c r="AZ225" s="401"/>
      <c r="BA225" s="400"/>
      <c r="BB225" s="401"/>
      <c r="BC225" s="400"/>
      <c r="BD225" s="401"/>
      <c r="BE225" s="400"/>
      <c r="BF225" s="401"/>
      <c r="BG225" s="400"/>
      <c r="BH225" s="401"/>
      <c r="BI225" s="400"/>
      <c r="BJ225" s="401"/>
      <c r="BK225" s="400"/>
      <c r="BL225" s="401"/>
      <c r="BM225" s="400"/>
      <c r="BN225" s="401"/>
      <c r="BO225" s="400"/>
      <c r="BP225" s="401"/>
      <c r="BQ225" s="400"/>
      <c r="BR225" s="401"/>
      <c r="BS225" s="400"/>
      <c r="BT225" s="401"/>
      <c r="BU225" s="400"/>
      <c r="BV225" s="401"/>
      <c r="BW225" s="400"/>
      <c r="BX225" s="401"/>
      <c r="BY225" s="400"/>
      <c r="BZ225" s="401"/>
      <c r="CA225" s="400"/>
      <c r="CB225" s="401"/>
      <c r="CC225" s="400"/>
      <c r="CD225" s="401"/>
      <c r="CE225" s="400"/>
      <c r="CF225" s="401"/>
      <c r="CG225" s="400"/>
      <c r="CH225" s="401"/>
      <c r="CI225" s="400"/>
      <c r="CJ225" s="401"/>
      <c r="CK225" s="400"/>
      <c r="CL225" s="401"/>
      <c r="CM225" s="400"/>
      <c r="CN225" s="401"/>
      <c r="CO225" s="400"/>
      <c r="CP225" s="401"/>
      <c r="CQ225" s="400"/>
      <c r="CR225" s="401"/>
      <c r="CS225" s="400"/>
      <c r="CT225" s="401"/>
      <c r="CU225" s="400"/>
      <c r="CV225" s="401"/>
      <c r="CW225" s="400"/>
      <c r="CX225" s="401"/>
      <c r="CY225" s="400"/>
      <c r="CZ225" s="401"/>
      <c r="DA225" s="400"/>
      <c r="DB225" s="401"/>
      <c r="DC225" s="400"/>
      <c r="DD225" s="401"/>
      <c r="DE225" s="400"/>
      <c r="DF225" s="401"/>
      <c r="DG225" s="400"/>
      <c r="DH225" s="401"/>
      <c r="DI225" s="400"/>
      <c r="DJ225" s="401"/>
      <c r="DK225" s="400"/>
      <c r="DL225" s="401"/>
      <c r="DM225" s="400"/>
      <c r="DN225" s="401"/>
      <c r="DO225" s="400"/>
      <c r="DP225" s="401"/>
      <c r="DQ225" s="400"/>
      <c r="DR225" s="401"/>
      <c r="DS225" s="400"/>
      <c r="DT225" s="401"/>
      <c r="DU225" s="400"/>
      <c r="DV225" s="401"/>
      <c r="DW225" s="400"/>
      <c r="DX225" s="401"/>
      <c r="DY225" s="400"/>
      <c r="DZ225" s="401"/>
      <c r="EA225" s="400"/>
      <c r="EB225" s="401"/>
      <c r="EC225" s="400"/>
      <c r="ED225" s="401"/>
      <c r="EE225" s="400"/>
      <c r="EF225" s="401"/>
      <c r="EG225" s="400"/>
      <c r="EH225" s="401"/>
      <c r="EI225" s="400"/>
      <c r="EJ225" s="447"/>
      <c r="EK225" s="512"/>
      <c r="EL225" s="515"/>
      <c r="EM225" s="450"/>
      <c r="EN225" s="348"/>
      <c r="EO225" s="348"/>
      <c r="EP225" s="179">
        <f t="shared" si="241"/>
        <v>0</v>
      </c>
      <c r="EQ225" s="179">
        <f t="shared" si="242"/>
        <v>0</v>
      </c>
      <c r="ER225" s="179">
        <f t="shared" si="243"/>
        <v>0</v>
      </c>
      <c r="ES225" s="179">
        <f t="shared" si="244"/>
        <v>0</v>
      </c>
      <c r="ET225" s="179">
        <f t="shared" si="245"/>
        <v>0</v>
      </c>
      <c r="EU225" s="179">
        <f t="shared" si="246"/>
        <v>0</v>
      </c>
      <c r="EV225" s="172">
        <f t="shared" si="247"/>
        <v>0</v>
      </c>
      <c r="EW225" s="253"/>
      <c r="EX225" s="254">
        <v>0</v>
      </c>
      <c r="EY225" s="180">
        <v>0</v>
      </c>
      <c r="EZ225" s="255">
        <v>0</v>
      </c>
      <c r="FA225" s="255">
        <v>0</v>
      </c>
      <c r="FB225" s="180">
        <f>SUM(FF225:GI225)/2</f>
        <v>0</v>
      </c>
      <c r="FC225" s="256">
        <f>N225*km*'VALORES TABELA'!$B$13</f>
        <v>0</v>
      </c>
      <c r="FD225" s="250">
        <f t="shared" si="265"/>
        <v>0</v>
      </c>
      <c r="FE225" s="257"/>
      <c r="FF225" s="181">
        <f>((Q225+S225)*Percapita)+((R225+T225)*Cadeirante)</f>
        <v>0</v>
      </c>
      <c r="FG225" s="181">
        <f>((U225+W225)*Percapita/30*FG$4)+((V225+X225)*Cadeirante/30*FG$4)</f>
        <v>0</v>
      </c>
      <c r="FH225" s="181">
        <f>((Y225+AA225)*Percapita/30*FH$4)+((Z225+AB225)*Cadeirante/30*FH$4)</f>
        <v>0</v>
      </c>
      <c r="FI225" s="181">
        <f>((AC225+AE225)*Percapita/30*FI$4)+((AD225+AF225)*Cadeirante/30*FI$4)</f>
        <v>0</v>
      </c>
      <c r="FJ225" s="181">
        <f>((AG225+AI225)*Percapita/30*FJ$4)+((AH225+AJ225)*Cadeirante/30*FJ$4)</f>
        <v>0</v>
      </c>
      <c r="FK225" s="181">
        <f>((AK225+AM225)*Percapita/30*FK$4)+((AL225+AN225)*Cadeirante/30*FK$4)</f>
        <v>0</v>
      </c>
      <c r="FL225" s="181">
        <f>((AO225+AQ225)*Percapita/30*FL$4)+((AP225+AR225)*Cadeirante/30*FL$4)</f>
        <v>0</v>
      </c>
      <c r="FM225" s="181">
        <f>((AS225+AU225)*Percapita/30*FM$4)+((AT225+AV225)*Cadeirante/30*FM$4)</f>
        <v>0</v>
      </c>
      <c r="FN225" s="181">
        <f>((AW225+AY225)*Percapita/30*FN$4)+((AX225+AZ225)*Cadeirante/30*FN$4)</f>
        <v>0</v>
      </c>
      <c r="FO225" s="181">
        <f>((BA225+BC225)*Percapita/30*FO$4)+((BB225+BD225)*Cadeirante/30*FO$4)</f>
        <v>0</v>
      </c>
      <c r="FP225" s="181">
        <f>((BE225+BG225)*Percapita/30*FP$4)+((BF225+BH225)*Cadeirante/30*FP$4)</f>
        <v>0</v>
      </c>
      <c r="FQ225" s="181">
        <f>((BI225+BK225)*Percapita/30*FQ$4)+((BJ225+BL225)*Cadeirante/30*FQ$4)</f>
        <v>0</v>
      </c>
      <c r="FR225" s="181">
        <f>((BM225+BO225)*Percapita/30*FR$4)+((BN225+BP225)*Cadeirante/30*FR$4)</f>
        <v>0</v>
      </c>
      <c r="FS225" s="181">
        <f>((BQ225+BS225)*Percapita/30*FS$4)+((BR225+BT225)*Cadeirante/30*FS$4)</f>
        <v>0</v>
      </c>
      <c r="FT225" s="181">
        <f>((BU225+BW225)*Percapita/30*FT$4)+((BV225+BX225)*Cadeirante/30*FT$4)</f>
        <v>0</v>
      </c>
      <c r="FU225" s="181">
        <f>((BY225+CA225)*Percapita/30*FU$4)+((BZ225+CB225)*Cadeirante/30*FU$4)</f>
        <v>0</v>
      </c>
      <c r="FV225" s="181">
        <f>((CC225+CE225)*Percapita/30*FV$4)+((CD225+CF225)*Cadeirante/30*FV$4)</f>
        <v>0</v>
      </c>
      <c r="FW225" s="181">
        <f>((CG225+CI225)*Percapita/30*FW$4)+((CI225+CK225)*Cadeirante/30*FW$4)</f>
        <v>0</v>
      </c>
      <c r="FX225" s="181">
        <f>((CK225+CM225)*Percapita/30*FX$4)+((CL225+CN225)*Cadeirante/30*FX$4)</f>
        <v>0</v>
      </c>
      <c r="FY225" s="181">
        <f>((CO225+CQ225)*Percapita/30*FY$4)+((CP225+CR225)*Cadeirante/30*FY$4)</f>
        <v>0</v>
      </c>
      <c r="FZ225" s="181">
        <f>((CS225+CU225)*Percapita/30*FZ$4)+((CT225+CV225)*Cadeirante/30*FZ$4)</f>
        <v>0</v>
      </c>
      <c r="GA225" s="181">
        <f>((CW225+CY225)*Percapita/30*GA$4)+((CX225+CZ225)*Cadeirante/30*GA$4)</f>
        <v>0</v>
      </c>
      <c r="GB225" s="181">
        <f>((DA225+DC225)*Percapita/30*GB$4)+((DB225+DD225)*Cadeirante/30*GB$4)</f>
        <v>0</v>
      </c>
      <c r="GC225" s="181">
        <f>((DE225+DG225)*Percapita/30*GC$4)+((DF225+DH225)*Cadeirante/30*GC$4)</f>
        <v>0</v>
      </c>
      <c r="GD225" s="181">
        <f>((DI225+DK225)*Percapita/30*GD$4)+((DJ225+DL225)*Cadeirante/30*GD$4)</f>
        <v>0</v>
      </c>
      <c r="GE225" s="181">
        <f>((DM225+DO225)*Percapita/30*GE$4)+((DN225+DP225)*Cadeirante/30*GE$4)</f>
        <v>0</v>
      </c>
      <c r="GF225" s="181">
        <f>((DQ225+DS225)*Percapita/30*GF$4)+((DR225+DT225)*Cadeirante/30*GF$4)</f>
        <v>0</v>
      </c>
      <c r="GG225" s="181">
        <f>((DU225+DW225)*Percapita/30*GG$4)+((DV225+DX225)*Cadeirante/30*GG$4)</f>
        <v>0</v>
      </c>
      <c r="GH225" s="181">
        <f>((DY225+EA225)*Percapita/30*GH$4)+((DZ225+EB225)*Cadeirante/30*GH$4)</f>
        <v>0</v>
      </c>
      <c r="GI225" s="181">
        <f>((EC225+EE225)*Percapita/30*GI$4)+((ED225+EF225)*Cadeirante/30*GI$4)</f>
        <v>0</v>
      </c>
      <c r="GJ225" s="181">
        <f>((EG225+EI225)*Percapita)+((EH225+EJ225)*Cadeirante)</f>
        <v>0</v>
      </c>
      <c r="GK225" s="258"/>
      <c r="GL225" s="103">
        <f t="shared" si="248"/>
        <v>0</v>
      </c>
      <c r="GM225" s="124"/>
      <c r="GN225" s="182"/>
      <c r="GO225" s="182"/>
      <c r="GP225" s="182"/>
      <c r="GQ225" s="182"/>
      <c r="GR225" s="182"/>
      <c r="GS225" s="182"/>
      <c r="GT225" s="182"/>
      <c r="GU225" s="182"/>
      <c r="GV225" s="182"/>
      <c r="GW225" s="182"/>
      <c r="GX225" s="182"/>
      <c r="GY225" s="182"/>
      <c r="GZ225" s="182"/>
      <c r="HA225" s="182"/>
      <c r="HB225" s="182"/>
      <c r="HC225" s="182"/>
      <c r="HD225" s="182"/>
      <c r="HE225" s="182"/>
      <c r="HF225" s="182"/>
      <c r="HG225" s="182"/>
      <c r="HH225" s="182"/>
      <c r="HI225" s="182"/>
      <c r="HJ225" s="182"/>
      <c r="HK225" s="182"/>
      <c r="HL225" s="182"/>
      <c r="HM225" s="182"/>
      <c r="HN225" s="182"/>
      <c r="HO225" s="182"/>
      <c r="HP225" s="259"/>
      <c r="HQ225" s="64"/>
      <c r="HW225" s="257"/>
      <c r="HY225" s="280">
        <f t="shared" si="266"/>
        <v>0</v>
      </c>
      <c r="HZ225" s="280">
        <f t="shared" si="267"/>
        <v>0</v>
      </c>
      <c r="IA225" s="280">
        <f t="shared" si="268"/>
        <v>0</v>
      </c>
    </row>
    <row r="226" spans="1:237" s="106" customFormat="1" ht="22.5" customHeight="1" x14ac:dyDescent="0.25">
      <c r="A226" t="s">
        <v>3370</v>
      </c>
      <c r="B226" s="522" t="s">
        <v>3371</v>
      </c>
      <c r="C226" s="523">
        <v>1</v>
      </c>
      <c r="D226" s="524" t="s">
        <v>3372</v>
      </c>
      <c r="E226" s="524" t="s">
        <v>3373</v>
      </c>
      <c r="F226" s="525" t="s">
        <v>3182</v>
      </c>
      <c r="G226" s="525" t="s">
        <v>3183</v>
      </c>
      <c r="H226" s="350" t="s">
        <v>2107</v>
      </c>
      <c r="I226" s="351" t="s">
        <v>2107</v>
      </c>
      <c r="J226" s="409" t="s">
        <v>3184</v>
      </c>
      <c r="K226" s="410" t="s">
        <v>3185</v>
      </c>
      <c r="L226" s="329">
        <f>CONTINUA!BV226</f>
        <v>0</v>
      </c>
      <c r="M226" s="329">
        <f>CONTINUA!BW226</f>
        <v>0</v>
      </c>
      <c r="N226" s="895"/>
      <c r="O226" s="896" t="s">
        <v>3528</v>
      </c>
      <c r="P226" s="897">
        <v>0</v>
      </c>
      <c r="Q226" s="400">
        <v>49</v>
      </c>
      <c r="R226" s="401"/>
      <c r="S226" s="400"/>
      <c r="T226" s="401"/>
      <c r="U226" s="400"/>
      <c r="V226" s="401"/>
      <c r="W226" s="400"/>
      <c r="X226" s="401"/>
      <c r="Y226" s="400"/>
      <c r="Z226" s="401"/>
      <c r="AA226" s="400"/>
      <c r="AB226" s="401"/>
      <c r="AC226" s="400"/>
      <c r="AD226" s="401"/>
      <c r="AE226" s="400"/>
      <c r="AF226" s="401"/>
      <c r="AG226" s="400"/>
      <c r="AH226" s="401"/>
      <c r="AI226" s="400"/>
      <c r="AJ226" s="401"/>
      <c r="AK226" s="400"/>
      <c r="AL226" s="401"/>
      <c r="AM226" s="400"/>
      <c r="AN226" s="401"/>
      <c r="AO226" s="400"/>
      <c r="AP226" s="401"/>
      <c r="AQ226" s="400"/>
      <c r="AR226" s="401"/>
      <c r="AS226" s="400"/>
      <c r="AT226" s="401"/>
      <c r="AU226" s="400"/>
      <c r="AV226" s="401"/>
      <c r="AW226" s="400"/>
      <c r="AX226" s="401"/>
      <c r="AY226" s="400"/>
      <c r="AZ226" s="401"/>
      <c r="BA226" s="400"/>
      <c r="BB226" s="401"/>
      <c r="BC226" s="400"/>
      <c r="BD226" s="401"/>
      <c r="BE226" s="400"/>
      <c r="BF226" s="401"/>
      <c r="BG226" s="400"/>
      <c r="BH226" s="401"/>
      <c r="BI226" s="400"/>
      <c r="BJ226" s="401"/>
      <c r="BK226" s="400"/>
      <c r="BL226" s="401"/>
      <c r="BM226" s="400"/>
      <c r="BN226" s="401"/>
      <c r="BO226" s="400"/>
      <c r="BP226" s="401"/>
      <c r="BQ226" s="400"/>
      <c r="BR226" s="401"/>
      <c r="BS226" s="400"/>
      <c r="BT226" s="401"/>
      <c r="BU226" s="400"/>
      <c r="BV226" s="401"/>
      <c r="BW226" s="400"/>
      <c r="BX226" s="401"/>
      <c r="BY226" s="400"/>
      <c r="BZ226" s="401"/>
      <c r="CA226" s="400"/>
      <c r="CB226" s="401"/>
      <c r="CC226" s="400"/>
      <c r="CD226" s="401"/>
      <c r="CE226" s="400"/>
      <c r="CF226" s="401"/>
      <c r="CG226" s="400"/>
      <c r="CH226" s="401"/>
      <c r="CI226" s="400"/>
      <c r="CJ226" s="401"/>
      <c r="CK226" s="400"/>
      <c r="CL226" s="401"/>
      <c r="CM226" s="400"/>
      <c r="CN226" s="401"/>
      <c r="CO226" s="400"/>
      <c r="CP226" s="401"/>
      <c r="CQ226" s="400"/>
      <c r="CR226" s="401"/>
      <c r="CS226" s="400"/>
      <c r="CT226" s="401"/>
      <c r="CU226" s="400"/>
      <c r="CV226" s="401"/>
      <c r="CW226" s="400"/>
      <c r="CX226" s="401"/>
      <c r="CY226" s="400"/>
      <c r="CZ226" s="401"/>
      <c r="DA226" s="400"/>
      <c r="DB226" s="401"/>
      <c r="DC226" s="400"/>
      <c r="DD226" s="401"/>
      <c r="DE226" s="400"/>
      <c r="DF226" s="401"/>
      <c r="DG226" s="400"/>
      <c r="DH226" s="401"/>
      <c r="DI226" s="400"/>
      <c r="DJ226" s="401"/>
      <c r="DK226" s="400"/>
      <c r="DL226" s="401"/>
      <c r="DM226" s="400"/>
      <c r="DN226" s="401"/>
      <c r="DO226" s="400"/>
      <c r="DP226" s="401"/>
      <c r="DQ226" s="400"/>
      <c r="DR226" s="401"/>
      <c r="DS226" s="400"/>
      <c r="DT226" s="401"/>
      <c r="DU226" s="400"/>
      <c r="DV226" s="401"/>
      <c r="DW226" s="400"/>
      <c r="DX226" s="401"/>
      <c r="DY226" s="400"/>
      <c r="DZ226" s="401"/>
      <c r="EA226" s="400"/>
      <c r="EB226" s="401"/>
      <c r="EC226" s="400"/>
      <c r="ED226" s="401"/>
      <c r="EE226" s="400"/>
      <c r="EF226" s="401"/>
      <c r="EG226" s="400"/>
      <c r="EH226" s="401"/>
      <c r="EI226" s="400"/>
      <c r="EJ226" s="447"/>
      <c r="EK226" s="510"/>
      <c r="EL226" s="513"/>
      <c r="EM226" s="520"/>
      <c r="EN226" s="520"/>
      <c r="EO226" s="520"/>
      <c r="EP226" s="171">
        <f t="shared" si="241"/>
        <v>49</v>
      </c>
      <c r="EQ226" s="171">
        <f t="shared" si="242"/>
        <v>0</v>
      </c>
      <c r="ER226" s="171">
        <f t="shared" si="243"/>
        <v>0</v>
      </c>
      <c r="ES226" s="171">
        <f t="shared" si="244"/>
        <v>0</v>
      </c>
      <c r="ET226" s="171">
        <f t="shared" si="245"/>
        <v>0</v>
      </c>
      <c r="EU226" s="171">
        <f t="shared" si="246"/>
        <v>0</v>
      </c>
      <c r="EV226" s="172">
        <f t="shared" si="247"/>
        <v>49</v>
      </c>
      <c r="EW226" s="367">
        <f>IF(C226=4,IF(MAX(Q226:EJ228)&gt;0,(Especiall/30*(IF(($G226-$F226)=($G$5-$F$5),30,IF(DAY($G226)=31,($G226-$F226),($G226-$F226)+1)))),0),0)</f>
        <v>0</v>
      </c>
      <c r="EX226" s="248">
        <f t="shared" ref="EX226:EX229" si="269">FF226</f>
        <v>20205.11</v>
      </c>
      <c r="EY226" s="174">
        <f>(L226*regular)+(M226*Cadeirantee)</f>
        <v>0</v>
      </c>
      <c r="EZ226" s="249">
        <f>SUMIF(FG226:GJ226,"&gt;0")</f>
        <v>0</v>
      </c>
      <c r="FA226" s="249">
        <f>SUMIF(FG226:GJ226,"&lt;0")+SUMIF(GN226:HP226,"&lt;0")</f>
        <v>0</v>
      </c>
      <c r="FB226" s="174">
        <v>0</v>
      </c>
      <c r="FC226" s="175">
        <f>N226*km*'VALORES TABELA'!$B$13</f>
        <v>0</v>
      </c>
      <c r="FD226" s="250">
        <f>GL226</f>
        <v>0</v>
      </c>
      <c r="FE226" s="176">
        <f>(EW226+EW227+EW228+EW229+EX226+EX227+EX228+EX229+EY226+EY227+EY228+EY229+EY230+EZ226+EZ227+EZ228+EZ229+FA226+FA227+FA228+FA229+FC226+FC227+FC228+FC229+HY226-HZ226-IA226+FD226+FD227+FD228+FD229+FB230)</f>
        <v>20205.11</v>
      </c>
      <c r="FF226" s="177">
        <f>IF(C226=4,SUM(Q226+Q227+Q228+S226+S227+S228)*Percapita/30*FF$4+(R226+R227+R228+T226+T227+T228)*Cadeirante/30*FF$4,IF(C226=3,IF(Q229+S229=10,Fixo/30*FF$4+(Q226+Q227+Q228+S226+S227+S228)*Percapita/30*FF$4+(R229+T229)*Cadeirante/30*FF$4,IF(Q229+S229&lt;=9,(Q229+S229)*Crechee/30*FF$4)+(R229+T229)*Cadeirante/30*FF$4+(Q226+Q227+Q228+S226+S227+S228)*Percapita/30*FF$4)+IF(Q229+S229&gt;=11,Fixo/30*FF$4+(Q229+S229-10)*Crechee/30*FF$4,0),IF(C226=2,IF(R226+R227+R228+R229+T226+T227+T228+T229=1,Cadeirante/30*FF$4,IF(R226+R227+R228+R229+T226+T227+T228+T229=2,Fixo/30*FF$4,IF(R226+R227+R228+R229+T226+T227+T228+T229&gt;2,Fixo/30*FF$4+(R226+R227+R228+R229+T226+T227+T228+T229-2)*Cadeirante/30*FF$4)))+(Q226+Q227+Q228+S226+S227+S228)*Percapita/30*FF$4+(Q229+S229)*Crechee/30*FF$4,IF(C226=1,IF(Q226+Q227+Q228+R226+R227+R228+S226+S227+S228+T226+T227+T228&lt;=15,(Q226+Q227+Q228+S226+S227+S228)*Percapita/30*FF$4,IF(Q226+Q227+Q228+R226+R227+R228+S226+S227+S228+T226+T227+T228&gt;=16,Fixo/30*FF$4+(Q226+Q227+Q228+R226+R227+R228+S226+S227+S228+T226+T227-16)*Percapita/30*FF$4))))))</f>
        <v>20205.11</v>
      </c>
      <c r="FG226" s="177">
        <f>IF(C226=4,SUM(U226+U227+U228+W226+W227+W228)*Percapita/30*FG$4+(V226+V227+V228+X226+X227+X228)*Cadeirante/30*FG$4,IF(C226=3,IF(U229+W229=10,Fixo/30*FG$4+(U226+U227+U228+W226+W227+W228)*Percapita/30*FG$4+(V229+X229)*Cadeirante/30*FG$4,IF(U229+W229&lt;=9,(U229+W229)*Crechee/30*FG$4)+(V229+X229)*Cadeirante/30*FG$4+(U226+U227+U228+W226+W227+W228)*Percapita/30*FG$4)+IF(U229+W229&gt;=11,Fixo/30*FG$4+(U229+W229-10)*Crechee/30*FG$4,0),IF(C226=2,IF(V226+V227+V228+V229+X226+X227+X228+X229=1,Cadeirante/30*FG$4,IF(V226+V227+V228+V229+X226+X227+X228+X229=2,Fixo/30*FG$4,IF(V226+V227+V228+V229+X226+X227+X228+X229&gt;2,Fixo/30*FG$4+(V226+V227+V228+V229+X226+X227+X228+X229-2)*Cadeirante/30*FG$4)))+(U226+U227+U228+W226+W227+W228)*Percapita/30*FG$4+(U229+W229)*Crechee/30*FG$4,IF(C226=1,IF(U226+U227+U228+V226+V227+V228+W226+W227+W228+X226+X227+X228&lt;=15,(U226+U227+U228+W226+W227+W228)*Percapita/30*FG$4,IF(U226+U227+U228+V226+V227+V228+W226+W227+W228+X226+X227+X228&gt;=16,Fixo/30*FG$4+(U226+U227+U228+V226+V227+V228+W226+W227+W228+X226+X227-16)*Percapita/30*FG$4))))))</f>
        <v>0</v>
      </c>
      <c r="FH226" s="177">
        <f>IF(C226=4,SUM(Y226+Y227+Y228+AA226+AA227+AA228)*Percapita/30*FH$4+(Z226+Z227+Z228+AB226+AB227+AB228)*Cadeirante/30*FH$4,IF(C226=3,IF(Y229+AA229=10,Fixo/30*FH$4+(Y226+Y227+Y228+AA226+AA227+AA228)*Percapita/30*FH$4+(Z229+AB229)*Cadeirante/30*FH$4,IF(Y229+AA229&lt;=9,(Y229+AA229)*Crechee/30*FH$4)+(Z229+AB229)*Cadeirante/30*FH$4+(Y226+Y227+Y228+AA226+AA227+AA228)*Percapita/30*FH$4)+IF(Y229+AA229&gt;=11,Fixo/30*FH$4+(Y229+AA229-10)*Crechee/30*FH$4,0),IF(C226=2,IF(Z226+Z227+Z228+Z229+AB226+AB227+AB228+AB229=1,Cadeirante/30*FH$4,IF(Z226+Z227+Z228+Z229+AB226+AB227+AB228+AB229=2,Fixo/30*FH$4,IF(Z226+Z227+Z228+Z229+AB226+AB227+AB228+AB229&gt;2,Fixo/30*FH$4+(Z226+Z227+Z228+Z229+AB226+AB227+AB228+AB229-2)*Cadeirante/30*FH$4)))+(Y226+Y227+Y228+AA226+AA227+AA228)*Percapita/30*FH$4+(Y229+AA229)*Crechee/30*FH$4,IF(C226=1,IF(Y226+Y227+Y228+Z226+Z227+Z228+AA226+AA227+AA228+AB226+AB227+AB228&lt;=15,(Y226+Y227+Y228+AA226+AA227+AA228)*Percapita/30*FH$4,IF(Y226+Y227+Y228+Z226+Z227+Z228+AA226+AA227+AA228+AB226+AB227+AB228&gt;=16,Fixo/30*FH$4+(Y226+Y227+Y228+Z226+Z227+Z228+AA226+AA227+AA228+AB226+AB227-16)*Percapita/30*FH$4))))))</f>
        <v>0</v>
      </c>
      <c r="FI226" s="177">
        <f>IF(C226=4,SUM(AC226+AC227+AC228+AE226+AE227+AE228)*Percapita/30*FI$4+(AD226+AD227+AD228+AF226+AF227+AF228)*Cadeirante/30*FI$4,IF(C226=3,IF(AC229+AE229=10,Fixo/30*FI$4+(AC226+AC227+AC228+AE226+AE227+AE228)*Percapita/30*FI$4+(AD229+AF229)*Cadeirante/30*FI$4,IF(AC229+AE229&lt;=9,(AC229+AE229)*Crechee/30*FI$4)+(AD229+AF229)*Cadeirante/30*FI$4+(AC226+AC227+AC228+AE226+AE227+AE228)*Percapita/30*FI$4)+IF(AC229+AE229&gt;=11,Fixo/30*FI$4+(AC229+AE229-10)*Crechee/30*FI$4,0),IF(C226=2,IF(AD226+AD227+AD228+AD229+AF226+AF227+AF228+AF229=1,Cadeirante/30*FI$4,IF(AD226+AD227+AD228+AD229+AF226+AF227+AF228+AF229=2,Fixo/30*FI$4,IF(AD226+AD227+AD228+AD229+AF226+AF227+AF228+AF229&gt;2,Fixo/30*FI$4+(AD226+AD227+AD228+AD229+AF226+AF227+AF228+AF229-2)*Cadeirante/30*FI$4)))+(AC226+AC227+AC228+AE226+AE227+AE228)*Percapita/30*FI$4+(AC229+AE229)*Crechee/30*FI$4,IF(C226=1,IF(AC226+AC227+AC228+AD226+AD227+AD228+AE226+AE227+AE228+AF226+AF227+AF228&lt;=15,(AC226+AC227+AC228+AE226+AE227+AE228)*Percapita/30*FI$4,IF(AC226+AC227+AC228+AD226+AD227+AD228+AE226+AE227+AE228+AF226+AF227+AF228&gt;=16,Fixo/30*FI$4+(AC226+AC227+AC228+AD226+AD227+AD228+AE226+AE227+AE228+AF226+AF227-16)*Percapita/30*FI$4))))))</f>
        <v>0</v>
      </c>
      <c r="FJ226" s="177">
        <f>IF(C226=4,SUM(AG226+AG227+AG228+AI226+AI227+AI228)*Percapita/30*FJ$4+(AH226+AH227+AH228+AJ226+AJ227+AJ228)*Cadeirante/30*FJ$4,IF(C226=3,IF(AG229+AI229=10,Fixo/30*FJ$4+(AG226+AG227+AG228+AI226+AI227+AI228)*Percapita/30*FJ$4+(AH229+AJ229)*Cadeirante/30*FJ$4,IF(AG229+AI229&lt;=9,(AG229+AI229)*Crechee/30*FJ$4)+(AH229+AJ229)*Cadeirante/30*FJ$4+(AG226+AG227+AG228+AI226+AI227+AI228)*Percapita/30*FJ$4)+IF(AG229+AI229&gt;=11,Fixo/30*FJ$4+(AG229+AI229-10)*Crechee/30*FJ$4,0),IF(C226=2,IF(AH226+AH227+AH228+AH229+AJ226+AJ227+AJ228+AJ229=1,Cadeirante/30*FJ$4,IF(AH226+AH227+AH228+AH229+AJ226+AJ227+AJ228+AJ229=2,Fixo/30*FJ$4,IF(AH226+AH227+AH228+AH229+AJ226+AJ227+AJ228+AJ229&gt;2,Fixo/30*FJ$4+(AH226+AH227+AH228+AH229+AJ226+AJ227+AJ228+AJ229-2)*Cadeirante/30*FJ$4)))+(AG226+AG227+AG228+AI226+AI227+AI228)*Percapita/30*FJ$4+(AG229+AI229)*Crechee/30*FJ$4,IF(C226=1,IF(AG226+AG227+AG228+AH226+AH227+AH228+AI226+AI227+AI228+AJ226+AJ227+AJ228&lt;=15,(AG226+AG227+AG228+AI226+AI227+AI228)*Percapita/30*FJ$4,IF(AG226+AG227+AG228+AH226+AH227+AH228+AI226+AI227+AI228+AJ226+AJ227+AJ228&gt;=16,Fixo/30*FJ$4+(AG226+AG227+AG228+AH226+AH227+AH228+AI226+AI227+AI228+AJ226+AJ227-16)*Percapita/30*FJ$4))))))</f>
        <v>0</v>
      </c>
      <c r="FK226" s="177">
        <f>IF(C226=4,SUM(AK226+AK227+AK228+AM226+AM227+AM228)*Percapita/30*FK$4+(AL226+AL227+AL228+AN226+AN227+AN228)*Cadeirante/30*FK$4,IF(C226=3,IF(AK229+AM229=10,Fixo/30*FK$4+(AK226+AK227+AK228+AM226+AM227+AM228)*Percapita/30*FK$4+(AL229+AN229)*Cadeirante/30*FK$4,IF(AK229+AM229&lt;=9,(AK229+AM229)*Crechee/30*FK$4)+(AL229+AN229)*Cadeirante/30*FK$4+(AK226+AK227+AK228+AM226+AM227+AM228)*Percapita/30*FK$4)+IF(AK229+AM229&gt;=11,Fixo/30*FK$4+(AK229+AM229-10)*Crechee/30*FK$4,0),IF(C226=2,IF(AL226+AL227+AL228+AL229+AN226+AN227+AN228+AN229=1,Cadeirante/30*FK$4,IF(AL226+AL227+AL228+AL229+AN226+AN227+AN228+AN229=2,Fixo/30*FK$4,IF(AL226+AL227+AL228+AL229+AN226+AN227+AN228+AN229&gt;2,Fixo/30*FK$4+(AL226+AL227+AL228+AL229+AN226+AN227+AN228+AN229-2)*Cadeirante/30*FK$4)))+(AK226+AK227+AK228+AM226+AM227+AM228)*Percapita/30*FK$4+(AK229+AM229)*Crechee/30*FK$4,IF(C226=1,IF(AK226+AK227+AK228+AL226+AL227+AL228+AM226+AM227+AM228+AN226+AN227+AN228&lt;=15,(AK226+AK227+AK228+AM226+AM227+AM228)*Percapita/30*FK$4,IF(AK226+AK227+AK228+AL226+AL227+AL228+AM226+AM227+AM228+AN226+AN227+AN228&gt;=16,Fixo/30*FK$4+(AK226+AK227+AK228+AL226+AL227+AL228+AM226+AM227+AM228+AN226+AN227-16)*Percapita/30*FK$4))))))</f>
        <v>0</v>
      </c>
      <c r="FL226" s="177">
        <f>IF(C226=4,SUM(AO226+AO227+AO228+AQ226+AQ227+AQ228)*Percapita/30*FL$4+(AP226+AP227+AP228+AR226+AR227+AR228)*Cadeirante/30*FL$4,IF(C226=3,IF(AO229+AQ229=10,Fixo/30*FL$4+(AO226+AO227+AO228+AQ226+AQ227+AQ228)*Percapita/30*FL$4+(AP229+AR229)*Cadeirante/30*FL$4,IF(AO229+AQ229&lt;=9,(AO229+AQ229)*Crechee/30*FL$4)+(AP229+AR229)*Cadeirante/30*FL$4+(AO226+AO227+AO228+AQ226+AQ227+AQ228)*Percapita/30*FL$4)+IF(AO229+AQ229&gt;=11,Fixo/30*FL$4+(AO229+AQ229-10)*Crechee/30*FL$4,0),IF(C226=2,IF(AP226+AP227+AP228+AP229+AR226+AR227+AR228+AR229=1,Cadeirante/30*FL$4,IF(AP226+AP227+AP228+AP229+AR226+AR227+AR228+AR229=2,Fixo/30*FL$4,IF(AP226+AP227+AP228+AP229+AR226+AR227+AR228+AR229&gt;2,Fixo/30*FL$4+(AP226+AP227+AP228+AP229+AR226+AR227+AR228+AR229-2)*Cadeirante/30*FL$4)))+(AO226+AO227+AO228+AQ226+AQ227+AQ228)*Percapita/30*FL$4+(AO229+AQ229)*Crechee/30*FL$4,IF(C226=1,IF(AO226+AO227+AO228+AP226+AP227+AP228+AQ226+AQ227+AQ228+AR226+AR227+AR228&lt;=15,(AO226+AO227+AO228+AQ226+AQ227+AQ228)*Percapita/30*FL$4,IF(AO226+AO227+AO228+AP226+AP227+AP228+AQ226+AQ227+AQ228+AR226+AR227+AR228&gt;=16,Fixo/30*FL$4+(AO226+AO227+AO228+AP226+AP227+AP228+AQ226+AQ227+AQ228+AR226+AR227-16)*Percapita/30*FL$4))))))</f>
        <v>0</v>
      </c>
      <c r="FM226" s="177">
        <f>IF(C226=4,SUM(AS226+AS227+AS228+AU226+AU227+AU228)*Percapita/30*FM$4+(AT226+AT227+AT228+AV226+AV227+AV228)*Cadeirante/30*FM$4,IF(C226=3,IF(AS229+AU229=10,Fixo/30*FM$4+(AS226+AS227+AS228+AU226+AU227+AU228)*Percapita/30*FM$4+(AT229+AV229)*Cadeirante/30*FM$4,IF(AS229+AU229&lt;=9,(AS229+AU229)*Crechee/30*FM$4)+(AT229+AV229)*Cadeirante/30*FM$4+(AS226+AS227+AS228+AU226+AU227+AU228)*Percapita/30*FM$4)+IF(AS229+AU229&gt;=11,Fixo/30*FM$4+(AS229+AU229-10)*Crechee/30*FM$4,0),IF(C226=2,IF(AT226+AT227+AT228+AT229+AV226+AV227+AV228+AV229=1,Cadeirante/30*FM$4,IF(AT226+AT227+AT228+AT229+AV226+AV227+AV228+AV229=2,Fixo/30*FM$4,IF(AT226+AT227+AT228+AT229+AV226+AV227+AV228+AV229&gt;2,Fixo/30*FM$4+(AT226+AT227+AT228+AT229+AV226+AV227+AV228+AV229-2)*Cadeirante/30*FM$4)))+(AS226+AS227+AS228+AU226+AU227+AU228)*Percapita/30*FM$4+(AS229+AU229)*Crechee/30*FM$4,IF(C226=1,IF(AS226+AS227+AS228+AT226+AT227+AT228+AU226+AU227+AU228+AV226+AV227+AV228&lt;=15,(AS226+AS227+AS228+AU226+AU227+AU228)*Percapita/30*FM$4,IF(AS226+AS227+AS228+AT226+AT227+AT228+AU226+AU227+AU228+AV226+AV227+AV228&gt;=16,Fixo/30*FM$4+(AS226+AS227+AS228+AT226+AT227+AT228+AU226+AU227+AU228+AV226+AV227-16)*Percapita/30*FM$4))))))</f>
        <v>0</v>
      </c>
      <c r="FN226" s="177">
        <f>IF(C226=4,SUM(AW226+AW227+AW228+AY226+AY227+AY228)*Percapita/30*FN$4+(AX226+AX227+AX228+AZ226+AZ227+AZ228)*Cadeirante/30*FN$4,IF(C226=3,IF(AW229+AY229=10,Fixo/30*FN$4+(AW226+AW227+AW228+AY226+AY227+AY228)*Percapita/30*FN$4+(AX229+AZ229)*Cadeirante/30*FN$4,IF(AW229+AY229&lt;=9,(AW229+AY229)*Crechee/30*FN$4)+(AX229+AZ229)*Cadeirante/30*FN$4+(AW226+AW227+AW228+AY226+AY227+AY228)*Percapita/30*FN$4)+IF(AW229+AY229&gt;=11,Fixo/30*FN$4+(AW229+AY229-10)*Crechee/30*FN$4,0),IF(C226=2,IF(AX226+AX227+AX228+AX229+AZ226+AZ227+AZ228+AZ229=1,Cadeirante/30*FN$4,IF(AX226+AX227+AX228+AX229+AZ226+AZ227+AZ228+AZ229=2,Fixo/30*FN$4,IF(AX226+AX227+AX228+AX229+AZ226+AZ227+AZ228+AZ229&gt;2,Fixo/30*FN$4+(AX226+AX227+AX228+AX229+AZ226+AZ227+AZ228+AZ229-2)*Cadeirante/30*FN$4)))+(AW226+AW227+AW228+AY226+AY227+AY228)*Percapita/30*FN$4+(AW229+AY229)*Crechee/30*FN$4,IF(C226=1,IF(AW226+AW227+AW228+AX226+AX227+AX228+AY226+AY227+AY228+AZ226+AZ227+AZ228&lt;=15,(AW226+AW227+AW228+AY226+AY227+AY228)*Percapita/30*FN$4,IF(AW226+AW227+AW228+AX226+AX227+AX228+AY226+AY227+AY228+AZ226+AZ227+AZ228&gt;=16,Fixo/30*FN$4+(AW226+AW227+AW228+AX226+AX227+AX228+AY226+AY227+AY228+AZ226+AZ227-16)*Percapita/30*FN$4))))))</f>
        <v>0</v>
      </c>
      <c r="FO226" s="177">
        <f>IF(C226=4,SUM(BA226+BA227+BA228+BC226+BC227+BC228)*Percapita/30*FO$4+(BB226+BB227+BB228+BD226+BD227+BD228)*Cadeirante/30*FO$4,IF(C226=3,IF(BA229+BC229=10,Fixo/30*FO$4+(BA226+BA227+BA228+BC226+BC227+BC228)*Percapita/30*FO$4+(BB229+BD229)*Cadeirante/30*FO$4,IF(BA229+BC229&lt;=9,(BA229+BC229)*Crechee/30*FO$4)+(BB229+BD229)*Cadeirante/30*FO$4+(BA226+BA227+BA228+BC226+BC227+BC228)*Percapita/30*FO$4)+IF(BA229+BC229&gt;=11,Fixo/30*FO$4+(BA229+BC229-10)*Crechee/30*FO$4,0),IF(C226=2,IF(BB226+BB227+BB228+BB229+BD226+BD227+BD228+BD229=1,Cadeirante/30*FO$4,IF(BB226+BB227+BB228+BB229+BD226+BD227+BD228+BD229=2,Fixo/30*FO$4,IF(BB226+BB227+BB228+BB229+BD226+BD227+BD228+BD229&gt;2,Fixo/30*FO$4+(BB226+BB227+BB228+BB229+BD226+BD227+BD228+BD229-2)*Cadeirante/30*FO$4)))+(BA226+BA227+BA228+BC226+BC227+BC228)*Percapita/30*FO$4+(BA229+BC229)*Crechee/30*FO$4,IF(C226=1,IF(BA226+BA227+BA228+BB226+BB227+BB228+BC226+BC227+BC228+BD226+BD227+BD228&lt;=15,(BA226+BA227+BA228+BC226+BC227+BC228)*Percapita/30*FO$4,IF(BA226+BA227+BA228+BB226+BB227+BB228+BC226+BC227+BC228+BD226+BD227+BD228&gt;=16,Fixo/30*FO$4+(BA226+BA227+BA228+BB226+BB227+BB228+BC226+BC227+BC228+BD226+BD227-16)*Percapita/30*FO$4))))))</f>
        <v>0</v>
      </c>
      <c r="FP226" s="177">
        <f>IF(C226=4,SUM(BE226+BE227+BE228+BG226+BG227+BG228)*Percapita/30*FP$4+(BF226+BF227+BF228+BH226+BH227+BH228)*Cadeirante/30*FP$4,IF(C226=3,IF(BE229+BG229=10,Fixo/30*FP$4+(BE226+BE227+BE228+BG226+BG227+BG228)*Percapita/30*FP$4+(BF229+BH229)*Cadeirante/30*FP$4,IF(BE229+BG229&lt;=9,(BE229+BG229)*Crechee/30*FP$4)+(BF229+BH229)*Cadeirante/30*FP$4+(BE226+BE227+BE228+BG226+BG227+BG228)*Percapita/30*FP$4)+IF(BE229+BG229&gt;=11,Fixo/30*FP$4+(BE229+BG229-10)*Crechee/30*FP$4,0),IF(C226=2,IF(BF226+BF227+BF228+BF229+BH226+BH227+BH228+BH229=1,Cadeirante/30*FP$4,IF(BF226+BF227+BF228+BF229+BH226+BH227+BH228+BH229=2,Fixo/30*FP$4,IF(BF226+BF227+BF228+BF229+BH226+BH227+BH228+BH229&gt;2,Fixo/30*FP$4+(BF226+BF227+BF228+BF229+BH226+BH227+BH228+BH229-2)*Cadeirante/30*FP$4)))+(BE226+BE227+BE228+BG226+BG227+BG228)*Percapita/30*FP$4+(BE229+BG229)*Crechee/30*FP$4,IF(C226=1,IF(BE226+BE227+BE228+BF226+BF227+BF228+BG226+BG227+BG228+BH226+BH227+BH228&lt;=15,(BE226+BE227+BE228+BG226+BG227+BG228)*Percapita/30*FP$4,IF(BE226+BE227+BE228+BF226+BF227+BF228+BG226+BG227+BG228+BH226+BH227+BH228&gt;=16,Fixo/30*FP$4+(BE226+BE227+BE228+BF226+BF227+BF228+BG226+BG227+BG228+BH226+BH227-16)*Percapita/30*FP$4))))))</f>
        <v>0</v>
      </c>
      <c r="FQ226" s="177">
        <f>IF(C226=4,SUM(BI226+BI227+BI228+BK226+BK227+BK228)*Percapita/30*FQ$4+(BJ226+BJ227+BJ228+BL226+BL227+BL228)*Cadeirante/30*FQ$4,IF(C226=3,IF(BI229+BK229=10,Fixo/30*FQ$4+(BI226+BI227+BI228+BK226+BK227+BK228)*Percapita/30*FQ$4+(BJ229+BL229)*Cadeirante/30*FQ$4,IF(BI229+BK229&lt;=9,(BI229+BK229)*Crechee/30*FQ$4)+(BJ229+BL229)*Cadeirante/30*FQ$4+(BI226+BI227+BI228+BK226+BK227+BK228)*Percapita/30*FQ$4)+IF(BI229+BK229&gt;=11,Fixo/30*FQ$4+(BI229+BK229-10)*Crechee/30*FQ$4,0),IF(C226=2,IF(BJ226+BJ227+BJ228+BJ229+BL226+BL227+BL228+BL229=1,Cadeirante/30*FQ$4,IF(BJ226+BJ227+BJ228+BJ229+BL226+BL227+BL228+BL229=2,Fixo/30*FQ$4,IF(BJ226+BJ227+BJ228+BJ229+BL226+BL227+BL228+BL229&gt;2,Fixo/30*FQ$4+(BJ226+BJ227+BJ228+BJ229+BL226+BL227+BL228+BL229-2)*Cadeirante/30*FQ$4)))+(BI226+BI227+BI228+BK226+BK227+BK228)*Percapita/30*FQ$4+(BI229+BK229)*Crechee/30*FQ$4,IF(C226=1,IF(BI226+BI227+BI228+BJ226+BJ227+BJ228+BK226+BK227+BK228+BL226+BL227+BL228&lt;=15,(BI226+BI227+BI228+BK226+BK227+BK228)*Percapita/30*FQ$4,IF(BI226+BI227+BI228+BJ226+BJ227+BJ228+BK226+BK227+BK228+BL226+BL227+BL228&gt;=16,Fixo/30*FQ$4+(BI226+BI227+BI228+BJ226+BJ227+BJ228+BK226+BK227+BK228+BL226+BL227-16)*Percapita/30*FQ$4))))))</f>
        <v>0</v>
      </c>
      <c r="FR226" s="177">
        <f>IF(C226=4,SUM(BM226+BM227+BM228+BO226+BO227+BO228)*Percapita/30*FR$4+(BN226+BN227+BN228+BP226+BP227+BP228)*Cadeirante/30*FR$4,IF(C226=3,IF(BM229+BO229=10,Fixo/30*FR$4+(BM226+BM227+BM228+BO226+BO227+BO228)*Percapita/30*FR$4+(BN229+BP229)*Cadeirante/30*FR$4,IF(BM229+BO229&lt;=9,(BM229+BO229)*Crechee/30*FR$4)+(BN229+BP229)*Cadeirante/30*FR$4+(BM226+BM227+BM228+BO226+BO227+BO228)*Percapita/30*FR$4)+IF(BM229+BO229&gt;=11,Fixo/30*FR$4+(BM229+BO229-10)*Crechee/30*FR$4,0),IF(C226=2,IF(BN226+BN227+BN228+BN229+BP226+BP227+BP228+BP229=1,Cadeirante/30*FR$4,IF(BN226+BN227+BN228+BN229+BP226+BP227+BP228+BP229=2,Fixo/30*FR$4,IF(BN226+BN227+BN228+BN229+BP226+BP227+BP228+BP229&gt;2,Fixo/30*FR$4+(BN226+BN227+BN228+BN229+BP226+BP227+BP228+BP229-2)*Cadeirante/30*FR$4)))+(BM226+BM227+BM228+BO226+BO227+BO228)*Percapita/30*FR$4+(BM229+BO229)*Crechee/30*FR$4,IF(C226=1,IF(BM226+BM227+BM228+BN226+BN227+BN228+BO226+BO227+BO228+BP226+BP227+BP228&lt;=15,(BM226+BM227+BM228+BO226+BO227+BO228)*Percapita/30*FR$4,IF(BM226+BM227+BM228+BN226+BN227+BN228+BO226+BO227+BO228+BP226+BP227+BP228&gt;=16,Fixo/30*FR$4+(BM226+BM227+BM228+BN226+BN227+BN228+BO226+BO227+BO228+BP226+BP227-16)*Percapita/30*FR$4))))))</f>
        <v>0</v>
      </c>
      <c r="FS226" s="177">
        <f>IF(C226=4,SUM(BQ226+BQ227+BQ228+BS226+BS227+BS228)*Percapita/30*FS$4+(BR226+BR227+BR228+BT226+BT227+BT228)*Cadeirante/30*FS$4,IF(C226=3,IF(BQ229+BS229=10,Fixo/30*FS$4+(BQ226+BQ227+BQ228+BS226+BS227+BS228)*Percapita/30*FS$4+(BR229+BT229)*Cadeirante/30*FS$4,IF(BQ229+BS229&lt;=9,(BQ229+BS229)*Crechee/30*FS$4)+(BR229+BT229)*Cadeirante/30*FS$4+(BQ226+BQ227+BQ228+BS226+BS227+BS228)*Percapita/30*FS$4)+IF(BQ229+BS229&gt;=11,Fixo/30*FS$4+(BQ229+BS229-10)*Crechee/30*FS$4,0),IF(C226=2,IF(BR226+BR227+BR228+BR229+BT226+BT227+BT228+BT229=1,Cadeirante/30*FS$4,IF(BR226+BR227+BR228+BR229+BT226+BT227+BT228+BT229=2,Fixo/30*FS$4,IF(BR226+BR227+BR228+BR229+BT226+BT227+BT228+BT229&gt;2,Fixo/30*FS$4+(BR226+BR227+BR228+BR229+BT226+BT227+BT228+BT229-2)*Cadeirante/30*FS$4)))+(BQ226+BQ227+BQ228+BS226+BS227+BS228)*Percapita/30*FS$4+(BQ229+BS229)*Crechee/30*FS$4,IF(C226=1,IF(BQ226+BQ227+BQ228+BR226+BR227+BR228+BS226+BS227+BS228+BT226+BT227+BT228&lt;=15,(BQ226+BQ227+BQ228+BS226+BS227+BS228)*Percapita/30*FS$4,IF(BQ226+BQ227+BQ228+BR226+BR227+BR228+BS226+BS227+BS228+BT226+BT227+BT228&gt;=16,Fixo/30*FS$4+(BQ226+BQ227+BQ228+BR226+BR227+BR228+BS226+BS227+BS228+BT226+BT227-16)*Percapita/30*FS$4))))))</f>
        <v>0</v>
      </c>
      <c r="FT226" s="177">
        <f>IF(C226=4,SUM(BU226+BU227+BU228+BW226+BW227+BW228)*Percapita/30*FT$4+(BV226+BV227+BV228+BX226+BX227+BX228)*Cadeirante/30*FT$4,IF(C226=3,IF(BU229+BW229=10,Fixo/30*FT$4+(BU226+BU227+BU228+BW226+BW227+BW228)*Percapita/30*FT$4+(BV229+BX229)*Cadeirante/30*FT$4,IF(BU229+BW229&lt;=9,(BU229+BW229)*Crechee/30*FT$4)+(BV229+BX229)*Cadeirante/30*FT$4+(BU226+BU227+BU228+BW226+BW227+BW228)*Percapita/30*FT$4)+IF(BU229+BW229&gt;=11,Fixo/30*FT$4+(BU229+BW229-10)*Crechee/30*FT$4,0),IF(C226=2,IF(BV226+BV227+BV228+BV229+BX226+BX227+BX228+BX229=1,Cadeirante/30*FT$4,IF(BV226+BV227+BV228+BV229+BX226+BX227+BX228+BX229=2,Fixo/30*FT$4,IF(BV226+BV227+BV228+BV229+BX226+BX227+BX228+BX229&gt;2,Fixo/30*FT$4+(BV226+BV227+BV228+BV229+BX226+BX227+BX228+BX229-2)*Cadeirante/30*FT$4)))+(BU226+BU227+BU228+BW226+BW227+BW228)*Percapita/30*FT$4+(BU229+BW229)*Crechee/30*FT$4,IF(C226=1,IF(BU226+BU227+BU228+BV226+BV227+BV228+BW226+BW227+BW228+BX226+BX227+BX228&lt;=15,(BU226+BU227+BU228+BW226+BW227+BW228)*Percapita/30*FT$4,IF(BU226+BU227+BU228+BV226+BV227+BV228+BW226+BW227+BW228+BX226+BX227+BX228&gt;=16,Fixo/30*FT$4+(BU226+BU227+BU228+BV226+BV227+BV228+BW226+BW227+BW228+BX226+BX227-16)*Percapita/30*FT$4))))))</f>
        <v>0</v>
      </c>
      <c r="FU226" s="177">
        <f>IF(C226=4,SUM(BY226+BY227+BY228+CA226+CA227+CA228)*Percapita/30*FU$4+(BZ226+BZ227+BZ228+CB226+CB227+CB228)*Cadeirante/30*FU$4,IF(C226=3,IF(BY229+CA229=10,Fixo/30*FU$4+(BY226+BY227+BY228+CA226+CA227+CA228)*Percapita/30*FU$4+(BZ229+CB229)*Cadeirante/30*FU$4,IF(BY229+CA229&lt;=9,(BY229+CA229)*Crechee/30*FU$4)+(BZ229+CB229)*Cadeirante/30*FU$4+(BY226+BY227+BY228+CA226+CA227+CA228)*Percapita/30*FU$4)+IF(BY229+CA229&gt;=11,Fixo/30*FU$4+(BY229+CA229-10)*Crechee/30*FU$4,0),IF(C226=2,IF(BZ226+BZ227+BZ228+BZ229+CB226+CB227+CB228+CB229=1,Cadeirante/30*FU$4,IF(BZ226+BZ227+BZ228+BZ229+CB226+CB227+CB228+CB229=2,Fixo/30*FU$4,IF(BZ226+BZ227+BZ228+BZ229+CB226+CB227+CB228+CB229&gt;2,Fixo/30*FU$4+(BZ226+BZ227+BZ228+BZ229+CB226+CB227+CB228+CB229-2)*Cadeirante/30*FU$4)))+(BY226+BY227+BY228+CA226+CA227+CA228)*Percapita/30*FU$4+(BY229+CA229)*Crechee/30*FU$4,IF(C226=1,IF(BY226+BY227+BY228+BZ226+BZ227+BZ228+CA226+CA227+CA228+CB226+CB227+CB228&lt;=15,(BY226+BY227+BY228+CA226+CA227+CA228)*Percapita/30*FU$4,IF(BY226+BY227+BY228+BZ226+BZ227+BZ228+CA226+CA227+CA228+CB226+CB227+CB228&gt;=16,Fixo/30*FU$4+(BY226+BY227+BY228+BZ226+BZ227+BZ228+CA226+CA227+CA228+CB226+CB227-16)*Percapita/30*FU$4))))))</f>
        <v>0</v>
      </c>
      <c r="FV226" s="177">
        <f>IF(C226=4,SUM(CC226+CC227+CC228+CE226+CE227+CE228)*Percapita/30*FV$4+(CD226+CD227+CD228+CF226+CF227+CF228)*Cadeirante/30*FV$4,IF(C226=3,IF(CC229+CE229=10,Fixo/30*FV$4+(CC226+CC227+CC228+CE226+CE227+CE228)*Percapita/30*FV$4+(CD229+CF229)*Cadeirante/30*FV$4,IF(CC229+CE229&lt;=9,(CC229+CE229)*Crechee/30*FV$4)+(CD229+CF229)*Cadeirante/30*FV$4+(CC226+CC227+CC228+CE226+CE227+CE228)*Percapita/30*FV$4)+IF(CC229+CE229&gt;=11,Fixo/30*FV$4+(CC229+CE229-10)*Crechee/30*FV$4,0),IF(C226=2,IF(CD226+CD227+CD228+CD229+CF226+CF227+CF228+CF229=1,Cadeirante/30*FV$4,IF(CD226+CD227+CD228+CD229+CF226+CF227+CF228+CF229=2,Fixo/30*FV$4,IF(CD226+CD227+CD228+CD229+CF226+CF227+CF228+CF229&gt;2,Fixo/30*FV$4+(CD226+CD227+CD228+CD229+CF226+CF227+CF228+CF229-2)*Cadeirante/30*FV$4)))+(CC226+CC227+CC228+CE226+CE227+CE228)*Percapita/30*FV$4+(CC229+CE229)*Crechee/30*FV$4,IF(C226=1,IF(CC226+CC227+CC228+CD226+CD227+CD228+CE226+CE227+CE228+CF226+CF227+CF228&lt;=15,(CC226+CC227+CC228+CE226+CE227+CE228)*Percapita/30*FV$4,IF(CC226+CC227+CC228+CD226+CD227+CD228+CE226+CE227+CE228+CF226+CF227+CF228&gt;=16,Fixo/30*FV$4+(CC226+CC227+CC228+CD226+CD227+CD228+CE226+CE227+CE228+CF226+CF227-16)*Percapita/30*FV$4))))))</f>
        <v>0</v>
      </c>
      <c r="FW226" s="177">
        <f>IF(C226=4,SUM(CG226+CG227+CG228+CI226+CI227+CI228)*Percapita/30*FW$4+(CH226+CH227+CH228+CJ226+CJ227+CJ228)*Cadeirante/30*FW$4,IF(C226=3,IF(CG229+CI229=10,Fixo/30*FW$4+(CG226+CG227+CG228+CI226+CI227+CI228)*Percapita/30*FW$4+(CH229+CJ229)*Cadeirante/30*FW$4,IF(CG229+CI229&lt;=9,(CG229+CI229)*Crechee/30*FW$4)+(CH229+CJ229)*Cadeirante/30*FW$4+(CG226+CG227+CG228+CI226+CI227+CI228)*Percapita/30*FW$4)+IF(CG229+CI229&gt;=11,Fixo/30*FW$4+(CG229+CI229-10)*Crechee/30*FW$4,0),IF(C226=2,IF(CH226+CH227+CH228+CH229+CJ226+CJ227+CJ228+CJ229=1,Cadeirante/30*FW$4,IF(CH226+CH227+CH228+CH229+CJ226+CJ227+CJ228+CJ229=2,Fixo/30*FW$4,IF(CH226+CH227+CH228+CH229+CJ226+CJ227+CJ228+CJ229&gt;2,Fixo/30*FW$4+(CH226+CH227+CH228+CH229+CJ226+CJ227+CJ228+CJ229-2)*Cadeirante/30*FW$4)))+(CG226+CG227+CG228+CI226+CI227+CI228)*Percapita/30*FW$4+(CG229+CI229)*Crechee/30*FW$4,IF(C226=1,IF(CG226+CG227+CG228+CH226+CH227+CH228+CI226+CI227+CI228+CJ226+CJ227+CJ228&lt;=15,(CG226+CG227+CG228+CI226+CI227+CI228)*Percapita/30*FW$4,IF(CG226+CG227+CG228+CH226+CH227+CH228+CI226+CI227+CI228+CJ226+CJ227+CJ228&gt;=16,Fixo/30*FW$4+(CG226+CG227+CG228+CH226+CH227+CH228+CI226+CI227+CI228+CJ226+CJ227-16)*Percapita/30*FW$4))))))</f>
        <v>0</v>
      </c>
      <c r="FX226" s="177">
        <f>IF(C226=4,SUM(CK226+CK227+CK228+CM226+CM227+CM228)*Percapita/30*FX$4+(CL226+CL227+CL228+CN226+CN227+CN228)*Cadeirante/30*FX$4,IF(C226=3,IF(CK229+CM229=10,Fixo/30*FX$4+(CK226+CK227+CK228+CM226+CM227+CM228)*Percapita/30*FX$4+(CL229+CN229)*Cadeirante/30*FX$4,IF(CK229+CM229&lt;=9,(CK229+CM229)*Crechee/30*FX$4)+(CL229+CN229)*Cadeirante/30*FX$4+(CK226+CK227+CK228+CM226+CM227+CM228)*Percapita/30*FX$4)+IF(CK229+CM229&gt;=11,Fixo/30*FX$4+(CK229+CM229-10)*Crechee/30*FX$4,0),IF(C226=2,IF(CL226+CL227+CL228+CL229+CN226+CN227+CN228+CN229=1,Cadeirante/30*FX$4,IF(CL226+CL227+CL228+CL229+CN226+CN227+CN228+CN229=2,Fixo/30*FX$4,IF(CL226+CL227+CL228+CL229+CN226+CN227+CN228+CN229&gt;2,Fixo/30*FX$4+(CL226+CL227+CL228+CL229+CN226+CN227+CN228+CN229-2)*Cadeirante/30*FX$4)))+(CK226+CK227+CK228+CM226+CM227+CM228)*Percapita/30*FX$4+(CK229+CM229)*Crechee/30*FX$4,IF(C226=1,IF(CK226+CK227+CK228+CL226+CL227+CL228+CM226+CM227+CM228+CN226+CN227+CN228&lt;=15,(CK226+CK227+CK228+CM226+CM227+CM228)*Percapita/30*FX$4,IF(CK226+CK227+CK228+CL226+CL227+CL228+CM226+CM227+CM228+CN226+CN227+CN228&gt;=16,Fixo/30*FX$4+(CK226+CK227+CK228+CL226+CL227+CL228+CM226+CM227+CM228+CN226+CN227-16)*Percapita/30*FX$4))))))</f>
        <v>0</v>
      </c>
      <c r="FY226" s="177">
        <f>IF(C226=4,SUM(CO226+CO227+CO228+CQ226+CQ227+CQ228)*Percapita/30*FY$4+(CP226+CP227+CP228+CR226+CR227+CR228)*Cadeirante/30*FY$4,IF(C226=3,IF(CO229+CQ229=10,Fixo/30*FY$4+(CO226+CO227+CO228+CQ226+CQ227+CQ228)*Percapita/30*FY$4+(CP229+CR229)*Cadeirante/30*FY$4,IF(CO229+CQ229&lt;=9,(CO229+CQ229)*Crechee/30*FY$4)+(CP229+CR229)*Cadeirante/30*FY$4+(CO226+CO227+CO228+CQ226+CQ227+CQ228)*Percapita/30*FY$4)+IF(CO229+CQ229&gt;=11,Fixo/30*FY$4+(CO229+CQ229-10)*Crechee/30*FY$4,0),IF(C226=2,IF(CP226+CP227+CP228+CP229+CR226+CR227+CR228+CR229=1,Cadeirante/30*FY$4,IF(CP226+CP227+CP228+CP229+CR226+CR227+CR228+CR229=2,Fixo/30*FY$4,IF(CP226+CP227+CP228+CP229+CR226+CR227+CR228+CR229&gt;2,Fixo/30*FY$4+(CP226+CP227+CP228+CP229+CR226+CR227+CR228+CR229-2)*Cadeirante/30*FY$4)))+(CO226+CO227+CO228+CQ226+CQ227+CQ228)*Percapita/30*FY$4+(CO229+CQ229)*Crechee/30*FY$4,IF(C226=1,IF(CO226+CO227+CO228+CP226+CP227+CP228+CQ226+CQ227+CQ228+CR226+CR227+CR228&lt;=15,(CO226+CO227+CO228+CQ226+CQ227+CQ228)*Percapita/30*FY$4,IF(CO226+CO227+CO228+CP226+CP227+CP228+CQ226+CQ227+CQ228+CR226+CR227+CR228&gt;=16,Fixo/30*FY$4+(CO226+CO227+CO228+CP226+CP227+CP228+CQ226+CQ227+CQ228+CR226+CR227-16)*Percapita/30*FY$4))))))</f>
        <v>0</v>
      </c>
      <c r="FZ226" s="177">
        <f>IF(C226=4,SUM(CS226+CS227+CS228+CU226+CU227+CU228)*Percapita/30*FZ$4+(CT226+CT227+CT228+CV226+CV227+CV228)*Cadeirante/30*FZ$4,IF(C226=3,IF(CS229+CU229=10,Fixo/30*FZ$4+(CS226+CS227+CS228+CU226+CU227+CU228)*Percapita/30*FZ$4+(CT229+CV229)*Cadeirante/30*FZ$4,IF(CS229+CU229&lt;=9,(CS229+CU229)*Crechee/30*FZ$4)+(CT229+CV229)*Cadeirante/30*FZ$4+(CS226+CS227+CS228+CU226+CU227+CU228)*Percapita/30*FZ$4)+IF(CS229+CU229&gt;=11,Fixo/30*FZ$4+(CS229+CU229-10)*Crechee/30*FZ$4,0),IF(C226=2,IF(CT226+CT227+CT228+CT229+CV226+CV227+CV228+CV229=1,Cadeirante/30*FZ$4,IF(CT226+CT227+CT228+CT229+CV226+CV227+CV228+CV229=2,Fixo/30*FZ$4,IF(CT226+CT227+CT228+CT229+CV226+CV227+CV228+CV229&gt;2,Fixo/30*FZ$4+(CT226+CT227+CT228+CT229+CV226+CV227+CV228+CV229-2)*Cadeirante/30*FZ$4)))+(CS226+CS227+CS228+CU226+CU227+CU228)*Percapita/30*FZ$4+(CS229+CU229)*Crechee/30*FZ$4,IF(C226=1,IF(CS226+CS227+CS228+CT226+CT227+CT228+CU226+CU227+CU228+CV226+CV227+CV228&lt;=15,(CS226+CS227+CS228+CU226+CU227+CU228)*Percapita/30*FZ$4,IF(CS226+CS227+CS228+CT226+CT227+CT228+CU226+CU227+CU228+CV226+CV227+CV228&gt;=16,Fixo/30*FZ$4+(CS226+CS227+CS228+CT226+CT227+CT228+CU226+CU227+CU228+CV226+CV227-16)*Percapita/30*FZ$4))))))</f>
        <v>0</v>
      </c>
      <c r="GA226" s="177">
        <f>IF(C226=4,SUM(CW226+CW227+CW228+CY226+CY227+CY228)*Percapita/30*GA$4+(CX226+CX227+CX228+CZ226+CZ227+CZ228)*Cadeirante/30*GA$4,IF(C226=3,IF(CW229+CY229=10,Fixo/30*GA$4+(CW226+CW227+CW228+CY226+CY227+CY228)*Percapita/30*GA$4+(CX229+CZ229)*Cadeirante/30*GA$4,IF(CW229+CY229&lt;=9,(CW229+CY229)*Crechee/30*GA$4)+(CX229+CZ229)*Cadeirante/30*GA$4+(CW226+CW227+CW228+CY226+CY227+CY228)*Percapita/30*GA$4)+IF(CW229+CY229&gt;=11,Fixo/30*GA$4+(CW229+CY229-10)*Crechee/30*GA$4,0),IF(C226=2,IF(CX226+CX227+CX228+CX229+CZ226+CZ227+CZ228+CZ229=1,Cadeirante/30*GA$4,IF(CX226+CX227+CX228+CX229+CZ226+CZ227+CZ228+CZ229=2,Fixo/30*GA$4,IF(CX226+CX227+CX228+CX229+CZ226+CZ227+CZ228+CZ229&gt;2,Fixo/30*GA$4+(CX226+CX227+CX228+CX229+CZ226+CZ227+CZ228+CZ229-2)*Cadeirante/30*GA$4)))+(CW226+CW227+CW228+CY226+CY227+CY228)*Percapita/30*GA$4+(CW229+CY229)*Crechee/30*GA$4,IF(C226=1,IF(CW226+CW227+CW228+CX226+CX227+CX228+CY226+CY227+CY228+CZ226+CZ227+CZ228&lt;=15,(CW226+CW227+CW228+CY226+CY227+CY228)*Percapita/30*GA$4,IF(CW226+CW227+CW228+CX226+CX227+CX228+CY226+CY227+CY228+CZ226+CZ227+CZ228&gt;=16,Fixo/30*GA$4+(CW226+CW227+CW228+CX226+CX227+CX228+CY226+CY227+CY228+CZ226+CZ227-16)*Percapita/30*GA$4))))))</f>
        <v>0</v>
      </c>
      <c r="GB226" s="177">
        <f>IF(C226=4,SUM(DA226+DA227+DA228+DC226+DC227+DC228)*Percapita/30*GB$4+(DB226+DB227+DB228+DD226+DD227+DD228)*Cadeirante/30*GB$4,IF(C226=3,IF(DA229+DC229=10,Fixo/30*GB$4+(DA226+DA227+DA228+DC226+DC227+DC228)*Percapita/30*GB$4+(DB229+DD229)*Cadeirante/30*GB$4,IF(DA229+DC229&lt;=9,(DA229+DC229)*Crechee/30*GB$4)+(DB229+DD229)*Cadeirante/30*GB$4+(DA226+DA227+DA228+DC226+DC227+DC228)*Percapita/30*GB$4)+IF(DA229+DC229&gt;=11,Fixo/30*GB$4+(DA229+DC229-10)*Crechee/30*GB$4,0),IF(C226=2,IF(DB226+DB227+DB228+DB229+DD226+DD227+DD228+DD229=1,Cadeirante/30*GB$4,IF(DB226+DB227+DB228+DB229+DD226+DD227+DD228+DD229=2,Fixo/30*GB$4,IF(DB226+DB227+DB228+DB229+DD226+DD227+DD228+DD229&gt;2,Fixo/30*GB$4+(DB226+DB227+DB228+DB229+DD226+DD227+DD228+DD229-2)*Cadeirante/30*GB$4)))+(DA226+DA227+DA228+DC226+DC227+DC228)*Percapita/30*GB$4+(DA229+DC229)*Crechee/30*GB$4,IF(C226=1,IF(DA226+DA227+DA228+DB226+DB227+DB228+DC226+DC227+DC228+DD226+DD227+DD228&lt;=15,(DA226+DA227+DA228+DC226+DC227+DC228)*Percapita/30*GB$4,IF(DA226+DA227+DA228+DB226+DB227+DB228+DC226+DC227+DC228+DD226+DD227+DD228&gt;=16,Fixo/30*GB$4+(DA226+DA227+DA228+DB226+DB227+DB228+DC226+DC227+DC228+DD226+DD227-16)*Percapita/30*GB$4))))))</f>
        <v>0</v>
      </c>
      <c r="GC226" s="177">
        <f>IF(C226=4,SUM(DE226+DE227+DE228+DG226+DG227+DG228)*Percapita/30*GC$4+(DF226+DF227+DF228+DH226+DH227+DH228)*Cadeirante/30*GC$4,IF(C226=3,IF(DE229+DG229=10,Fixo/30*GC$4+(DE226+DE227+DE228+DG226+DG227+DG228)*Percapita/30*GC$4+(DF229+DH229)*Cadeirante/30*GC$4,IF(DE229+DG229&lt;=9,(DE229+DG229)*Crechee/30*GC$4)+(DF229+DH229)*Cadeirante/30*GC$4+(DE226+DE227+DE228+DG226+DG227+DG228)*Percapita/30*GC$4)+IF(DE229+DG229&gt;=11,Fixo/30*GC$4+(DE229+DG229-10)*Crechee/30*GC$4,0),IF(C226=2,IF(DF226+DF227+DF228+DF229+DH226+DH227+DH228+DH229=1,Cadeirante/30*GC$4,IF(DF226+DF227+DF228+DF229+DH226+DH227+DH228+DH229=2,Fixo/30*GC$4,IF(DF226+DF227+DF228+DF229+DH226+DH227+DH228+DH229&gt;2,Fixo/30*GC$4+(DF226+DF227+DF228+DF229+DH226+DH227+DH228+DH229-2)*Cadeirante/30*GC$4)))+(DE226+DE227+DE228+DG226+DG227+DG228)*Percapita/30*GC$4+(DE229+DG229)*Crechee/30*GC$4,IF(C226=1,IF(DE226+DE227+DE228+DF226+DF227+DF228+DG226+DG227+DG228+DH226+DH227+DH228&lt;=15,(DE226+DE227+DE228+DG226+DG227+DG228)*Percapita/30*GC$4,IF(DE226+DE227+DE228+DF226+DF227+DF228+DG226+DG227+DG228+DH226+DH227+DH228&gt;=16,Fixo/30*GC$4+(DE226+DE227+DE228+DF226+DF227+DF228+DG226+DG227+DG228+DH226+DH227-16)*Percapita/30*GC$4))))))</f>
        <v>0</v>
      </c>
      <c r="GD226" s="177">
        <f>IF(C226=4,SUM(DI226+DI227+DI228+DK226+DK227+DK228)*Percapita/30*GD$4+(DJ226+DJ227+DJ228+DL226+DL227+DL228)*Cadeirante/30*GD$4,IF(C226=3,IF(DI229+DK229=10,Fixo/30*GD$4+(DI226+DI227+DI228+DK226+DK227+DK228)*Percapita/30*GD$4+(DJ229+DL229)*Cadeirante/30*GD$4,IF(DI229+DK229&lt;=9,(DI229+DK229)*Crechee/30*GD$4)+(DJ229+DL229)*Cadeirante/30*GD$4+(DI226+DI227+DI228+DK226+DK227+DK228)*Percapita/30*GD$4)+IF(DI229+DK229&gt;=11,Fixo/30*GD$4+(DI229+DK229-10)*Crechee/30*GD$4,0),IF(C226=2,IF(DJ226+DJ227+DJ228+DJ229+DL226+DL227+DL228+DL229=1,Cadeirante/30*GD$4,IF(DJ226+DJ227+DJ228+DJ229+DL226+DL227+DL228+DL229=2,Fixo/30*GD$4,IF(DJ226+DJ227+DJ228+DJ229+DL226+DL227+DL228+DL229&gt;2,Fixo/30*GD$4+(DJ226+DJ227+DJ228+DJ229+DL226+DL227+DL228+DL229-2)*Cadeirante/30*GD$4)))+(DI226+DI227+DI228+DK226+DK227+DK228)*Percapita/30*GD$4+(DI229+DK229)*Crechee/30*GD$4,IF(C226=1,IF(DI226+DI227+DI228+DJ226+DJ227+DJ228+DK226+DK227+DK228+DL226+DL227+DL228&lt;=15,(DI226+DI227+DI228+DK226+DK227+DK228)*Percapita/30*GD$4,IF(DI226+DI227+DI228+DJ226+DJ227+DJ228+DK226+DK227+DK228+DL226+DL227+DL228&gt;=16,Fixo/30*GD$4+(DI226+DI227+DI228+DJ226+DJ227+DJ228+DK226+DK227+DK228+DL226+DL227-16)*Percapita/30*GD$4))))))</f>
        <v>0</v>
      </c>
      <c r="GE226" s="177">
        <f>IF(C226=4,SUM(DM226+DM227+DM228+DO226+DO227+DO228)*Percapita/30*GE$4+(DN226+DN227+DN228+DP226+DP227+DP228)*Cadeirante/30*GE$4,IF(C226=3,IF(DM229+DO229=10,Fixo/30*GE$4+(DM226+DM227+DM228+DO226+DO227+DO228)*Percapita/30*GE$4+(DN229+DP229)*Cadeirante/30*GE$4,IF(DM229+DO229&lt;=9,(DM229+DO229)*Crechee/30*GE$4)+(DN229+DP229)*Cadeirante/30*GE$4+(DM226+DM227+DM228+DO226+DO227+DO228)*Percapita/30*GE$4)+IF(DM229+DO229&gt;=11,Fixo/30*GE$4+(DM229+DO229-10)*Crechee/30*GE$4,0),IF(C226=2,IF(DN226+DN227+DN228+DN229+DP226+DP227+DP228+DP229=1,Cadeirante/30*GE$4,IF(DN226+DN227+DN228+DN229+DP226+DP227+DP228+DP229=2,Fixo/30*GE$4,IF(DN226+DN227+DN228+DN229+DP226+DP227+DP228+DP229&gt;2,Fixo/30*GE$4+(DN226+DN227+DN228+DN229+DP226+DP227+DP228+DP229-2)*Cadeirante/30*GE$4)))+(DM226+DM227+DM228+DO226+DO227+DO228)*Percapita/30*GE$4+(DM229+DO229)*Crechee/30*GE$4,IF(C226=1,IF(DM226+DM227+DM228+DN226+DN227+DN228+DO226+DO227+DO228+DP226+DP227+DP228&lt;=15,(DM226+DM227+DM228+DO226+DO227+DO228)*Percapita/30*GE$4,IF(DM226+DM227+DM228+DN226+DN227+DN228+DO226+DO227+DO228+DP226+DP227+DP228&gt;=16,Fixo/30*GE$4+(DM226+DM227+DM228+DN226+DN227+DN228+DO226+DO227+DO228+DP226+DP227-16)*Percapita/30*GE$4))))))</f>
        <v>0</v>
      </c>
      <c r="GF226" s="177">
        <f>IF(C226=4,SUM(DQ226+DQ227+DQ228+DS226+DS227+DS228)*Percapita/30*GF$4+(DR226+DR227+DR228+DT226+DT227+DT228)*Cadeirante/30*GF$4,IF(C226=3,IF(DQ229+DS229=10,Fixo/30*GF$4+(DQ226+DQ227+DQ228+DS226+DS227+DS228)*Percapita/30*GF$4+(DR229+DT229)*Cadeirante/30*GF$4,IF(DQ229+DS229&lt;=9,(DQ229+DS229)*Crechee/30*GF$4)+(DR229+DT229)*Cadeirante/30*GF$4+(DQ226+DQ227+DQ228+DS226+DS227+DS228)*Percapita/30*GF$4)+IF(DQ229+DS229&gt;=11,Fixo/30*GF$4+(DQ229+DS229-10)*Crechee/30*GF$4,0),IF(C226=2,IF(DR226+DR227+DR228+DR229+DT226+DT227+DT228+DT229=1,Cadeirante/30*GF$4,IF(DR226+DR227+DR228+DR229+DT226+DT227+DT228+DT229=2,Fixo/30*GF$4,IF(DR226+DR227+DR228+DR229+DT226+DT227+DT228+DT229&gt;2,Fixo/30*GF$4+(DR226+DR227+DR228+DR229+DT226+DT227+DT228+DT229-2)*Cadeirante/30*GF$4)))+(DQ226+DQ227+DQ228+DS226+DS227+DS228)*Percapita/30*GF$4+(DQ229+DS229)*Crechee/30*GF$4,IF(C226=1,IF(DQ226+DQ227+DQ228+DR226+DR227+DR228+DS226+DS227+DS228+DT226+DT227+DT228&lt;=15,(DQ226+DQ227+DQ228+DS226+DS227+DS228)*Percapita/30*GF$4,IF(DQ226+DQ227+DQ228+DR226+DR227+DR228+DS226+DS227+DS228+DT226+DT227+DT228&gt;=16,Fixo/30*GF$4+(DQ226+DQ227+DQ228+DR226+DR227+DR228+DS226+DS227+DS228+DT226+DT227-16)*Percapita/30*GF$4))))))</f>
        <v>0</v>
      </c>
      <c r="GG226" s="177">
        <f>IF(C226=4,SUM(DU226+DU227+DU228+DW226+DW227+DW228)*Percapita/30*GG$4+(DV226+DV227+DV228+DX226+DX227+DX228)*Cadeirante/30*GG$4,IF(C226=3,IF(DU229+DW229=10,Fixo/30*GG$4+(DU226+DU227+DU228+DW226+DW227+DW228)*Percapita/30*GG$4+(DV229+DX229)*Cadeirante/30*GG$4,IF(DU229+DW229&lt;=9,(DU229+DW229)*Crechee/30*GG$4)+(DV229+DX229)*Cadeirante/30*GG$4+(DU226+DU227+DU228+DW226+DW227+DW228)*Percapita/30*GG$4)+IF(DU229+DW229&gt;=11,Fixo/30*GG$4+(DU229+DW229-10)*Crechee/30*GG$4,0),IF(C226=2,IF(DV226+DV227+DV228+DV229+DX226+DX227+DX228+DX229=1,Cadeirante/30*GG$4,IF(DV226+DV227+DV228+DV229+DX226+DX227+DX228+DX229=2,Fixo/30*GG$4,IF(DV226+DV227+DV228+DV229+DX226+DX227+DX228+DX229&gt;2,Fixo/30*GG$4+(DV226+DV227+DV228+DV229+DX226+DX227+DX228+DX229-2)*Cadeirante/30*GG$4)))+(DU226+DU227+DU228+DW226+DW227+DW228)*Percapita/30*GG$4+(DU229+DW229)*Crechee/30*GG$4,IF(C226=1,IF(DU226+DU227+DU228+DV226+DV227+DV228+DW226+DW227+DW228+DX226+DX227+DX228&lt;=15,(DU226+DU227+DU228+DW226+DW227+DW228)*Percapita/30*GG$4,IF(DU226+DU227+DU228+DV226+DV227+DV228+DW226+DW227+DW228+DX226+DX227+DX228&gt;=16,Fixo/30*GG$4+(DU226+DU227+DU228+DV226+DV227+DV228+DW226+DW227+DW228+DX226+DX227-16)*Percapita/30*GG$4))))))</f>
        <v>0</v>
      </c>
      <c r="GH226" s="177">
        <f>IF(C226=4,SUM(DY226+DY227+DY228+EA226+EA227+EA228)*Percapita/30*GH$4+(DZ226+DZ227+DZ228+EB226+EB227+EB228)*Cadeirante/30*GH$4,IF(C226=3,IF(DY229+EA229=10,Fixo/30*GH$4+(DY226+DY227+DY228+EA226+EA227+EA228)*Percapita/30*GH$4+(DZ229+EB229)*Cadeirante/30*GH$4,IF(DY229+EA229&lt;=9,(DY229+EA229)*Crechee/30*GH$4)+(DZ229+EB229)*Cadeirante/30*GH$4+(DY226+DY227+DY228+EA226+EA227+EA228)*Percapita/30*GH$4)+IF(DY229+EA229&gt;=11,Fixo/30*GH$4+(DY229+EA229-10)*Crechee/30*GH$4,0),IF(C226=2,IF(DZ226+DZ227+DZ228+DZ229+EB226+EB227+EB228+EB229=1,Cadeirante/30*GH$4,IF(DZ226+DZ227+DZ228+DZ229+EB226+EB227+EB228+EB229=2,Fixo/30*GH$4,IF(DZ226+DZ227+DZ228+DZ229+EB226+EB227+EB228+EB229&gt;2,Fixo/30*GH$4+(DZ226+DZ227+DZ228+DZ229+EB226+EB227+EB228+EB229-2)*Cadeirante/30*GH$4)))+(DY226+DY227+DY228+EA226+EA227+EA228)*Percapita/30*GH$4+(DY229+EA229)*Crechee/30*GH$4,IF(C226=1,IF(DY226+DY227+DY228+DZ226+DZ227+DZ228+EA226+EA227+EA228+EB226+EB227+EB228&lt;=15,(DY226+DY227+DY228+EA226+EA227+EA228)*Percapita/30*GH$4,IF(DY226+DY227+DY228+DZ226+DZ227+DZ228+EA226+EA227+EA228+EB226+EB227+EB228&gt;=16,Fixo/30*GH$4+(DY226+DY227+DY228+DZ226+DZ227+DZ228+EA226+EA227+EA228+EB226+EB227-16)*Percapita/30*GH$4))))))</f>
        <v>0</v>
      </c>
      <c r="GI226" s="177">
        <f>IF(C226=4,SUM(EC226+EC227+EC228+EE226+EE227+EE228)*Percapita/30*GI$4+(ED226+ED227+ED228+EF226+EF227+EF228)*Cadeirante/30*GI$4,IF(C226=3,IF(EC229+EE229=10,Fixo/30*GI$4+(EC226+EC227+EC228+EE226+EE227+EE228)*Percapita/30*GI$4+(ED229+EF229)*Cadeirante/30*GI$4,IF(EC229+EE229&lt;=9,(EC229+EE229)*Crechee/30*GI$4)+(ED229+EF229)*Cadeirante/30*GI$4+(EC226+EC227+EC228+EE226+EE227+EE228)*Percapita/30*GI$4)+IF(EC229+EE229&gt;=11,Fixo/30*GI$4+(EC229+EE229-10)*Crechee/30*GI$4,0),IF(C226=2,IF(ED226+ED227+ED228+ED229+EF226+EF227+EF228+EF229=1,Cadeirante/30*GI$4,IF(ED226+ED227+ED228+ED229+EF226+EF227+EF228+EF229=2,Fixo/30*GI$4,IF(ED226+ED227+ED228+ED229+EF226+EF227+EF228+EF229&gt;2,Fixo/30*GI$4+(ED226+ED227+ED228+ED229+EF226+EF227+EF228+EF229-2)*Cadeirante/30*GI$4)))+(EC226+EC227+EC228+EE226+EE227+EE228)*Percapita/30*GI$4+(EC229+EE229)*Crechee/30*GI$4,IF(C226=1,IF(EC226+EC227+EC228+ED226+ED227+ED228+EE226+EE227+EE228+EF226+EF227+EF228&lt;=15,(EC226+EC227+EC228+EE226+EE227+EE228)*Percapita/30*GI$4,IF(EC226+EC227+EC228+ED226+ED227+ED228+EE226+EE227+EE228+EF226+EF227+EF228&gt;=16,Fixo/30*GI$4+(EC226+EC227+EC228+ED226+ED227+ED228+EE226+EE227+EE228+EF226+EF227-16)*Percapita/30*GI$4))))))</f>
        <v>0</v>
      </c>
      <c r="GJ226" s="177">
        <f>IF(C226=4,SUM(EG226+EG227+EG228+EI226+EI227+EI228)*Percapita/30*GJ$4+(EH226+EH227+EH228+EJ226+EJ227+EJ228)*Cadeirante/30*GJ$4,IF(C226=3,IF(EG229+EI229=10,Fixo/30*GJ$4+(EG226+EG227+EG228+EI226+EI227+EI228)*Percapita/30*GJ$4+(EH229+EJ229)*Cadeirante/30*GJ$4,IF(EG229+EI229&lt;=9,(EG229+EI229)*Crechee/30*GJ$4)+(EH229+EJ229)*Cadeirante/30*GJ$4+(EG226+EG227+EG228+EI226+EI227+EI228)*Percapita/30*GJ$4)+IF(EG229+EI229&gt;=11,Fixo/30*GJ$4+(EG229+EI229-10)*Crechee/30*GJ$4,0),IF(C226=2,IF(EH226+EH227+EH228+EH229+EJ226+EJ227+EJ228+EJ229=1,Cadeirante/30*GJ$4,IF(EH226+EH227+EH228+EH229+EJ226+EJ227+EJ228+EJ229=2,Fixo/30*GJ$4,IF(EH226+EH227+EH228+EH229+EJ226+EJ227+EJ228+EJ229&gt;2,Fixo/30*GJ$4+(EH226+EH227+EH228+EH229+EJ226+EJ227+EJ228+EJ229-2)*Cadeirante/30*GJ$4)))+(EG226+EG227+EG228+EI226+EI227+EI228)*Percapita/30*GJ$4+(EG229+EI229)*Crechee/30*GJ$4,IF(C226=1,IF(EG226+EG227+EG228+EH226+EH227+EH228+EI226+EI227+EI228+EJ226+EJ227+EJ228&lt;=15,(EG226+EG227+EG228+EI226+EI227+EI228)*Percapita/30*GJ$4,IF(EG226+EG227+EG228+EH226+EH227+EH228+EI226+EI227+EI228+EJ226+EJ227+EJ228&gt;=16,Fixo/30*GJ$4+(EG226+EG227+EG228+EH226+EH227+EH228+EI226+EI227+EI228+EJ226+EJ227-16)*Percapita/30*GJ$4))))))</f>
        <v>0</v>
      </c>
      <c r="GK226" s="178"/>
      <c r="GL226" s="103">
        <f t="shared" si="248"/>
        <v>0</v>
      </c>
      <c r="GM226" s="124"/>
      <c r="GN226" s="104">
        <f>SUMIF(V226:V229,"&lt;0")*Cadeirante/30*GN$4+SUMIF(X226:X229,"&lt;0")*Cadeirante/30*GN$4</f>
        <v>0</v>
      </c>
      <c r="GO226" s="104">
        <f>SUMIF(Z226:Z229,"&lt;0")*Cadeirante/30*GO$4+SUMIF(AB226:AB229,"&lt;0")*Cadeirante/30*GO$4</f>
        <v>0</v>
      </c>
      <c r="GP226" s="104">
        <f>SUMIF(AD226:AD229,"&lt;0")*Cadeirante/30*GP$4+SUMIF(AF226:AF229,"&lt;0")*Cadeirante/30*GP$4</f>
        <v>0</v>
      </c>
      <c r="GQ226" s="104">
        <f>SUMIF(AH226:AH229,"&lt;0")*Cadeirante/30*GQ$4+SUMIF(AJ226:AJ229,"&lt;0")*Cadeirante/30*GQ$4</f>
        <v>0</v>
      </c>
      <c r="GR226" s="104">
        <f>SUMIF(AL226:AL229,"&lt;0")*Cadeirante/30*GR$4+SUMIF(AN226:AN229,"&lt;0")*Cadeirante/30*GR$4</f>
        <v>0</v>
      </c>
      <c r="GS226" s="104">
        <f>SUMIF(AP226:AP229,"&lt;0")*Cadeirante/30*GS$4+SUMIF(AR226:AR229,"&lt;0")*Cadeirante/30*GS$4</f>
        <v>0</v>
      </c>
      <c r="GT226" s="104">
        <f>SUMIF(AT226:AT229,"&lt;0")*Cadeirante/30*GT$4+SUMIF(AV226:AV229,"&lt;0")*Cadeirante/30*GT$4</f>
        <v>0</v>
      </c>
      <c r="GU226" s="104">
        <f>SUMIF(AX226:AX229,"&lt;0")*Cadeirante/30*GU$4+SUMIF(AZ226:AZ229,"&lt;0")*Cadeirante/30*GU$4</f>
        <v>0</v>
      </c>
      <c r="GV226" s="104">
        <f>SUMIF(BB226:BB229,"&lt;0")*Cadeirante/30*GV$4+SUMIF(BD226:BD229,"&lt;0")*Cadeirante/30*GV$4</f>
        <v>0</v>
      </c>
      <c r="GW226" s="104">
        <f>SUMIF(BF226:BF229,"&lt;0")*Cadeirante/30*GW$4+SUMIF(BH226:BH229,"&lt;0")*Cadeirante/30*GW$4</f>
        <v>0</v>
      </c>
      <c r="GX226" s="104">
        <f>SUMIF(BJ226:BJ229,"&lt;0")*Cadeirante/30*GX$4+SUMIF(BL226:BL229,"&lt;0")*Cadeirante/30*GX$4</f>
        <v>0</v>
      </c>
      <c r="GY226" s="104">
        <f>SUMIF(BN226:BN229,"&lt;0")*Cadeirante/30*GY$4+SUMIF(BP226:BP229,"&lt;0")*Cadeirante/30*GY$4</f>
        <v>0</v>
      </c>
      <c r="GZ226" s="104">
        <f>SUMIF(BR226:BR229,"&lt;0")*Cadeirante/30*GZ$4+SUMIF(BT226:BT229,"&lt;0")*Cadeirante/30*GZ$4</f>
        <v>0</v>
      </c>
      <c r="HA226" s="104">
        <f>SUMIF(BV226:BV229,"&lt;0")*Cadeirante/30*HA$4+SUMIF(BX226:BX229,"&lt;0")*Cadeirante/30*HA$4</f>
        <v>0</v>
      </c>
      <c r="HB226" s="104">
        <f>SUMIF(BZ226:BZ229,"&lt;0")*Cadeirante/30*HB$4+SUMIF(CB226:CB229,"&lt;0")*Cadeirante/30*HB$4</f>
        <v>0</v>
      </c>
      <c r="HC226" s="104">
        <f>SUMIF(CD226:CD229,"&lt;0")*Cadeirante/30*HC$4+SUMIF(CF226:CF229,"&lt;0")*Cadeirante/30*HC$4</f>
        <v>0</v>
      </c>
      <c r="HD226" s="104">
        <f>SUMIF(CH226:CH229,"&lt;0")*Cadeirante/30*HD$4+SUMIF(CJ226:CJ229,"&lt;0")*Cadeirante/30*HD$4</f>
        <v>0</v>
      </c>
      <c r="HE226" s="104">
        <f>SUMIF(CL226:CL229,"&lt;0")*Cadeirante/30*HE$4+SUMIF(CN226:CN229,"&lt;0")*Cadeirante/30*HE$4</f>
        <v>0</v>
      </c>
      <c r="HF226" s="104">
        <f>SUMIF(CP226:CP229,"&lt;0")*Cadeirante/30*HF$4+SUMIF(CR226:CR229,"&lt;0")*Cadeirante/30*HF$4</f>
        <v>0</v>
      </c>
      <c r="HG226" s="104">
        <f>SUMIF(CT226:CT229,"&lt;0")*Cadeirante/30*HG$4+SUMIF(CV226:CV229,"&lt;0")*Cadeirante/30*HG$4</f>
        <v>0</v>
      </c>
      <c r="HH226" s="104">
        <f>SUMIF(CX226:CX229,"&lt;0")*Cadeirante/30*HH$4+SUMIF(CZ226:CZ229,"&lt;0")*Cadeirante/30*HH$4</f>
        <v>0</v>
      </c>
      <c r="HI226" s="104">
        <f>SUMIF(DB226:DB229,"&lt;0")*Cadeirante/30*HI$4+SUMIF(DD226:DD229,"&lt;0")*Cadeirante/30*HI$4</f>
        <v>0</v>
      </c>
      <c r="HJ226" s="104">
        <f>SUMIF(DF226:DF229,"&lt;0")*Cadeirante/30*HJ$4+SUMIF(DH226:DH229,"&lt;0")*Cadeirante/30*HJ$4</f>
        <v>0</v>
      </c>
      <c r="HK226" s="104">
        <f>SUMIF(DJ226:DJ229,"&lt;0")*Cadeirante/30*HK$4+SUMIF(DL226:DL229,"&lt;0")*Cadeirante/30*HK$4</f>
        <v>0</v>
      </c>
      <c r="HL226" s="104">
        <f>SUMIF(DN226:DN229,"&lt;0")*Cadeirante/30*HL$4+SUMIF(DP226:DP229,"&lt;0")*Cadeirante/30*HL$4</f>
        <v>0</v>
      </c>
      <c r="HM226" s="104">
        <f>SUMIF(DR226:DR229,"&lt;0")*Cadeirante/30*HM$4+SUMIF(DT226:DT229,"&lt;0")*Cadeirante/30*HM$4</f>
        <v>0</v>
      </c>
      <c r="HN226" s="104">
        <f>SUMIF(DV226:DV229,"&lt;0")*Cadeirante/30*HN$4+SUMIF(DX226:DX229,"&lt;0")*Cadeirante/30*HN$4</f>
        <v>0</v>
      </c>
      <c r="HO226" s="104">
        <f>SUMIF(DZ226:DZ229,"&lt;0")*Cadeirante/30*HO$4+SUMIF(EB226:EB229,"&lt;0")*Cadeirante/30*HO$4</f>
        <v>0</v>
      </c>
      <c r="HP226" s="104">
        <f>SUMIF(ED226:ED229,"&lt;0")*Cadeirante/30*HP$4+SUMIF(EF226:EF229,"&lt;0")*Cadeirante/30*HP$4</f>
        <v>0</v>
      </c>
      <c r="HQ226" s="64"/>
      <c r="HR226" s="64"/>
      <c r="HS226" s="64"/>
      <c r="HT226" s="64"/>
      <c r="HU226" s="64"/>
      <c r="HV226" s="64"/>
      <c r="HW226" s="176">
        <v>17629.309999999998</v>
      </c>
      <c r="HX226" s="64"/>
      <c r="HY226" s="280">
        <f>IF(ISTEXT(EM226), VALUE(EM226), EM226)</f>
        <v>0</v>
      </c>
      <c r="HZ226" s="280">
        <f>IF(ISTEXT(EN226), VALUE(EN226), EN226)</f>
        <v>0</v>
      </c>
      <c r="IA226" s="280">
        <f>IF(ISTEXT(EO226), VALUE(EO226), EO226)</f>
        <v>0</v>
      </c>
      <c r="IB226" s="64" t="b">
        <f>HW226=FE226</f>
        <v>0</v>
      </c>
      <c r="IC226" s="64"/>
    </row>
    <row r="227" spans="1:237" s="106" customFormat="1" ht="22.5" customHeight="1" x14ac:dyDescent="0.25">
      <c r="A227" s="368" t="s">
        <v>3370</v>
      </c>
      <c r="B227" s="369" t="s">
        <v>3371</v>
      </c>
      <c r="C227" s="370" t="s">
        <v>3186</v>
      </c>
      <c r="D227" s="371" t="s">
        <v>3372</v>
      </c>
      <c r="E227" s="371" t="s">
        <v>3373</v>
      </c>
      <c r="F227" s="372" t="s">
        <v>3182</v>
      </c>
      <c r="G227" s="372" t="s">
        <v>3183</v>
      </c>
      <c r="H227" s="373" t="s">
        <v>2107</v>
      </c>
      <c r="I227" s="374" t="s">
        <v>2107</v>
      </c>
      <c r="J227" s="421" t="s">
        <v>3184</v>
      </c>
      <c r="K227" s="421" t="s">
        <v>3187</v>
      </c>
      <c r="L227" s="329">
        <f>CONTINUA!BV227</f>
        <v>0</v>
      </c>
      <c r="M227" s="329">
        <f>CONTINUA!BW227</f>
        <v>0</v>
      </c>
      <c r="N227" s="895"/>
      <c r="O227" s="896" t="s">
        <v>3528</v>
      </c>
      <c r="P227" s="897">
        <v>0</v>
      </c>
      <c r="Q227" s="400"/>
      <c r="R227" s="401"/>
      <c r="S227" s="400"/>
      <c r="T227" s="401"/>
      <c r="U227" s="400"/>
      <c r="V227" s="401"/>
      <c r="W227" s="400"/>
      <c r="X227" s="401"/>
      <c r="Y227" s="400"/>
      <c r="Z227" s="401"/>
      <c r="AA227" s="400"/>
      <c r="AB227" s="401"/>
      <c r="AC227" s="400"/>
      <c r="AD227" s="401"/>
      <c r="AE227" s="400"/>
      <c r="AF227" s="401"/>
      <c r="AG227" s="400"/>
      <c r="AH227" s="401"/>
      <c r="AI227" s="400"/>
      <c r="AJ227" s="401"/>
      <c r="AK227" s="400"/>
      <c r="AL227" s="401"/>
      <c r="AM227" s="400"/>
      <c r="AN227" s="401"/>
      <c r="AO227" s="400"/>
      <c r="AP227" s="401"/>
      <c r="AQ227" s="400"/>
      <c r="AR227" s="401"/>
      <c r="AS227" s="400"/>
      <c r="AT227" s="401"/>
      <c r="AU227" s="400"/>
      <c r="AV227" s="401"/>
      <c r="AW227" s="400"/>
      <c r="AX227" s="401"/>
      <c r="AY227" s="400"/>
      <c r="AZ227" s="401"/>
      <c r="BA227" s="400"/>
      <c r="BB227" s="401"/>
      <c r="BC227" s="400"/>
      <c r="BD227" s="401"/>
      <c r="BE227" s="400"/>
      <c r="BF227" s="401"/>
      <c r="BG227" s="400"/>
      <c r="BH227" s="401"/>
      <c r="BI227" s="400"/>
      <c r="BJ227" s="401"/>
      <c r="BK227" s="400"/>
      <c r="BL227" s="401"/>
      <c r="BM227" s="400"/>
      <c r="BN227" s="401"/>
      <c r="BO227" s="400"/>
      <c r="BP227" s="401"/>
      <c r="BQ227" s="400"/>
      <c r="BR227" s="401"/>
      <c r="BS227" s="400"/>
      <c r="BT227" s="401"/>
      <c r="BU227" s="400"/>
      <c r="BV227" s="401"/>
      <c r="BW227" s="400"/>
      <c r="BX227" s="401"/>
      <c r="BY227" s="400"/>
      <c r="BZ227" s="401"/>
      <c r="CA227" s="400"/>
      <c r="CB227" s="401"/>
      <c r="CC227" s="400"/>
      <c r="CD227" s="401"/>
      <c r="CE227" s="400"/>
      <c r="CF227" s="401"/>
      <c r="CG227" s="400"/>
      <c r="CH227" s="401"/>
      <c r="CI227" s="400"/>
      <c r="CJ227" s="401"/>
      <c r="CK227" s="400"/>
      <c r="CL227" s="401"/>
      <c r="CM227" s="400"/>
      <c r="CN227" s="401"/>
      <c r="CO227" s="400"/>
      <c r="CP227" s="401"/>
      <c r="CQ227" s="400"/>
      <c r="CR227" s="401"/>
      <c r="CS227" s="400"/>
      <c r="CT227" s="401"/>
      <c r="CU227" s="400"/>
      <c r="CV227" s="401"/>
      <c r="CW227" s="400"/>
      <c r="CX227" s="401"/>
      <c r="CY227" s="400"/>
      <c r="CZ227" s="401"/>
      <c r="DA227" s="400"/>
      <c r="DB227" s="401"/>
      <c r="DC227" s="400"/>
      <c r="DD227" s="401"/>
      <c r="DE227" s="400"/>
      <c r="DF227" s="401"/>
      <c r="DG227" s="400"/>
      <c r="DH227" s="401"/>
      <c r="DI227" s="400"/>
      <c r="DJ227" s="401"/>
      <c r="DK227" s="400"/>
      <c r="DL227" s="401"/>
      <c r="DM227" s="400"/>
      <c r="DN227" s="401"/>
      <c r="DO227" s="400"/>
      <c r="DP227" s="401"/>
      <c r="DQ227" s="400"/>
      <c r="DR227" s="401"/>
      <c r="DS227" s="400"/>
      <c r="DT227" s="401"/>
      <c r="DU227" s="400"/>
      <c r="DV227" s="401"/>
      <c r="DW227" s="400"/>
      <c r="DX227" s="401"/>
      <c r="DY227" s="400"/>
      <c r="DZ227" s="401"/>
      <c r="EA227" s="400"/>
      <c r="EB227" s="401"/>
      <c r="EC227" s="400"/>
      <c r="ED227" s="401"/>
      <c r="EE227" s="400"/>
      <c r="EF227" s="401"/>
      <c r="EG227" s="400"/>
      <c r="EH227" s="401"/>
      <c r="EI227" s="400"/>
      <c r="EJ227" s="447"/>
      <c r="EK227" s="511"/>
      <c r="EL227" s="514"/>
      <c r="EM227" s="448"/>
      <c r="EN227" s="344"/>
      <c r="EO227" s="345"/>
      <c r="EP227" s="171">
        <f t="shared" si="241"/>
        <v>0</v>
      </c>
      <c r="EQ227" s="171">
        <f t="shared" si="242"/>
        <v>0</v>
      </c>
      <c r="ER227" s="171">
        <f t="shared" si="243"/>
        <v>0</v>
      </c>
      <c r="ES227" s="171">
        <f t="shared" si="244"/>
        <v>0</v>
      </c>
      <c r="ET227" s="171">
        <f t="shared" si="245"/>
        <v>0</v>
      </c>
      <c r="EU227" s="171">
        <f t="shared" si="246"/>
        <v>0</v>
      </c>
      <c r="EV227" s="172">
        <f t="shared" si="247"/>
        <v>0</v>
      </c>
      <c r="EW227" s="173"/>
      <c r="EX227" s="248">
        <f t="shared" si="269"/>
        <v>0</v>
      </c>
      <c r="EY227" s="174">
        <f>(L227*regular)+(M227*Cadeirantee)</f>
        <v>0</v>
      </c>
      <c r="EZ227" s="249">
        <f>SUMIF(FG227:GJ227,"&gt;0")</f>
        <v>0</v>
      </c>
      <c r="FA227" s="249">
        <f>SUMIF(FG227:GJ227,"&lt;0")+SUMIF(GN227:HP227,"&lt;0")</f>
        <v>0</v>
      </c>
      <c r="FB227" s="174">
        <v>0</v>
      </c>
      <c r="FC227" s="126">
        <f>N227*km*'VALORES TABELA'!$B$13</f>
        <v>0</v>
      </c>
      <c r="FD227" s="250">
        <f t="shared" ref="FD227:FD230" si="270">GL227</f>
        <v>0</v>
      </c>
      <c r="FE227" s="105"/>
      <c r="FF227" s="119"/>
      <c r="FG227" s="119"/>
      <c r="FH227" s="119"/>
      <c r="FI227" s="119"/>
      <c r="FJ227" s="119"/>
      <c r="FK227" s="119"/>
      <c r="FL227" s="119"/>
      <c r="FM227" s="119"/>
      <c r="FN227" s="119"/>
      <c r="FO227" s="119"/>
      <c r="FP227" s="119"/>
      <c r="FQ227" s="119"/>
      <c r="FR227" s="119"/>
      <c r="FS227" s="119"/>
      <c r="FT227" s="119"/>
      <c r="FU227" s="119"/>
      <c r="FV227" s="119"/>
      <c r="FW227" s="119"/>
      <c r="FX227" s="119"/>
      <c r="FY227" s="119"/>
      <c r="FZ227" s="119"/>
      <c r="GA227" s="119"/>
      <c r="GB227" s="119"/>
      <c r="GC227" s="119"/>
      <c r="GD227" s="119"/>
      <c r="GE227" s="119"/>
      <c r="GF227" s="119"/>
      <c r="GG227" s="119"/>
      <c r="GH227" s="119"/>
      <c r="GI227" s="119"/>
      <c r="GJ227" s="119"/>
      <c r="GK227" s="251"/>
      <c r="GL227" s="103">
        <f t="shared" si="248"/>
        <v>0</v>
      </c>
      <c r="GM227" s="12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/>
      <c r="HQ227" s="64"/>
      <c r="HR227" s="64"/>
      <c r="HS227" s="64"/>
      <c r="HT227" s="64"/>
      <c r="HU227" s="64"/>
      <c r="HV227" s="64"/>
      <c r="HW227" s="105"/>
      <c r="HX227" s="64"/>
      <c r="HY227" s="280">
        <f t="shared" ref="HY227:HY230" si="271">IF(ISTEXT(EM227), VALUE(EM227), EM227)</f>
        <v>0</v>
      </c>
      <c r="HZ227" s="280">
        <f t="shared" ref="HZ227:HZ230" si="272">IF(ISTEXT(EN227), VALUE(EN227), EN227)</f>
        <v>0</v>
      </c>
      <c r="IA227" s="280">
        <f t="shared" ref="IA227:IA230" si="273">IF(ISTEXT(EO227), VALUE(EO227), EO227)</f>
        <v>0</v>
      </c>
      <c r="IB227" s="64"/>
      <c r="IC227" s="64"/>
    </row>
    <row r="228" spans="1:237" s="106" customFormat="1" ht="22.5" customHeight="1" x14ac:dyDescent="0.25">
      <c r="A228" s="368" t="s">
        <v>3370</v>
      </c>
      <c r="B228" s="369" t="s">
        <v>3371</v>
      </c>
      <c r="C228" s="375" t="s">
        <v>3186</v>
      </c>
      <c r="D228" s="371" t="s">
        <v>3372</v>
      </c>
      <c r="E228" s="371" t="s">
        <v>3373</v>
      </c>
      <c r="F228" s="376" t="s">
        <v>3182</v>
      </c>
      <c r="G228" s="376" t="s">
        <v>3183</v>
      </c>
      <c r="H228" s="373" t="s">
        <v>2107</v>
      </c>
      <c r="I228" s="374" t="s">
        <v>2107</v>
      </c>
      <c r="J228" s="421" t="s">
        <v>3184</v>
      </c>
      <c r="K228" s="422" t="s">
        <v>3188</v>
      </c>
      <c r="L228" s="329">
        <f>CONTINUA!BV228</f>
        <v>0</v>
      </c>
      <c r="M228" s="329">
        <f>CONTINUA!BW228</f>
        <v>0</v>
      </c>
      <c r="N228" s="895"/>
      <c r="O228" s="896" t="s">
        <v>3528</v>
      </c>
      <c r="P228" s="897">
        <v>0</v>
      </c>
      <c r="Q228" s="400"/>
      <c r="R228" s="401"/>
      <c r="S228" s="400"/>
      <c r="T228" s="401"/>
      <c r="U228" s="400"/>
      <c r="V228" s="401"/>
      <c r="W228" s="400"/>
      <c r="X228" s="401"/>
      <c r="Y228" s="400"/>
      <c r="Z228" s="401"/>
      <c r="AA228" s="400"/>
      <c r="AB228" s="401"/>
      <c r="AC228" s="400"/>
      <c r="AD228" s="401"/>
      <c r="AE228" s="400"/>
      <c r="AF228" s="401"/>
      <c r="AG228" s="400"/>
      <c r="AH228" s="401"/>
      <c r="AI228" s="400"/>
      <c r="AJ228" s="401"/>
      <c r="AK228" s="400"/>
      <c r="AL228" s="401"/>
      <c r="AM228" s="400"/>
      <c r="AN228" s="401"/>
      <c r="AO228" s="400"/>
      <c r="AP228" s="401"/>
      <c r="AQ228" s="400"/>
      <c r="AR228" s="401"/>
      <c r="AS228" s="400"/>
      <c r="AT228" s="401"/>
      <c r="AU228" s="400"/>
      <c r="AV228" s="401"/>
      <c r="AW228" s="400"/>
      <c r="AX228" s="401"/>
      <c r="AY228" s="400"/>
      <c r="AZ228" s="401"/>
      <c r="BA228" s="400"/>
      <c r="BB228" s="401"/>
      <c r="BC228" s="400"/>
      <c r="BD228" s="401"/>
      <c r="BE228" s="400"/>
      <c r="BF228" s="401"/>
      <c r="BG228" s="400"/>
      <c r="BH228" s="401"/>
      <c r="BI228" s="400"/>
      <c r="BJ228" s="401"/>
      <c r="BK228" s="400"/>
      <c r="BL228" s="401"/>
      <c r="BM228" s="400"/>
      <c r="BN228" s="401"/>
      <c r="BO228" s="400"/>
      <c r="BP228" s="401"/>
      <c r="BQ228" s="400"/>
      <c r="BR228" s="401"/>
      <c r="BS228" s="400"/>
      <c r="BT228" s="401"/>
      <c r="BU228" s="400"/>
      <c r="BV228" s="401"/>
      <c r="BW228" s="400"/>
      <c r="BX228" s="401"/>
      <c r="BY228" s="400"/>
      <c r="BZ228" s="401"/>
      <c r="CA228" s="400"/>
      <c r="CB228" s="401"/>
      <c r="CC228" s="400"/>
      <c r="CD228" s="401"/>
      <c r="CE228" s="400"/>
      <c r="CF228" s="401"/>
      <c r="CG228" s="400"/>
      <c r="CH228" s="401"/>
      <c r="CI228" s="400"/>
      <c r="CJ228" s="401"/>
      <c r="CK228" s="400"/>
      <c r="CL228" s="401"/>
      <c r="CM228" s="400"/>
      <c r="CN228" s="401"/>
      <c r="CO228" s="400"/>
      <c r="CP228" s="401"/>
      <c r="CQ228" s="400"/>
      <c r="CR228" s="401"/>
      <c r="CS228" s="400"/>
      <c r="CT228" s="401"/>
      <c r="CU228" s="400"/>
      <c r="CV228" s="401"/>
      <c r="CW228" s="400"/>
      <c r="CX228" s="401"/>
      <c r="CY228" s="400"/>
      <c r="CZ228" s="401"/>
      <c r="DA228" s="400"/>
      <c r="DB228" s="401"/>
      <c r="DC228" s="400"/>
      <c r="DD228" s="401"/>
      <c r="DE228" s="400"/>
      <c r="DF228" s="401"/>
      <c r="DG228" s="400"/>
      <c r="DH228" s="401"/>
      <c r="DI228" s="400"/>
      <c r="DJ228" s="401"/>
      <c r="DK228" s="400"/>
      <c r="DL228" s="401"/>
      <c r="DM228" s="400"/>
      <c r="DN228" s="401"/>
      <c r="DO228" s="400"/>
      <c r="DP228" s="401"/>
      <c r="DQ228" s="400"/>
      <c r="DR228" s="401"/>
      <c r="DS228" s="400"/>
      <c r="DT228" s="401"/>
      <c r="DU228" s="400"/>
      <c r="DV228" s="401"/>
      <c r="DW228" s="400"/>
      <c r="DX228" s="401"/>
      <c r="DY228" s="400"/>
      <c r="DZ228" s="401"/>
      <c r="EA228" s="400"/>
      <c r="EB228" s="401"/>
      <c r="EC228" s="400"/>
      <c r="ED228" s="401"/>
      <c r="EE228" s="400"/>
      <c r="EF228" s="401"/>
      <c r="EG228" s="400"/>
      <c r="EH228" s="401"/>
      <c r="EI228" s="400"/>
      <c r="EJ228" s="447"/>
      <c r="EK228" s="511"/>
      <c r="EL228" s="514"/>
      <c r="EM228" s="448"/>
      <c r="EN228" s="344"/>
      <c r="EO228" s="345"/>
      <c r="EP228" s="171">
        <f t="shared" si="241"/>
        <v>0</v>
      </c>
      <c r="EQ228" s="171">
        <f t="shared" si="242"/>
        <v>0</v>
      </c>
      <c r="ER228" s="171">
        <f t="shared" si="243"/>
        <v>0</v>
      </c>
      <c r="ES228" s="171">
        <f t="shared" si="244"/>
        <v>0</v>
      </c>
      <c r="ET228" s="171">
        <f t="shared" si="245"/>
        <v>0</v>
      </c>
      <c r="EU228" s="171">
        <f t="shared" si="246"/>
        <v>0</v>
      </c>
      <c r="EV228" s="172">
        <f t="shared" si="247"/>
        <v>0</v>
      </c>
      <c r="EW228" s="125"/>
      <c r="EX228" s="248">
        <f t="shared" si="269"/>
        <v>0</v>
      </c>
      <c r="EY228" s="174">
        <f>(L228*regular)+(M228*Cadeirantee)</f>
        <v>0</v>
      </c>
      <c r="EZ228" s="249">
        <f>SUMIF(FG228:GJ228,"&gt;0")</f>
        <v>0</v>
      </c>
      <c r="FA228" s="249">
        <f>SUMIF(FG228:GJ228,"&lt;0")+SUMIF(GN228:HP228,"&lt;0")</f>
        <v>0</v>
      </c>
      <c r="FB228" s="174">
        <v>0</v>
      </c>
      <c r="FC228" s="126">
        <f>N228*km*'VALORES TABELA'!$B$13</f>
        <v>0</v>
      </c>
      <c r="FD228" s="250">
        <f t="shared" si="270"/>
        <v>0</v>
      </c>
      <c r="FE228" s="105"/>
      <c r="FF228" s="108"/>
      <c r="FG228" s="108"/>
      <c r="FH228" s="108"/>
      <c r="FI228" s="108"/>
      <c r="FJ228" s="108"/>
      <c r="FK228" s="108"/>
      <c r="FL228" s="108"/>
      <c r="FM228" s="108"/>
      <c r="FN228" s="108"/>
      <c r="FO228" s="108"/>
      <c r="FP228" s="108"/>
      <c r="FQ228" s="108"/>
      <c r="FR228" s="108"/>
      <c r="FS228" s="108"/>
      <c r="FT228" s="108"/>
      <c r="FU228" s="108"/>
      <c r="FV228" s="108"/>
      <c r="FW228" s="108"/>
      <c r="FX228" s="108"/>
      <c r="FY228" s="108"/>
      <c r="FZ228" s="108"/>
      <c r="GA228" s="108"/>
      <c r="GB228" s="108"/>
      <c r="GC228" s="108"/>
      <c r="GD228" s="108"/>
      <c r="GE228" s="108"/>
      <c r="GF228" s="108"/>
      <c r="GG228" s="108"/>
      <c r="GH228" s="108"/>
      <c r="GI228" s="108"/>
      <c r="GJ228" s="108"/>
      <c r="GK228" s="251"/>
      <c r="GL228" s="103">
        <f t="shared" si="248"/>
        <v>0</v>
      </c>
      <c r="GM228" s="12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/>
      <c r="HP228" s="104"/>
      <c r="HQ228" s="64"/>
      <c r="HR228" s="64"/>
      <c r="HS228" s="64"/>
      <c r="HT228" s="64"/>
      <c r="HU228" s="64"/>
      <c r="HV228" s="64"/>
      <c r="HW228" s="105"/>
      <c r="HX228" s="64"/>
      <c r="HY228" s="280">
        <f t="shared" si="271"/>
        <v>0</v>
      </c>
      <c r="HZ228" s="280">
        <f t="shared" si="272"/>
        <v>0</v>
      </c>
      <c r="IA228" s="280">
        <f t="shared" si="273"/>
        <v>0</v>
      </c>
      <c r="IB228" s="64"/>
      <c r="IC228" s="64"/>
    </row>
    <row r="229" spans="1:237" s="106" customFormat="1" ht="22.5" customHeight="1" x14ac:dyDescent="0.25">
      <c r="A229" s="368" t="s">
        <v>3370</v>
      </c>
      <c r="B229" s="369" t="s">
        <v>3371</v>
      </c>
      <c r="C229" s="375" t="s">
        <v>3186</v>
      </c>
      <c r="D229" s="371" t="s">
        <v>3372</v>
      </c>
      <c r="E229" s="371" t="s">
        <v>3373</v>
      </c>
      <c r="F229" s="376" t="s">
        <v>3182</v>
      </c>
      <c r="G229" s="376" t="s">
        <v>3183</v>
      </c>
      <c r="H229" s="373" t="s">
        <v>2107</v>
      </c>
      <c r="I229" s="374" t="s">
        <v>2107</v>
      </c>
      <c r="J229" s="421" t="s">
        <v>3184</v>
      </c>
      <c r="K229" s="423" t="s">
        <v>3189</v>
      </c>
      <c r="L229" s="329">
        <f>CONTINUA!BV229</f>
        <v>0</v>
      </c>
      <c r="M229" s="329">
        <f>CONTINUA!BW229</f>
        <v>0</v>
      </c>
      <c r="N229" s="895"/>
      <c r="O229" s="896" t="s">
        <v>3528</v>
      </c>
      <c r="P229" s="897">
        <v>0</v>
      </c>
      <c r="Q229" s="400"/>
      <c r="R229" s="401"/>
      <c r="S229" s="400"/>
      <c r="T229" s="401"/>
      <c r="U229" s="400"/>
      <c r="V229" s="401"/>
      <c r="W229" s="400"/>
      <c r="X229" s="401"/>
      <c r="Y229" s="400"/>
      <c r="Z229" s="401"/>
      <c r="AA229" s="400"/>
      <c r="AB229" s="401"/>
      <c r="AC229" s="400"/>
      <c r="AD229" s="401"/>
      <c r="AE229" s="400"/>
      <c r="AF229" s="401"/>
      <c r="AG229" s="400"/>
      <c r="AH229" s="401"/>
      <c r="AI229" s="400"/>
      <c r="AJ229" s="401"/>
      <c r="AK229" s="400"/>
      <c r="AL229" s="401"/>
      <c r="AM229" s="400"/>
      <c r="AN229" s="401"/>
      <c r="AO229" s="400"/>
      <c r="AP229" s="401"/>
      <c r="AQ229" s="400"/>
      <c r="AR229" s="401"/>
      <c r="AS229" s="400"/>
      <c r="AT229" s="401"/>
      <c r="AU229" s="400"/>
      <c r="AV229" s="401"/>
      <c r="AW229" s="400"/>
      <c r="AX229" s="401"/>
      <c r="AY229" s="400"/>
      <c r="AZ229" s="401"/>
      <c r="BA229" s="400"/>
      <c r="BB229" s="401"/>
      <c r="BC229" s="400"/>
      <c r="BD229" s="401"/>
      <c r="BE229" s="400"/>
      <c r="BF229" s="401"/>
      <c r="BG229" s="400"/>
      <c r="BH229" s="401"/>
      <c r="BI229" s="400"/>
      <c r="BJ229" s="401"/>
      <c r="BK229" s="400"/>
      <c r="BL229" s="401"/>
      <c r="BM229" s="400"/>
      <c r="BN229" s="401"/>
      <c r="BO229" s="400"/>
      <c r="BP229" s="401"/>
      <c r="BQ229" s="400"/>
      <c r="BR229" s="401"/>
      <c r="BS229" s="400"/>
      <c r="BT229" s="401"/>
      <c r="BU229" s="400"/>
      <c r="BV229" s="401"/>
      <c r="BW229" s="400"/>
      <c r="BX229" s="401"/>
      <c r="BY229" s="400"/>
      <c r="BZ229" s="401"/>
      <c r="CA229" s="400"/>
      <c r="CB229" s="401"/>
      <c r="CC229" s="400"/>
      <c r="CD229" s="401"/>
      <c r="CE229" s="400"/>
      <c r="CF229" s="401"/>
      <c r="CG229" s="400"/>
      <c r="CH229" s="401"/>
      <c r="CI229" s="400"/>
      <c r="CJ229" s="401"/>
      <c r="CK229" s="400"/>
      <c r="CL229" s="401"/>
      <c r="CM229" s="400"/>
      <c r="CN229" s="401"/>
      <c r="CO229" s="400"/>
      <c r="CP229" s="401"/>
      <c r="CQ229" s="400"/>
      <c r="CR229" s="401"/>
      <c r="CS229" s="400"/>
      <c r="CT229" s="401"/>
      <c r="CU229" s="400"/>
      <c r="CV229" s="401"/>
      <c r="CW229" s="400"/>
      <c r="CX229" s="401"/>
      <c r="CY229" s="400"/>
      <c r="CZ229" s="401"/>
      <c r="DA229" s="400"/>
      <c r="DB229" s="401"/>
      <c r="DC229" s="400"/>
      <c r="DD229" s="401"/>
      <c r="DE229" s="400"/>
      <c r="DF229" s="401"/>
      <c r="DG229" s="400"/>
      <c r="DH229" s="401"/>
      <c r="DI229" s="400"/>
      <c r="DJ229" s="401"/>
      <c r="DK229" s="400"/>
      <c r="DL229" s="401"/>
      <c r="DM229" s="400"/>
      <c r="DN229" s="401"/>
      <c r="DO229" s="400"/>
      <c r="DP229" s="401"/>
      <c r="DQ229" s="400"/>
      <c r="DR229" s="401"/>
      <c r="DS229" s="400"/>
      <c r="DT229" s="401"/>
      <c r="DU229" s="400"/>
      <c r="DV229" s="401"/>
      <c r="DW229" s="400"/>
      <c r="DX229" s="401"/>
      <c r="DY229" s="400"/>
      <c r="DZ229" s="401"/>
      <c r="EA229" s="400"/>
      <c r="EB229" s="401"/>
      <c r="EC229" s="400"/>
      <c r="ED229" s="401"/>
      <c r="EE229" s="400"/>
      <c r="EF229" s="401"/>
      <c r="EG229" s="400"/>
      <c r="EH229" s="401"/>
      <c r="EI229" s="400"/>
      <c r="EJ229" s="447"/>
      <c r="EK229" s="511"/>
      <c r="EL229" s="514"/>
      <c r="EM229" s="448"/>
      <c r="EN229" s="344"/>
      <c r="EO229" s="345"/>
      <c r="EP229" s="171">
        <f t="shared" si="241"/>
        <v>0</v>
      </c>
      <c r="EQ229" s="171">
        <f t="shared" si="242"/>
        <v>0</v>
      </c>
      <c r="ER229" s="171">
        <f t="shared" si="243"/>
        <v>0</v>
      </c>
      <c r="ES229" s="171">
        <f t="shared" si="244"/>
        <v>0</v>
      </c>
      <c r="ET229" s="171">
        <f t="shared" si="245"/>
        <v>0</v>
      </c>
      <c r="EU229" s="171">
        <f t="shared" si="246"/>
        <v>0</v>
      </c>
      <c r="EV229" s="172">
        <f t="shared" si="247"/>
        <v>0</v>
      </c>
      <c r="EW229" s="127"/>
      <c r="EX229" s="248">
        <f t="shared" si="269"/>
        <v>0</v>
      </c>
      <c r="EY229" s="174">
        <f>(L229*regular)+(M229*Cadeirantee)</f>
        <v>0</v>
      </c>
      <c r="EZ229" s="249">
        <f>SUMIF(FG229:GJ229,"&gt;0")</f>
        <v>0</v>
      </c>
      <c r="FA229" s="249">
        <f>SUMIF(FG229:GJ229,"&lt;0")+SUMIF(GN229:HP229,"&lt;0")</f>
        <v>0</v>
      </c>
      <c r="FB229" s="174">
        <v>0</v>
      </c>
      <c r="FC229" s="126">
        <f>N229*km*'VALORES TABELA'!$B$13</f>
        <v>0</v>
      </c>
      <c r="FD229" s="250">
        <f t="shared" si="270"/>
        <v>0</v>
      </c>
      <c r="FE229" s="105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252"/>
      <c r="GL229" s="103">
        <f t="shared" si="248"/>
        <v>0</v>
      </c>
      <c r="GM229" s="12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/>
      <c r="HQ229" s="64"/>
      <c r="HR229" s="65"/>
      <c r="HS229" s="65"/>
      <c r="HT229" s="65"/>
      <c r="HU229" s="65"/>
      <c r="HV229" s="65"/>
      <c r="HW229" s="105"/>
      <c r="HX229" s="65"/>
      <c r="HY229" s="280">
        <f t="shared" si="271"/>
        <v>0</v>
      </c>
      <c r="HZ229" s="280">
        <f t="shared" si="272"/>
        <v>0</v>
      </c>
      <c r="IA229" s="280">
        <f t="shared" si="273"/>
        <v>0</v>
      </c>
      <c r="IB229" s="65"/>
      <c r="IC229" s="65"/>
    </row>
    <row r="230" spans="1:237" s="106" customFormat="1" ht="22.5" customHeight="1" thickBot="1" x14ac:dyDescent="0.3">
      <c r="A230" s="377" t="s">
        <v>3370</v>
      </c>
      <c r="B230" s="378" t="s">
        <v>3371</v>
      </c>
      <c r="C230" s="379" t="s">
        <v>3186</v>
      </c>
      <c r="D230" s="380" t="s">
        <v>3372</v>
      </c>
      <c r="E230" s="380" t="s">
        <v>3373</v>
      </c>
      <c r="F230" s="381" t="s">
        <v>3182</v>
      </c>
      <c r="G230" s="381" t="s">
        <v>3183</v>
      </c>
      <c r="H230" s="382" t="s">
        <v>2107</v>
      </c>
      <c r="I230" s="383" t="s">
        <v>2107</v>
      </c>
      <c r="J230" s="421" t="s">
        <v>3184</v>
      </c>
      <c r="K230" s="424" t="s">
        <v>60</v>
      </c>
      <c r="L230" s="329">
        <f>CONTINUA!BV230</f>
        <v>0</v>
      </c>
      <c r="M230" s="329">
        <f>CONTINUA!BW230</f>
        <v>0</v>
      </c>
      <c r="N230" s="895"/>
      <c r="O230" s="896" t="s">
        <v>3528</v>
      </c>
      <c r="P230" s="897">
        <v>0</v>
      </c>
      <c r="Q230" s="400"/>
      <c r="R230" s="401"/>
      <c r="S230" s="400"/>
      <c r="T230" s="401"/>
      <c r="U230" s="400"/>
      <c r="V230" s="401"/>
      <c r="W230" s="400"/>
      <c r="X230" s="401"/>
      <c r="Y230" s="400"/>
      <c r="Z230" s="401"/>
      <c r="AA230" s="400"/>
      <c r="AB230" s="401"/>
      <c r="AC230" s="400"/>
      <c r="AD230" s="401"/>
      <c r="AE230" s="400"/>
      <c r="AF230" s="401"/>
      <c r="AG230" s="400"/>
      <c r="AH230" s="401"/>
      <c r="AI230" s="400"/>
      <c r="AJ230" s="401"/>
      <c r="AK230" s="400"/>
      <c r="AL230" s="401"/>
      <c r="AM230" s="400"/>
      <c r="AN230" s="401"/>
      <c r="AO230" s="400"/>
      <c r="AP230" s="401"/>
      <c r="AQ230" s="400"/>
      <c r="AR230" s="401"/>
      <c r="AS230" s="400"/>
      <c r="AT230" s="401"/>
      <c r="AU230" s="400"/>
      <c r="AV230" s="401"/>
      <c r="AW230" s="400"/>
      <c r="AX230" s="401"/>
      <c r="AY230" s="400"/>
      <c r="AZ230" s="401"/>
      <c r="BA230" s="400"/>
      <c r="BB230" s="401"/>
      <c r="BC230" s="400"/>
      <c r="BD230" s="401"/>
      <c r="BE230" s="400"/>
      <c r="BF230" s="401"/>
      <c r="BG230" s="400"/>
      <c r="BH230" s="401"/>
      <c r="BI230" s="400"/>
      <c r="BJ230" s="401"/>
      <c r="BK230" s="400"/>
      <c r="BL230" s="401"/>
      <c r="BM230" s="400"/>
      <c r="BN230" s="401"/>
      <c r="BO230" s="400"/>
      <c r="BP230" s="401"/>
      <c r="BQ230" s="400"/>
      <c r="BR230" s="401"/>
      <c r="BS230" s="400"/>
      <c r="BT230" s="401"/>
      <c r="BU230" s="400"/>
      <c r="BV230" s="401"/>
      <c r="BW230" s="400"/>
      <c r="BX230" s="401"/>
      <c r="BY230" s="400"/>
      <c r="BZ230" s="401"/>
      <c r="CA230" s="400"/>
      <c r="CB230" s="401"/>
      <c r="CC230" s="400"/>
      <c r="CD230" s="401"/>
      <c r="CE230" s="400"/>
      <c r="CF230" s="401"/>
      <c r="CG230" s="400"/>
      <c r="CH230" s="401"/>
      <c r="CI230" s="400"/>
      <c r="CJ230" s="401"/>
      <c r="CK230" s="400"/>
      <c r="CL230" s="401"/>
      <c r="CM230" s="400"/>
      <c r="CN230" s="401"/>
      <c r="CO230" s="400"/>
      <c r="CP230" s="401"/>
      <c r="CQ230" s="400"/>
      <c r="CR230" s="401"/>
      <c r="CS230" s="400"/>
      <c r="CT230" s="401"/>
      <c r="CU230" s="400"/>
      <c r="CV230" s="401"/>
      <c r="CW230" s="400"/>
      <c r="CX230" s="401"/>
      <c r="CY230" s="400"/>
      <c r="CZ230" s="401"/>
      <c r="DA230" s="400"/>
      <c r="DB230" s="401"/>
      <c r="DC230" s="400"/>
      <c r="DD230" s="401"/>
      <c r="DE230" s="400"/>
      <c r="DF230" s="401"/>
      <c r="DG230" s="400"/>
      <c r="DH230" s="401"/>
      <c r="DI230" s="400"/>
      <c r="DJ230" s="401"/>
      <c r="DK230" s="400"/>
      <c r="DL230" s="401"/>
      <c r="DM230" s="400"/>
      <c r="DN230" s="401"/>
      <c r="DO230" s="400"/>
      <c r="DP230" s="401"/>
      <c r="DQ230" s="400"/>
      <c r="DR230" s="401"/>
      <c r="DS230" s="400"/>
      <c r="DT230" s="401"/>
      <c r="DU230" s="400"/>
      <c r="DV230" s="401"/>
      <c r="DW230" s="400"/>
      <c r="DX230" s="401"/>
      <c r="DY230" s="400"/>
      <c r="DZ230" s="401"/>
      <c r="EA230" s="400"/>
      <c r="EB230" s="401"/>
      <c r="EC230" s="400"/>
      <c r="ED230" s="401"/>
      <c r="EE230" s="400"/>
      <c r="EF230" s="401"/>
      <c r="EG230" s="400"/>
      <c r="EH230" s="401"/>
      <c r="EI230" s="400"/>
      <c r="EJ230" s="447"/>
      <c r="EK230" s="512"/>
      <c r="EL230" s="515"/>
      <c r="EM230" s="450"/>
      <c r="EN230" s="348"/>
      <c r="EO230" s="348"/>
      <c r="EP230" s="179">
        <f t="shared" si="241"/>
        <v>0</v>
      </c>
      <c r="EQ230" s="179">
        <f t="shared" si="242"/>
        <v>0</v>
      </c>
      <c r="ER230" s="179">
        <f t="shared" si="243"/>
        <v>0</v>
      </c>
      <c r="ES230" s="179">
        <f t="shared" si="244"/>
        <v>0</v>
      </c>
      <c r="ET230" s="179">
        <f t="shared" si="245"/>
        <v>0</v>
      </c>
      <c r="EU230" s="179">
        <f t="shared" si="246"/>
        <v>0</v>
      </c>
      <c r="EV230" s="172">
        <f t="shared" si="247"/>
        <v>0</v>
      </c>
      <c r="EW230" s="253"/>
      <c r="EX230" s="254">
        <v>0</v>
      </c>
      <c r="EY230" s="180">
        <v>0</v>
      </c>
      <c r="EZ230" s="255">
        <v>0</v>
      </c>
      <c r="FA230" s="255">
        <v>0</v>
      </c>
      <c r="FB230" s="180">
        <f>SUM(FF230:GI230)/2</f>
        <v>0</v>
      </c>
      <c r="FC230" s="256">
        <f>N230*km*'VALORES TABELA'!$B$13</f>
        <v>0</v>
      </c>
      <c r="FD230" s="250">
        <f t="shared" si="270"/>
        <v>0</v>
      </c>
      <c r="FE230" s="257"/>
      <c r="FF230" s="181">
        <f>((Q230+S230)*Percapita)+((R230+T230)*Cadeirante)</f>
        <v>0</v>
      </c>
      <c r="FG230" s="181">
        <f>((U230+W230)*Percapita/30*FG$4)+((V230+X230)*Cadeirante/30*FG$4)</f>
        <v>0</v>
      </c>
      <c r="FH230" s="181">
        <f>((Y230+AA230)*Percapita/30*FH$4)+((Z230+AB230)*Cadeirante/30*FH$4)</f>
        <v>0</v>
      </c>
      <c r="FI230" s="181">
        <f>((AC230+AE230)*Percapita/30*FI$4)+((AD230+AF230)*Cadeirante/30*FI$4)</f>
        <v>0</v>
      </c>
      <c r="FJ230" s="181">
        <f>((AG230+AI230)*Percapita/30*FJ$4)+((AH230+AJ230)*Cadeirante/30*FJ$4)</f>
        <v>0</v>
      </c>
      <c r="FK230" s="181">
        <f>((AK230+AM230)*Percapita/30*FK$4)+((AL230+AN230)*Cadeirante/30*FK$4)</f>
        <v>0</v>
      </c>
      <c r="FL230" s="181">
        <f>((AO230+AQ230)*Percapita/30*FL$4)+((AP230+AR230)*Cadeirante/30*FL$4)</f>
        <v>0</v>
      </c>
      <c r="FM230" s="181">
        <f>((AS230+AU230)*Percapita/30*FM$4)+((AT230+AV230)*Cadeirante/30*FM$4)</f>
        <v>0</v>
      </c>
      <c r="FN230" s="181">
        <f>((AW230+AY230)*Percapita/30*FN$4)+((AX230+AZ230)*Cadeirante/30*FN$4)</f>
        <v>0</v>
      </c>
      <c r="FO230" s="181">
        <f>((BA230+BC230)*Percapita/30*FO$4)+((BB230+BD230)*Cadeirante/30*FO$4)</f>
        <v>0</v>
      </c>
      <c r="FP230" s="181">
        <f>((BE230+BG230)*Percapita/30*FP$4)+((BF230+BH230)*Cadeirante/30*FP$4)</f>
        <v>0</v>
      </c>
      <c r="FQ230" s="181">
        <f>((BI230+BK230)*Percapita/30*FQ$4)+((BJ230+BL230)*Cadeirante/30*FQ$4)</f>
        <v>0</v>
      </c>
      <c r="FR230" s="181">
        <f>((BM230+BO230)*Percapita/30*FR$4)+((BN230+BP230)*Cadeirante/30*FR$4)</f>
        <v>0</v>
      </c>
      <c r="FS230" s="181">
        <f>((BQ230+BS230)*Percapita/30*FS$4)+((BR230+BT230)*Cadeirante/30*FS$4)</f>
        <v>0</v>
      </c>
      <c r="FT230" s="181">
        <f>((BU230+BW230)*Percapita/30*FT$4)+((BV230+BX230)*Cadeirante/30*FT$4)</f>
        <v>0</v>
      </c>
      <c r="FU230" s="181">
        <f>((BY230+CA230)*Percapita/30*FU$4)+((BZ230+CB230)*Cadeirante/30*FU$4)</f>
        <v>0</v>
      </c>
      <c r="FV230" s="181">
        <f>((CC230+CE230)*Percapita/30*FV$4)+((CD230+CF230)*Cadeirante/30*FV$4)</f>
        <v>0</v>
      </c>
      <c r="FW230" s="181">
        <f>((CG230+CI230)*Percapita/30*FW$4)+((CI230+CK230)*Cadeirante/30*FW$4)</f>
        <v>0</v>
      </c>
      <c r="FX230" s="181">
        <f>((CK230+CM230)*Percapita/30*FX$4)+((CL230+CN230)*Cadeirante/30*FX$4)</f>
        <v>0</v>
      </c>
      <c r="FY230" s="181">
        <f>((CO230+CQ230)*Percapita/30*FY$4)+((CP230+CR230)*Cadeirante/30*FY$4)</f>
        <v>0</v>
      </c>
      <c r="FZ230" s="181">
        <f>((CS230+CU230)*Percapita/30*FZ$4)+((CT230+CV230)*Cadeirante/30*FZ$4)</f>
        <v>0</v>
      </c>
      <c r="GA230" s="181">
        <f>((CW230+CY230)*Percapita/30*GA$4)+((CX230+CZ230)*Cadeirante/30*GA$4)</f>
        <v>0</v>
      </c>
      <c r="GB230" s="181">
        <f>((DA230+DC230)*Percapita/30*GB$4)+((DB230+DD230)*Cadeirante/30*GB$4)</f>
        <v>0</v>
      </c>
      <c r="GC230" s="181">
        <f>((DE230+DG230)*Percapita/30*GC$4)+((DF230+DH230)*Cadeirante/30*GC$4)</f>
        <v>0</v>
      </c>
      <c r="GD230" s="181">
        <f>((DI230+DK230)*Percapita/30*GD$4)+((DJ230+DL230)*Cadeirante/30*GD$4)</f>
        <v>0</v>
      </c>
      <c r="GE230" s="181">
        <f>((DM230+DO230)*Percapita/30*GE$4)+((DN230+DP230)*Cadeirante/30*GE$4)</f>
        <v>0</v>
      </c>
      <c r="GF230" s="181">
        <f>((DQ230+DS230)*Percapita/30*GF$4)+((DR230+DT230)*Cadeirante/30*GF$4)</f>
        <v>0</v>
      </c>
      <c r="GG230" s="181">
        <f>((DU230+DW230)*Percapita/30*GG$4)+((DV230+DX230)*Cadeirante/30*GG$4)</f>
        <v>0</v>
      </c>
      <c r="GH230" s="181">
        <f>((DY230+EA230)*Percapita/30*GH$4)+((DZ230+EB230)*Cadeirante/30*GH$4)</f>
        <v>0</v>
      </c>
      <c r="GI230" s="181">
        <f>((EC230+EE230)*Percapita/30*GI$4)+((ED230+EF230)*Cadeirante/30*GI$4)</f>
        <v>0</v>
      </c>
      <c r="GJ230" s="181">
        <f>((EG230+EI230)*Percapita)+((EH230+EJ230)*Cadeirante)</f>
        <v>0</v>
      </c>
      <c r="GK230" s="258"/>
      <c r="GL230" s="103">
        <f t="shared" si="248"/>
        <v>0</v>
      </c>
      <c r="GM230" s="124"/>
      <c r="GN230" s="182"/>
      <c r="GO230" s="182"/>
      <c r="GP230" s="182"/>
      <c r="GQ230" s="182"/>
      <c r="GR230" s="182"/>
      <c r="GS230" s="182"/>
      <c r="GT230" s="182"/>
      <c r="GU230" s="182"/>
      <c r="GV230" s="182"/>
      <c r="GW230" s="182"/>
      <c r="GX230" s="182"/>
      <c r="GY230" s="182"/>
      <c r="GZ230" s="182"/>
      <c r="HA230" s="182"/>
      <c r="HB230" s="182"/>
      <c r="HC230" s="182"/>
      <c r="HD230" s="182"/>
      <c r="HE230" s="182"/>
      <c r="HF230" s="182"/>
      <c r="HG230" s="182"/>
      <c r="HH230" s="182"/>
      <c r="HI230" s="182"/>
      <c r="HJ230" s="182"/>
      <c r="HK230" s="182"/>
      <c r="HL230" s="182"/>
      <c r="HM230" s="182"/>
      <c r="HN230" s="182"/>
      <c r="HO230" s="182"/>
      <c r="HP230" s="259"/>
      <c r="HQ230" s="64"/>
      <c r="HW230" s="257"/>
      <c r="HY230" s="280">
        <f t="shared" si="271"/>
        <v>0</v>
      </c>
      <c r="HZ230" s="280">
        <f t="shared" si="272"/>
        <v>0</v>
      </c>
      <c r="IA230" s="280">
        <f t="shared" si="273"/>
        <v>0</v>
      </c>
    </row>
    <row r="231" spans="1:237" s="106" customFormat="1" ht="22.5" customHeight="1" x14ac:dyDescent="0.25">
      <c r="A231" t="s">
        <v>3374</v>
      </c>
      <c r="B231" s="522" t="s">
        <v>3375</v>
      </c>
      <c r="C231" s="523">
        <v>1</v>
      </c>
      <c r="D231" s="524" t="s">
        <v>3376</v>
      </c>
      <c r="E231" s="524" t="s">
        <v>3377</v>
      </c>
      <c r="F231" s="525" t="s">
        <v>3182</v>
      </c>
      <c r="G231" s="525" t="s">
        <v>3183</v>
      </c>
      <c r="H231" s="350" t="s">
        <v>2108</v>
      </c>
      <c r="I231" s="351" t="s">
        <v>2108</v>
      </c>
      <c r="J231" s="409" t="s">
        <v>3184</v>
      </c>
      <c r="K231" s="410" t="s">
        <v>3185</v>
      </c>
      <c r="L231" s="329">
        <f>CONTINUA!BV231</f>
        <v>0</v>
      </c>
      <c r="M231" s="329">
        <f>CONTINUA!BW231</f>
        <v>0</v>
      </c>
      <c r="N231" s="895"/>
      <c r="O231" s="896" t="s">
        <v>3529</v>
      </c>
      <c r="P231" s="897">
        <v>0</v>
      </c>
      <c r="Q231" s="400">
        <v>2</v>
      </c>
      <c r="R231" s="401"/>
      <c r="S231" s="400"/>
      <c r="T231" s="401"/>
      <c r="U231" s="400"/>
      <c r="V231" s="401"/>
      <c r="W231" s="400"/>
      <c r="X231" s="401"/>
      <c r="Y231" s="400"/>
      <c r="Z231" s="401"/>
      <c r="AA231" s="400"/>
      <c r="AB231" s="401"/>
      <c r="AC231" s="400"/>
      <c r="AD231" s="401"/>
      <c r="AE231" s="400"/>
      <c r="AF231" s="401"/>
      <c r="AG231" s="400"/>
      <c r="AH231" s="401"/>
      <c r="AI231" s="400"/>
      <c r="AJ231" s="401"/>
      <c r="AK231" s="400"/>
      <c r="AL231" s="401"/>
      <c r="AM231" s="400"/>
      <c r="AN231" s="401"/>
      <c r="AO231" s="400">
        <v>1</v>
      </c>
      <c r="AP231" s="401"/>
      <c r="AQ231" s="400"/>
      <c r="AR231" s="401"/>
      <c r="AS231" s="400"/>
      <c r="AT231" s="401"/>
      <c r="AU231" s="400"/>
      <c r="AV231" s="401"/>
      <c r="AW231" s="400"/>
      <c r="AX231" s="401"/>
      <c r="AY231" s="400"/>
      <c r="AZ231" s="401"/>
      <c r="BA231" s="400"/>
      <c r="BB231" s="401"/>
      <c r="BC231" s="400"/>
      <c r="BD231" s="401"/>
      <c r="BE231" s="400"/>
      <c r="BF231" s="401"/>
      <c r="BG231" s="400"/>
      <c r="BH231" s="401"/>
      <c r="BI231" s="400"/>
      <c r="BJ231" s="401"/>
      <c r="BK231" s="400"/>
      <c r="BL231" s="401"/>
      <c r="BM231" s="400"/>
      <c r="BN231" s="401"/>
      <c r="BO231" s="400"/>
      <c r="BP231" s="401"/>
      <c r="BQ231" s="400"/>
      <c r="BR231" s="401"/>
      <c r="BS231" s="400"/>
      <c r="BT231" s="401"/>
      <c r="BU231" s="400"/>
      <c r="BV231" s="401"/>
      <c r="BW231" s="400"/>
      <c r="BX231" s="401"/>
      <c r="BY231" s="400"/>
      <c r="BZ231" s="401"/>
      <c r="CA231" s="400"/>
      <c r="CB231" s="401"/>
      <c r="CC231" s="400"/>
      <c r="CD231" s="401"/>
      <c r="CE231" s="400"/>
      <c r="CF231" s="401"/>
      <c r="CG231" s="400"/>
      <c r="CH231" s="401"/>
      <c r="CI231" s="400"/>
      <c r="CJ231" s="401"/>
      <c r="CK231" s="400"/>
      <c r="CL231" s="401"/>
      <c r="CM231" s="400"/>
      <c r="CN231" s="401"/>
      <c r="CO231" s="400"/>
      <c r="CP231" s="401"/>
      <c r="CQ231" s="400"/>
      <c r="CR231" s="401"/>
      <c r="CS231" s="400"/>
      <c r="CT231" s="401"/>
      <c r="CU231" s="400"/>
      <c r="CV231" s="401"/>
      <c r="CW231" s="400"/>
      <c r="CX231" s="401"/>
      <c r="CY231" s="400"/>
      <c r="CZ231" s="401"/>
      <c r="DA231" s="400"/>
      <c r="DB231" s="401"/>
      <c r="DC231" s="400"/>
      <c r="DD231" s="401"/>
      <c r="DE231" s="400"/>
      <c r="DF231" s="401"/>
      <c r="DG231" s="400"/>
      <c r="DH231" s="401"/>
      <c r="DI231" s="400"/>
      <c r="DJ231" s="401"/>
      <c r="DK231" s="400"/>
      <c r="DL231" s="401"/>
      <c r="DM231" s="400"/>
      <c r="DN231" s="401"/>
      <c r="DO231" s="400"/>
      <c r="DP231" s="401"/>
      <c r="DQ231" s="400"/>
      <c r="DR231" s="401"/>
      <c r="DS231" s="400"/>
      <c r="DT231" s="401"/>
      <c r="DU231" s="400"/>
      <c r="DV231" s="401"/>
      <c r="DW231" s="400"/>
      <c r="DX231" s="401"/>
      <c r="DY231" s="400"/>
      <c r="DZ231" s="401"/>
      <c r="EA231" s="400"/>
      <c r="EB231" s="401"/>
      <c r="EC231" s="400"/>
      <c r="ED231" s="401"/>
      <c r="EE231" s="400"/>
      <c r="EF231" s="401"/>
      <c r="EG231" s="400"/>
      <c r="EH231" s="401"/>
      <c r="EI231" s="400"/>
      <c r="EJ231" s="447"/>
      <c r="EK231" s="510"/>
      <c r="EL231" s="513"/>
      <c r="EM231" s="520"/>
      <c r="EN231" s="520"/>
      <c r="EO231" s="520"/>
      <c r="EP231" s="171">
        <f t="shared" si="241"/>
        <v>2</v>
      </c>
      <c r="EQ231" s="171">
        <f t="shared" si="242"/>
        <v>1</v>
      </c>
      <c r="ER231" s="171">
        <f t="shared" si="243"/>
        <v>0</v>
      </c>
      <c r="ES231" s="171">
        <f t="shared" si="244"/>
        <v>0</v>
      </c>
      <c r="ET231" s="171">
        <f t="shared" si="245"/>
        <v>0</v>
      </c>
      <c r="EU231" s="171">
        <f t="shared" si="246"/>
        <v>0</v>
      </c>
      <c r="EV231" s="172">
        <f t="shared" si="247"/>
        <v>3</v>
      </c>
      <c r="EW231" s="367">
        <f>IF(C231=4,IF(MAX(Q231:EJ233)&gt;0,(Especiall/30*(IF(($G231-$F231)=($G$5-$F$5),30,IF(DAY($G231)=31,($G231-$F231),($G231-$F231)+1)))),0),0)</f>
        <v>0</v>
      </c>
      <c r="EX231" s="248">
        <f t="shared" ref="EX231:EX234" si="274">FF231</f>
        <v>21360.800000000003</v>
      </c>
      <c r="EY231" s="174">
        <f>(L231*regular)+(M231*Cadeirantee)</f>
        <v>0</v>
      </c>
      <c r="EZ231" s="249">
        <f>SUMIF(FG231:GJ231,"&gt;0")</f>
        <v>680.57300000000009</v>
      </c>
      <c r="FA231" s="249">
        <f>SUMIF(FG231:GJ231,"&lt;0")+SUMIF(GN231:HP231,"&lt;0")</f>
        <v>0</v>
      </c>
      <c r="FB231" s="174">
        <v>0</v>
      </c>
      <c r="FC231" s="175">
        <f>N231*km*'VALORES TABELA'!$B$13</f>
        <v>0</v>
      </c>
      <c r="FD231" s="250">
        <f>GL231</f>
        <v>0</v>
      </c>
      <c r="FE231" s="176">
        <f>(EW231+EW232+EW233+EW234+EX231+EX232+EX233+EX234+EY231+EY232+EY233+EY234+EY235+EZ231+EZ232+EZ233+EZ234+FA231+FA232+FA233+FA234+FC231+FC232+FC233+FC234+HY231-HZ231-IA231+FD231+FD232+FD233+FD234+FB235)</f>
        <v>22407.693000000003</v>
      </c>
      <c r="FF231" s="177">
        <f>IF(C231=4,SUM(Q231+Q232+Q233+S231+S232+S233)*Percapita/30*FF$4+(R231+R232+R233+T231+T232+T233)*Cadeirante/30*FF$4,IF(C231=3,IF(Q234+S234=10,Fixo/30*FF$4+(Q231+Q232+Q233+S231+S232+S233)*Percapita/30*FF$4+(R234+T234)*Cadeirante/30*FF$4,IF(Q234+S234&lt;=9,(Q234+S234)*Crechee/30*FF$4)+(R234+T234)*Cadeirante/30*FF$4+(Q231+Q232+Q233+S231+S232+S233)*Percapita/30*FF$4)+IF(Q234+S234&gt;=11,Fixo/30*FF$4+(Q234+S234-10)*Crechee/30*FF$4,0),IF(C231=2,IF(R231+R232+R233+R234+T231+T232+T233+T234=1,Cadeirante/30*FF$4,IF(R231+R232+R233+R234+T231+T232+T233+T234=2,Fixo/30*FF$4,IF(R231+R232+R233+R234+T231+T232+T233+T234&gt;2,Fixo/30*FF$4+(R231+R232+R233+R234+T231+T232+T233+T234-2)*Cadeirante/30*FF$4)))+(Q231+Q232+Q233+S231+S232+S233)*Percapita/30*FF$4+(Q234+S234)*Crechee/30*FF$4,IF(C231=1,IF(Q231+Q232+Q233+R231+R232+R233+S231+S232+S233+T231+T232+T233&lt;=15,(Q231+Q232+Q233+S231+S232+S233)*Percapita/30*FF$4,IF(Q231+Q232+Q233+R231+R232+R233+S231+S232+S233+T231+T232+T233&gt;=16,Fixo/30*FF$4+(Q231+Q232+Q233+R231+R232+R233+S231+S232+S233+T231+T232-16)*Percapita/30*FF$4))))))</f>
        <v>21360.800000000003</v>
      </c>
      <c r="FG231" s="177">
        <f>IF(C231=4,SUM(U231+U232+U233+W231+W232+W233)*Percapita/30*FG$4+(V231+V232+V233+X231+X232+X233)*Cadeirante/30*FG$4,IF(C231=3,IF(U234+W234=10,Fixo/30*FG$4+(U231+U232+U233+W231+W232+W233)*Percapita/30*FG$4+(V234+X234)*Cadeirante/30*FG$4,IF(U234+W234&lt;=9,(U234+W234)*Crechee/30*FG$4)+(V234+X234)*Cadeirante/30*FG$4+(U231+U232+U233+W231+W232+W233)*Percapita/30*FG$4)+IF(U234+W234&gt;=11,Fixo/30*FG$4+(U234+W234-10)*Crechee/30*FG$4,0),IF(C231=2,IF(V231+V232+V233+V234+X231+X232+X233+X234=1,Cadeirante/30*FG$4,IF(V231+V232+V233+V234+X231+X232+X233+X234=2,Fixo/30*FG$4,IF(V231+V232+V233+V234+X231+X232+X233+X234&gt;2,Fixo/30*FG$4+(V231+V232+V233+V234+X231+X232+X233+X234-2)*Cadeirante/30*FG$4)))+(U231+U232+U233+W231+W232+W233)*Percapita/30*FG$4+(U234+W234)*Crechee/30*FG$4,IF(C231=1,IF(U231+U232+U233+V231+V232+V233+W231+W232+W233+X231+X232+X233&lt;=15,(U231+U232+U233+W231+W232+W233)*Percapita/30*FG$4,IF(U231+U232+U233+V231+V232+V233+W231+W232+W233+X231+X232+X233&gt;=16,Fixo/30*FG$4+(U231+U232+U233+V231+V232+V233+W231+W232+W233+X231+X232-16)*Percapita/30*FG$4))))))</f>
        <v>372.38900000000001</v>
      </c>
      <c r="FH231" s="177">
        <f>IF(C231=4,SUM(Y231+Y232+Y233+AA231+AA232+AA233)*Percapita/30*FH$4+(Z231+Z232+Z233+AB231+AB232+AB233)*Cadeirante/30*FH$4,IF(C231=3,IF(Y234+AA234=10,Fixo/30*FH$4+(Y231+Y232+Y233+AA231+AA232+AA233)*Percapita/30*FH$4+(Z234+AB234)*Cadeirante/30*FH$4,IF(Y234+AA234&lt;=9,(Y234+AA234)*Crechee/30*FH$4)+(Z234+AB234)*Cadeirante/30*FH$4+(Y231+Y232+Y233+AA231+AA232+AA233)*Percapita/30*FH$4)+IF(Y234+AA234&gt;=11,Fixo/30*FH$4+(Y234+AA234-10)*Crechee/30*FH$4,0),IF(C231=2,IF(Z231+Z232+Z233+Z234+AB231+AB232+AB233+AB234=1,Cadeirante/30*FH$4,IF(Z231+Z232+Z233+Z234+AB231+AB232+AB233+AB234=2,Fixo/30*FH$4,IF(Z231+Z232+Z233+Z234+AB231+AB232+AB233+AB234&gt;2,Fixo/30*FH$4+(Z231+Z232+Z233+Z234+AB231+AB232+AB233+AB234-2)*Cadeirante/30*FH$4)))+(Y231+Y232+Y233+AA231+AA232+AA233)*Percapita/30*FH$4+(Y234+AA234)*Crechee/30*FH$4,IF(C231=1,IF(Y231+Y232+Y233+Z231+Z232+Z233+AA231+AA232+AA233+AB231+AB232+AB233&lt;=15,(Y231+Y232+Y233+AA231+AA232+AA233)*Percapita/30*FH$4,IF(Y231+Y232+Y233+Z231+Z232+Z233+AA231+AA232+AA233+AB231+AB232+AB233&gt;=16,Fixo/30*FH$4+(Y231+Y232+Y233+Z231+Z232+Z233+AA231+AA232+AA233+AB231+AB232-16)*Percapita/30*FH$4))))))</f>
        <v>0</v>
      </c>
      <c r="FI231" s="177">
        <f>IF(C231=4,SUM(AC231+AC232+AC233+AE231+AE232+AE233)*Percapita/30*FI$4+(AD231+AD232+AD233+AF231+AF232+AF233)*Cadeirante/30*FI$4,IF(C231=3,IF(AC234+AE234=10,Fixo/30*FI$4+(AC231+AC232+AC233+AE231+AE232+AE233)*Percapita/30*FI$4+(AD234+AF234)*Cadeirante/30*FI$4,IF(AC234+AE234&lt;=9,(AC234+AE234)*Crechee/30*FI$4)+(AD234+AF234)*Cadeirante/30*FI$4+(AC231+AC232+AC233+AE231+AE232+AE233)*Percapita/30*FI$4)+IF(AC234+AE234&gt;=11,Fixo/30*FI$4+(AC234+AE234-10)*Crechee/30*FI$4,0),IF(C231=2,IF(AD231+AD232+AD233+AD234+AF231+AF232+AF233+AF234=1,Cadeirante/30*FI$4,IF(AD231+AD232+AD233+AD234+AF231+AF232+AF233+AF234=2,Fixo/30*FI$4,IF(AD231+AD232+AD233+AD234+AF231+AF232+AF233+AF234&gt;2,Fixo/30*FI$4+(AD231+AD232+AD233+AD234+AF231+AF232+AF233+AF234-2)*Cadeirante/30*FI$4)))+(AC231+AC232+AC233+AE231+AE232+AE233)*Percapita/30*FI$4+(AC234+AE234)*Crechee/30*FI$4,IF(C231=1,IF(AC231+AC232+AC233+AD231+AD232+AD233+AE231+AE232+AE233+AF231+AF232+AF233&lt;=15,(AC231+AC232+AC233+AE231+AE232+AE233)*Percapita/30*FI$4,IF(AC231+AC232+AC233+AD231+AD232+AD233+AE231+AE232+AE233+AF231+AF232+AF233&gt;=16,Fixo/30*FI$4+(AC231+AC232+AC233+AD231+AD232+AD233+AE231+AE232+AE233+AF231+AF232-16)*Percapita/30*FI$4))))))</f>
        <v>0</v>
      </c>
      <c r="FJ231" s="177">
        <f>IF(C231=4,SUM(AG231+AG232+AG233+AI231+AI232+AI233)*Percapita/30*FJ$4+(AH231+AH232+AH233+AJ231+AJ232+AJ233)*Cadeirante/30*FJ$4,IF(C231=3,IF(AG234+AI234=10,Fixo/30*FJ$4+(AG231+AG232+AG233+AI231+AI232+AI233)*Percapita/30*FJ$4+(AH234+AJ234)*Cadeirante/30*FJ$4,IF(AG234+AI234&lt;=9,(AG234+AI234)*Crechee/30*FJ$4)+(AH234+AJ234)*Cadeirante/30*FJ$4+(AG231+AG232+AG233+AI231+AI232+AI233)*Percapita/30*FJ$4)+IF(AG234+AI234&gt;=11,Fixo/30*FJ$4+(AG234+AI234-10)*Crechee/30*FJ$4,0),IF(C231=2,IF(AH231+AH232+AH233+AH234+AJ231+AJ232+AJ233+AJ234=1,Cadeirante/30*FJ$4,IF(AH231+AH232+AH233+AH234+AJ231+AJ232+AJ233+AJ234=2,Fixo/30*FJ$4,IF(AH231+AH232+AH233+AH234+AJ231+AJ232+AJ233+AJ234&gt;2,Fixo/30*FJ$4+(AH231+AH232+AH233+AH234+AJ231+AJ232+AJ233+AJ234-2)*Cadeirante/30*FJ$4)))+(AG231+AG232+AG233+AI231+AI232+AI233)*Percapita/30*FJ$4+(AG234+AI234)*Crechee/30*FJ$4,IF(C231=1,IF(AG231+AG232+AG233+AH231+AH232+AH233+AI231+AI232+AI233+AJ231+AJ232+AJ233&lt;=15,(AG231+AG232+AG233+AI231+AI232+AI233)*Percapita/30*FJ$4,IF(AG231+AG232+AG233+AH231+AH232+AH233+AI231+AI232+AI233+AJ231+AJ232+AJ233&gt;=16,Fixo/30*FJ$4+(AG231+AG232+AG233+AH231+AH232+AH233+AI231+AI232+AI233+AJ231+AJ232-16)*Percapita/30*FJ$4))))))</f>
        <v>0</v>
      </c>
      <c r="FK231" s="177">
        <f>IF(C231=4,SUM(AK231+AK232+AK233+AM231+AM232+AM233)*Percapita/30*FK$4+(AL231+AL232+AL233+AN231+AN232+AN233)*Cadeirante/30*FK$4,IF(C231=3,IF(AK234+AM234=10,Fixo/30*FK$4+(AK231+AK232+AK233+AM231+AM232+AM233)*Percapita/30*FK$4+(AL234+AN234)*Cadeirante/30*FK$4,IF(AK234+AM234&lt;=9,(AK234+AM234)*Crechee/30*FK$4)+(AL234+AN234)*Cadeirante/30*FK$4+(AK231+AK232+AK233+AM231+AM232+AM233)*Percapita/30*FK$4)+IF(AK234+AM234&gt;=11,Fixo/30*FK$4+(AK234+AM234-10)*Crechee/30*FK$4,0),IF(C231=2,IF(AL231+AL232+AL233+AL234+AN231+AN232+AN233+AN234=1,Cadeirante/30*FK$4,IF(AL231+AL232+AL233+AL234+AN231+AN232+AN233+AN234=2,Fixo/30*FK$4,IF(AL231+AL232+AL233+AL234+AN231+AN232+AN233+AN234&gt;2,Fixo/30*FK$4+(AL231+AL232+AL233+AL234+AN231+AN232+AN233+AN234-2)*Cadeirante/30*FK$4)))+(AK231+AK232+AK233+AM231+AM232+AM233)*Percapita/30*FK$4+(AK234+AM234)*Crechee/30*FK$4,IF(C231=1,IF(AK231+AK232+AK233+AL231+AL232+AL233+AM231+AM232+AM233+AN231+AN232+AN233&lt;=15,(AK231+AK232+AK233+AM231+AM232+AM233)*Percapita/30*FK$4,IF(AK231+AK232+AK233+AL231+AL232+AL233+AM231+AM232+AM233+AN231+AN232+AN233&gt;=16,Fixo/30*FK$4+(AK231+AK232+AK233+AL231+AL232+AL233+AM231+AM232+AM233+AN231+AN232-16)*Percapita/30*FK$4))))))</f>
        <v>0</v>
      </c>
      <c r="FL231" s="177">
        <f>IF(C231=4,SUM(AO231+AO232+AO233+AQ231+AQ232+AQ233)*Percapita/30*FL$4+(AP231+AP232+AP233+AR231+AR232+AR233)*Cadeirante/30*FL$4,IF(C231=3,IF(AO234+AQ234=10,Fixo/30*FL$4+(AO231+AO232+AO233+AQ231+AQ232+AQ233)*Percapita/30*FL$4+(AP234+AR234)*Cadeirante/30*FL$4,IF(AO234+AQ234&lt;=9,(AO234+AQ234)*Crechee/30*FL$4)+(AP234+AR234)*Cadeirante/30*FL$4+(AO231+AO232+AO233+AQ231+AQ232+AQ233)*Percapita/30*FL$4)+IF(AO234+AQ234&gt;=11,Fixo/30*FL$4+(AO234+AQ234-10)*Crechee/30*FL$4,0),IF(C231=2,IF(AP231+AP232+AP233+AP234+AR231+AR232+AR233+AR234=1,Cadeirante/30*FL$4,IF(AP231+AP232+AP233+AP234+AR231+AR232+AR233+AR234=2,Fixo/30*FL$4,IF(AP231+AP232+AP233+AP234+AR231+AR232+AR233+AR234&gt;2,Fixo/30*FL$4+(AP231+AP232+AP233+AP234+AR231+AR232+AR233+AR234-2)*Cadeirante/30*FL$4)))+(AO231+AO232+AO233+AQ231+AQ232+AQ233)*Percapita/30*FL$4+(AO234+AQ234)*Crechee/30*FL$4,IF(C231=1,IF(AO231+AO232+AO233+AP231+AP232+AP233+AQ231+AQ232+AQ233+AR231+AR232+AR233&lt;=15,(AO231+AO232+AO233+AQ231+AQ232+AQ233)*Percapita/30*FL$4,IF(AO231+AO232+AO233+AP231+AP232+AP233+AQ231+AQ232+AQ233+AR231+AR232+AR233&gt;=16,Fixo/30*FL$4+(AO231+AO232+AO233+AP231+AP232+AP233+AQ231+AQ232+AQ233+AR231+AR232-16)*Percapita/30*FL$4))))))</f>
        <v>308.18400000000003</v>
      </c>
      <c r="FM231" s="177">
        <f>IF(C231=4,SUM(AS231+AS232+AS233+AU231+AU232+AU233)*Percapita/30*FM$4+(AT231+AT232+AT233+AV231+AV232+AV233)*Cadeirante/30*FM$4,IF(C231=3,IF(AS234+AU234=10,Fixo/30*FM$4+(AS231+AS232+AS233+AU231+AU232+AU233)*Percapita/30*FM$4+(AT234+AV234)*Cadeirante/30*FM$4,IF(AS234+AU234&lt;=9,(AS234+AU234)*Crechee/30*FM$4)+(AT234+AV234)*Cadeirante/30*FM$4+(AS231+AS232+AS233+AU231+AU232+AU233)*Percapita/30*FM$4)+IF(AS234+AU234&gt;=11,Fixo/30*FM$4+(AS234+AU234-10)*Crechee/30*FM$4,0),IF(C231=2,IF(AT231+AT232+AT233+AT234+AV231+AV232+AV233+AV234=1,Cadeirante/30*FM$4,IF(AT231+AT232+AT233+AT234+AV231+AV232+AV233+AV234=2,Fixo/30*FM$4,IF(AT231+AT232+AT233+AT234+AV231+AV232+AV233+AV234&gt;2,Fixo/30*FM$4+(AT231+AT232+AT233+AT234+AV231+AV232+AV233+AV234-2)*Cadeirante/30*FM$4)))+(AS231+AS232+AS233+AU231+AU232+AU233)*Percapita/30*FM$4+(AS234+AU234)*Crechee/30*FM$4,IF(C231=1,IF(AS231+AS232+AS233+AT231+AT232+AT233+AU231+AU232+AU233+AV231+AV232+AV233&lt;=15,(AS231+AS232+AS233+AU231+AU232+AU233)*Percapita/30*FM$4,IF(AS231+AS232+AS233+AT231+AT232+AT233+AU231+AU232+AU233+AV231+AV232+AV233&gt;=16,Fixo/30*FM$4+(AS231+AS232+AS233+AT231+AT232+AT233+AU231+AU232+AU233+AV231+AV232-16)*Percapita/30*FM$4))))))</f>
        <v>0</v>
      </c>
      <c r="FN231" s="177">
        <f>IF(C231=4,SUM(AW231+AW232+AW233+AY231+AY232+AY233)*Percapita/30*FN$4+(AX231+AX232+AX233+AZ231+AZ232+AZ233)*Cadeirante/30*FN$4,IF(C231=3,IF(AW234+AY234=10,Fixo/30*FN$4+(AW231+AW232+AW233+AY231+AY232+AY233)*Percapita/30*FN$4+(AX234+AZ234)*Cadeirante/30*FN$4,IF(AW234+AY234&lt;=9,(AW234+AY234)*Crechee/30*FN$4)+(AX234+AZ234)*Cadeirante/30*FN$4+(AW231+AW232+AW233+AY231+AY232+AY233)*Percapita/30*FN$4)+IF(AW234+AY234&gt;=11,Fixo/30*FN$4+(AW234+AY234-10)*Crechee/30*FN$4,0),IF(C231=2,IF(AX231+AX232+AX233+AX234+AZ231+AZ232+AZ233+AZ234=1,Cadeirante/30*FN$4,IF(AX231+AX232+AX233+AX234+AZ231+AZ232+AZ233+AZ234=2,Fixo/30*FN$4,IF(AX231+AX232+AX233+AX234+AZ231+AZ232+AZ233+AZ234&gt;2,Fixo/30*FN$4+(AX231+AX232+AX233+AX234+AZ231+AZ232+AZ233+AZ234-2)*Cadeirante/30*FN$4)))+(AW231+AW232+AW233+AY231+AY232+AY233)*Percapita/30*FN$4+(AW234+AY234)*Crechee/30*FN$4,IF(C231=1,IF(AW231+AW232+AW233+AX231+AX232+AX233+AY231+AY232+AY233+AZ231+AZ232+AZ233&lt;=15,(AW231+AW232+AW233+AY231+AY232+AY233)*Percapita/30*FN$4,IF(AW231+AW232+AW233+AX231+AX232+AX233+AY231+AY232+AY233+AZ231+AZ232+AZ233&gt;=16,Fixo/30*FN$4+(AW231+AW232+AW233+AX231+AX232+AX233+AY231+AY232+AY233+AZ231+AZ232-16)*Percapita/30*FN$4))))))</f>
        <v>0</v>
      </c>
      <c r="FO231" s="177">
        <f>IF(C231=4,SUM(BA231+BA232+BA233+BC231+BC232+BC233)*Percapita/30*FO$4+(BB231+BB232+BB233+BD231+BD232+BD233)*Cadeirante/30*FO$4,IF(C231=3,IF(BA234+BC234=10,Fixo/30*FO$4+(BA231+BA232+BA233+BC231+BC232+BC233)*Percapita/30*FO$4+(BB234+BD234)*Cadeirante/30*FO$4,IF(BA234+BC234&lt;=9,(BA234+BC234)*Crechee/30*FO$4)+(BB234+BD234)*Cadeirante/30*FO$4+(BA231+BA232+BA233+BC231+BC232+BC233)*Percapita/30*FO$4)+IF(BA234+BC234&gt;=11,Fixo/30*FO$4+(BA234+BC234-10)*Crechee/30*FO$4,0),IF(C231=2,IF(BB231+BB232+BB233+BB234+BD231+BD232+BD233+BD234=1,Cadeirante/30*FO$4,IF(BB231+BB232+BB233+BB234+BD231+BD232+BD233+BD234=2,Fixo/30*FO$4,IF(BB231+BB232+BB233+BB234+BD231+BD232+BD233+BD234&gt;2,Fixo/30*FO$4+(BB231+BB232+BB233+BB234+BD231+BD232+BD233+BD234-2)*Cadeirante/30*FO$4)))+(BA231+BA232+BA233+BC231+BC232+BC233)*Percapita/30*FO$4+(BA234+BC234)*Crechee/30*FO$4,IF(C231=1,IF(BA231+BA232+BA233+BB231+BB232+BB233+BC231+BC232+BC233+BD231+BD232+BD233&lt;=15,(BA231+BA232+BA233+BC231+BC232+BC233)*Percapita/30*FO$4,IF(BA231+BA232+BA233+BB231+BB232+BB233+BC231+BC232+BC233+BD231+BD232+BD233&gt;=16,Fixo/30*FO$4+(BA231+BA232+BA233+BB231+BB232+BB233+BC231+BC232+BC233+BD231+BD232-16)*Percapita/30*FO$4))))))</f>
        <v>0</v>
      </c>
      <c r="FP231" s="177">
        <f>IF(C231=4,SUM(BE231+BE232+BE233+BG231+BG232+BG233)*Percapita/30*FP$4+(BF231+BF232+BF233+BH231+BH232+BH233)*Cadeirante/30*FP$4,IF(C231=3,IF(BE234+BG234=10,Fixo/30*FP$4+(BE231+BE232+BE233+BG231+BG232+BG233)*Percapita/30*FP$4+(BF234+BH234)*Cadeirante/30*FP$4,IF(BE234+BG234&lt;=9,(BE234+BG234)*Crechee/30*FP$4)+(BF234+BH234)*Cadeirante/30*FP$4+(BE231+BE232+BE233+BG231+BG232+BG233)*Percapita/30*FP$4)+IF(BE234+BG234&gt;=11,Fixo/30*FP$4+(BE234+BG234-10)*Crechee/30*FP$4,0),IF(C231=2,IF(BF231+BF232+BF233+BF234+BH231+BH232+BH233+BH234=1,Cadeirante/30*FP$4,IF(BF231+BF232+BF233+BF234+BH231+BH232+BH233+BH234=2,Fixo/30*FP$4,IF(BF231+BF232+BF233+BF234+BH231+BH232+BH233+BH234&gt;2,Fixo/30*FP$4+(BF231+BF232+BF233+BF234+BH231+BH232+BH233+BH234-2)*Cadeirante/30*FP$4)))+(BE231+BE232+BE233+BG231+BG232+BG233)*Percapita/30*FP$4+(BE234+BG234)*Crechee/30*FP$4,IF(C231=1,IF(BE231+BE232+BE233+BF231+BF232+BF233+BG231+BG232+BG233+BH231+BH232+BH233&lt;=15,(BE231+BE232+BE233+BG231+BG232+BG233)*Percapita/30*FP$4,IF(BE231+BE232+BE233+BF231+BF232+BF233+BG231+BG232+BG233+BH231+BH232+BH233&gt;=16,Fixo/30*FP$4+(BE231+BE232+BE233+BF231+BF232+BF233+BG231+BG232+BG233+BH231+BH232-16)*Percapita/30*FP$4))))))</f>
        <v>0</v>
      </c>
      <c r="FQ231" s="177">
        <f>IF(C231=4,SUM(BI231+BI232+BI233+BK231+BK232+BK233)*Percapita/30*FQ$4+(BJ231+BJ232+BJ233+BL231+BL232+BL233)*Cadeirante/30*FQ$4,IF(C231=3,IF(BI234+BK234=10,Fixo/30*FQ$4+(BI231+BI232+BI233+BK231+BK232+BK233)*Percapita/30*FQ$4+(BJ234+BL234)*Cadeirante/30*FQ$4,IF(BI234+BK234&lt;=9,(BI234+BK234)*Crechee/30*FQ$4)+(BJ234+BL234)*Cadeirante/30*FQ$4+(BI231+BI232+BI233+BK231+BK232+BK233)*Percapita/30*FQ$4)+IF(BI234+BK234&gt;=11,Fixo/30*FQ$4+(BI234+BK234-10)*Crechee/30*FQ$4,0),IF(C231=2,IF(BJ231+BJ232+BJ233+BJ234+BL231+BL232+BL233+BL234=1,Cadeirante/30*FQ$4,IF(BJ231+BJ232+BJ233+BJ234+BL231+BL232+BL233+BL234=2,Fixo/30*FQ$4,IF(BJ231+BJ232+BJ233+BJ234+BL231+BL232+BL233+BL234&gt;2,Fixo/30*FQ$4+(BJ231+BJ232+BJ233+BJ234+BL231+BL232+BL233+BL234-2)*Cadeirante/30*FQ$4)))+(BI231+BI232+BI233+BK231+BK232+BK233)*Percapita/30*FQ$4+(BI234+BK234)*Crechee/30*FQ$4,IF(C231=1,IF(BI231+BI232+BI233+BJ231+BJ232+BJ233+BK231+BK232+BK233+BL231+BL232+BL233&lt;=15,(BI231+BI232+BI233+BK231+BK232+BK233)*Percapita/30*FQ$4,IF(BI231+BI232+BI233+BJ231+BJ232+BJ233+BK231+BK232+BK233+BL231+BL232+BL233&gt;=16,Fixo/30*FQ$4+(BI231+BI232+BI233+BJ231+BJ232+BJ233+BK231+BK232+BK233+BL231+BL232-16)*Percapita/30*FQ$4))))))</f>
        <v>0</v>
      </c>
      <c r="FR231" s="177">
        <f>IF(C231=4,SUM(BM231+BM232+BM233+BO231+BO232+BO233)*Percapita/30*FR$4+(BN231+BN232+BN233+BP231+BP232+BP233)*Cadeirante/30*FR$4,IF(C231=3,IF(BM234+BO234=10,Fixo/30*FR$4+(BM231+BM232+BM233+BO231+BO232+BO233)*Percapita/30*FR$4+(BN234+BP234)*Cadeirante/30*FR$4,IF(BM234+BO234&lt;=9,(BM234+BO234)*Crechee/30*FR$4)+(BN234+BP234)*Cadeirante/30*FR$4+(BM231+BM232+BM233+BO231+BO232+BO233)*Percapita/30*FR$4)+IF(BM234+BO234&gt;=11,Fixo/30*FR$4+(BM234+BO234-10)*Crechee/30*FR$4,0),IF(C231=2,IF(BN231+BN232+BN233+BN234+BP231+BP232+BP233+BP234=1,Cadeirante/30*FR$4,IF(BN231+BN232+BN233+BN234+BP231+BP232+BP233+BP234=2,Fixo/30*FR$4,IF(BN231+BN232+BN233+BN234+BP231+BP232+BP233+BP234&gt;2,Fixo/30*FR$4+(BN231+BN232+BN233+BN234+BP231+BP232+BP233+BP234-2)*Cadeirante/30*FR$4)))+(BM231+BM232+BM233+BO231+BO232+BO233)*Percapita/30*FR$4+(BM234+BO234)*Crechee/30*FR$4,IF(C231=1,IF(BM231+BM232+BM233+BN231+BN232+BN233+BO231+BO232+BO233+BP231+BP232+BP233&lt;=15,(BM231+BM232+BM233+BO231+BO232+BO233)*Percapita/30*FR$4,IF(BM231+BM232+BM233+BN231+BN232+BN233+BO231+BO232+BO233+BP231+BP232+BP233&gt;=16,Fixo/30*FR$4+(BM231+BM232+BM233+BN231+BN232+BN233+BO231+BO232+BO233+BP231+BP232-16)*Percapita/30*FR$4))))))</f>
        <v>0</v>
      </c>
      <c r="FS231" s="177">
        <f>IF(C231=4,SUM(BQ231+BQ232+BQ233+BS231+BS232+BS233)*Percapita/30*FS$4+(BR231+BR232+BR233+BT231+BT232+BT233)*Cadeirante/30*FS$4,IF(C231=3,IF(BQ234+BS234=10,Fixo/30*FS$4+(BQ231+BQ232+BQ233+BS231+BS232+BS233)*Percapita/30*FS$4+(BR234+BT234)*Cadeirante/30*FS$4,IF(BQ234+BS234&lt;=9,(BQ234+BS234)*Crechee/30*FS$4)+(BR234+BT234)*Cadeirante/30*FS$4+(BQ231+BQ232+BQ233+BS231+BS232+BS233)*Percapita/30*FS$4)+IF(BQ234+BS234&gt;=11,Fixo/30*FS$4+(BQ234+BS234-10)*Crechee/30*FS$4,0),IF(C231=2,IF(BR231+BR232+BR233+BR234+BT231+BT232+BT233+BT234=1,Cadeirante/30*FS$4,IF(BR231+BR232+BR233+BR234+BT231+BT232+BT233+BT234=2,Fixo/30*FS$4,IF(BR231+BR232+BR233+BR234+BT231+BT232+BT233+BT234&gt;2,Fixo/30*FS$4+(BR231+BR232+BR233+BR234+BT231+BT232+BT233+BT234-2)*Cadeirante/30*FS$4)))+(BQ231+BQ232+BQ233+BS231+BS232+BS233)*Percapita/30*FS$4+(BQ234+BS234)*Crechee/30*FS$4,IF(C231=1,IF(BQ231+BQ232+BQ233+BR231+BR232+BR233+BS231+BS232+BS233+BT231+BT232+BT233&lt;=15,(BQ231+BQ232+BQ233+BS231+BS232+BS233)*Percapita/30*FS$4,IF(BQ231+BQ232+BQ233+BR231+BR232+BR233+BS231+BS232+BS233+BT231+BT232+BT233&gt;=16,Fixo/30*FS$4+(BQ231+BQ232+BQ233+BR231+BR232+BR233+BS231+BS232+BS233+BT231+BT232-16)*Percapita/30*FS$4))))))</f>
        <v>0</v>
      </c>
      <c r="FT231" s="177">
        <f>IF(C231=4,SUM(BU231+BU232+BU233+BW231+BW232+BW233)*Percapita/30*FT$4+(BV231+BV232+BV233+BX231+BX232+BX233)*Cadeirante/30*FT$4,IF(C231=3,IF(BU234+BW234=10,Fixo/30*FT$4+(BU231+BU232+BU233+BW231+BW232+BW233)*Percapita/30*FT$4+(BV234+BX234)*Cadeirante/30*FT$4,IF(BU234+BW234&lt;=9,(BU234+BW234)*Crechee/30*FT$4)+(BV234+BX234)*Cadeirante/30*FT$4+(BU231+BU232+BU233+BW231+BW232+BW233)*Percapita/30*FT$4)+IF(BU234+BW234&gt;=11,Fixo/30*FT$4+(BU234+BW234-10)*Crechee/30*FT$4,0),IF(C231=2,IF(BV231+BV232+BV233+BV234+BX231+BX232+BX233+BX234=1,Cadeirante/30*FT$4,IF(BV231+BV232+BV233+BV234+BX231+BX232+BX233+BX234=2,Fixo/30*FT$4,IF(BV231+BV232+BV233+BV234+BX231+BX232+BX233+BX234&gt;2,Fixo/30*FT$4+(BV231+BV232+BV233+BV234+BX231+BX232+BX233+BX234-2)*Cadeirante/30*FT$4)))+(BU231+BU232+BU233+BW231+BW232+BW233)*Percapita/30*FT$4+(BU234+BW234)*Crechee/30*FT$4,IF(C231=1,IF(BU231+BU232+BU233+BV231+BV232+BV233+BW231+BW232+BW233+BX231+BX232+BX233&lt;=15,(BU231+BU232+BU233+BW231+BW232+BW233)*Percapita/30*FT$4,IF(BU231+BU232+BU233+BV231+BV232+BV233+BW231+BW232+BW233+BX231+BX232+BX233&gt;=16,Fixo/30*FT$4+(BU231+BU232+BU233+BV231+BV232+BV233+BW231+BW232+BW233+BX231+BX232-16)*Percapita/30*FT$4))))))</f>
        <v>0</v>
      </c>
      <c r="FU231" s="177">
        <f>IF(C231=4,SUM(BY231+BY232+BY233+CA231+CA232+CA233)*Percapita/30*FU$4+(BZ231+BZ232+BZ233+CB231+CB232+CB233)*Cadeirante/30*FU$4,IF(C231=3,IF(BY234+CA234=10,Fixo/30*FU$4+(BY231+BY232+BY233+CA231+CA232+CA233)*Percapita/30*FU$4+(BZ234+CB234)*Cadeirante/30*FU$4,IF(BY234+CA234&lt;=9,(BY234+CA234)*Crechee/30*FU$4)+(BZ234+CB234)*Cadeirante/30*FU$4+(BY231+BY232+BY233+CA231+CA232+CA233)*Percapita/30*FU$4)+IF(BY234+CA234&gt;=11,Fixo/30*FU$4+(BY234+CA234-10)*Crechee/30*FU$4,0),IF(C231=2,IF(BZ231+BZ232+BZ233+BZ234+CB231+CB232+CB233+CB234=1,Cadeirante/30*FU$4,IF(BZ231+BZ232+BZ233+BZ234+CB231+CB232+CB233+CB234=2,Fixo/30*FU$4,IF(BZ231+BZ232+BZ233+BZ234+CB231+CB232+CB233+CB234&gt;2,Fixo/30*FU$4+(BZ231+BZ232+BZ233+BZ234+CB231+CB232+CB233+CB234-2)*Cadeirante/30*FU$4)))+(BY231+BY232+BY233+CA231+CA232+CA233)*Percapita/30*FU$4+(BY234+CA234)*Crechee/30*FU$4,IF(C231=1,IF(BY231+BY232+BY233+BZ231+BZ232+BZ233+CA231+CA232+CA233+CB231+CB232+CB233&lt;=15,(BY231+BY232+BY233+CA231+CA232+CA233)*Percapita/30*FU$4,IF(BY231+BY232+BY233+BZ231+BZ232+BZ233+CA231+CA232+CA233+CB231+CB232+CB233&gt;=16,Fixo/30*FU$4+(BY231+BY232+BY233+BZ231+BZ232+BZ233+CA231+CA232+CA233+CB231+CB232-16)*Percapita/30*FU$4))))))</f>
        <v>0</v>
      </c>
      <c r="FV231" s="177">
        <f>IF(C231=4,SUM(CC231+CC232+CC233+CE231+CE232+CE233)*Percapita/30*FV$4+(CD231+CD232+CD233+CF231+CF232+CF233)*Cadeirante/30*FV$4,IF(C231=3,IF(CC234+CE234=10,Fixo/30*FV$4+(CC231+CC232+CC233+CE231+CE232+CE233)*Percapita/30*FV$4+(CD234+CF234)*Cadeirante/30*FV$4,IF(CC234+CE234&lt;=9,(CC234+CE234)*Crechee/30*FV$4)+(CD234+CF234)*Cadeirante/30*FV$4+(CC231+CC232+CC233+CE231+CE232+CE233)*Percapita/30*FV$4)+IF(CC234+CE234&gt;=11,Fixo/30*FV$4+(CC234+CE234-10)*Crechee/30*FV$4,0),IF(C231=2,IF(CD231+CD232+CD233+CD234+CF231+CF232+CF233+CF234=1,Cadeirante/30*FV$4,IF(CD231+CD232+CD233+CD234+CF231+CF232+CF233+CF234=2,Fixo/30*FV$4,IF(CD231+CD232+CD233+CD234+CF231+CF232+CF233+CF234&gt;2,Fixo/30*FV$4+(CD231+CD232+CD233+CD234+CF231+CF232+CF233+CF234-2)*Cadeirante/30*FV$4)))+(CC231+CC232+CC233+CE231+CE232+CE233)*Percapita/30*FV$4+(CC234+CE234)*Crechee/30*FV$4,IF(C231=1,IF(CC231+CC232+CC233+CD231+CD232+CD233+CE231+CE232+CE233+CF231+CF232+CF233&lt;=15,(CC231+CC232+CC233+CE231+CE232+CE233)*Percapita/30*FV$4,IF(CC231+CC232+CC233+CD231+CD232+CD233+CE231+CE232+CE233+CF231+CF232+CF233&gt;=16,Fixo/30*FV$4+(CC231+CC232+CC233+CD231+CD232+CD233+CE231+CE232+CE233+CF231+CF232-16)*Percapita/30*FV$4))))))</f>
        <v>0</v>
      </c>
      <c r="FW231" s="177">
        <f>IF(C231=4,SUM(CG231+CG232+CG233+CI231+CI232+CI233)*Percapita/30*FW$4+(CH231+CH232+CH233+CJ231+CJ232+CJ233)*Cadeirante/30*FW$4,IF(C231=3,IF(CG234+CI234=10,Fixo/30*FW$4+(CG231+CG232+CG233+CI231+CI232+CI233)*Percapita/30*FW$4+(CH234+CJ234)*Cadeirante/30*FW$4,IF(CG234+CI234&lt;=9,(CG234+CI234)*Crechee/30*FW$4)+(CH234+CJ234)*Cadeirante/30*FW$4+(CG231+CG232+CG233+CI231+CI232+CI233)*Percapita/30*FW$4)+IF(CG234+CI234&gt;=11,Fixo/30*FW$4+(CG234+CI234-10)*Crechee/30*FW$4,0),IF(C231=2,IF(CH231+CH232+CH233+CH234+CJ231+CJ232+CJ233+CJ234=1,Cadeirante/30*FW$4,IF(CH231+CH232+CH233+CH234+CJ231+CJ232+CJ233+CJ234=2,Fixo/30*FW$4,IF(CH231+CH232+CH233+CH234+CJ231+CJ232+CJ233+CJ234&gt;2,Fixo/30*FW$4+(CH231+CH232+CH233+CH234+CJ231+CJ232+CJ233+CJ234-2)*Cadeirante/30*FW$4)))+(CG231+CG232+CG233+CI231+CI232+CI233)*Percapita/30*FW$4+(CG234+CI234)*Crechee/30*FW$4,IF(C231=1,IF(CG231+CG232+CG233+CH231+CH232+CH233+CI231+CI232+CI233+CJ231+CJ232+CJ233&lt;=15,(CG231+CG232+CG233+CI231+CI232+CI233)*Percapita/30*FW$4,IF(CG231+CG232+CG233+CH231+CH232+CH233+CI231+CI232+CI233+CJ231+CJ232+CJ233&gt;=16,Fixo/30*FW$4+(CG231+CG232+CG233+CH231+CH232+CH233+CI231+CI232+CI233+CJ231+CJ232-16)*Percapita/30*FW$4))))))</f>
        <v>0</v>
      </c>
      <c r="FX231" s="177">
        <f>IF(C231=4,SUM(CK231+CK232+CK233+CM231+CM232+CM233)*Percapita/30*FX$4+(CL231+CL232+CL233+CN231+CN232+CN233)*Cadeirante/30*FX$4,IF(C231=3,IF(CK234+CM234=10,Fixo/30*FX$4+(CK231+CK232+CK233+CM231+CM232+CM233)*Percapita/30*FX$4+(CL234+CN234)*Cadeirante/30*FX$4,IF(CK234+CM234&lt;=9,(CK234+CM234)*Crechee/30*FX$4)+(CL234+CN234)*Cadeirante/30*FX$4+(CK231+CK232+CK233+CM231+CM232+CM233)*Percapita/30*FX$4)+IF(CK234+CM234&gt;=11,Fixo/30*FX$4+(CK234+CM234-10)*Crechee/30*FX$4,0),IF(C231=2,IF(CL231+CL232+CL233+CL234+CN231+CN232+CN233+CN234=1,Cadeirante/30*FX$4,IF(CL231+CL232+CL233+CL234+CN231+CN232+CN233+CN234=2,Fixo/30*FX$4,IF(CL231+CL232+CL233+CL234+CN231+CN232+CN233+CN234&gt;2,Fixo/30*FX$4+(CL231+CL232+CL233+CL234+CN231+CN232+CN233+CN234-2)*Cadeirante/30*FX$4)))+(CK231+CK232+CK233+CM231+CM232+CM233)*Percapita/30*FX$4+(CK234+CM234)*Crechee/30*FX$4,IF(C231=1,IF(CK231+CK232+CK233+CL231+CL232+CL233+CM231+CM232+CM233+CN231+CN232+CN233&lt;=15,(CK231+CK232+CK233+CM231+CM232+CM233)*Percapita/30*FX$4,IF(CK231+CK232+CK233+CL231+CL232+CL233+CM231+CM232+CM233+CN231+CN232+CN233&gt;=16,Fixo/30*FX$4+(CK231+CK232+CK233+CL231+CL232+CL233+CM231+CM232+CM233+CN231+CN232-16)*Percapita/30*FX$4))))))</f>
        <v>0</v>
      </c>
      <c r="FY231" s="177">
        <f>IF(C231=4,SUM(CO231+CO232+CO233+CQ231+CQ232+CQ233)*Percapita/30*FY$4+(CP231+CP232+CP233+CR231+CR232+CR233)*Cadeirante/30*FY$4,IF(C231=3,IF(CO234+CQ234=10,Fixo/30*FY$4+(CO231+CO232+CO233+CQ231+CQ232+CQ233)*Percapita/30*FY$4+(CP234+CR234)*Cadeirante/30*FY$4,IF(CO234+CQ234&lt;=9,(CO234+CQ234)*Crechee/30*FY$4)+(CP234+CR234)*Cadeirante/30*FY$4+(CO231+CO232+CO233+CQ231+CQ232+CQ233)*Percapita/30*FY$4)+IF(CO234+CQ234&gt;=11,Fixo/30*FY$4+(CO234+CQ234-10)*Crechee/30*FY$4,0),IF(C231=2,IF(CP231+CP232+CP233+CP234+CR231+CR232+CR233+CR234=1,Cadeirante/30*FY$4,IF(CP231+CP232+CP233+CP234+CR231+CR232+CR233+CR234=2,Fixo/30*FY$4,IF(CP231+CP232+CP233+CP234+CR231+CR232+CR233+CR234&gt;2,Fixo/30*FY$4+(CP231+CP232+CP233+CP234+CR231+CR232+CR233+CR234-2)*Cadeirante/30*FY$4)))+(CO231+CO232+CO233+CQ231+CQ232+CQ233)*Percapita/30*FY$4+(CO234+CQ234)*Crechee/30*FY$4,IF(C231=1,IF(CO231+CO232+CO233+CP231+CP232+CP233+CQ231+CQ232+CQ233+CR231+CR232+CR233&lt;=15,(CO231+CO232+CO233+CQ231+CQ232+CQ233)*Percapita/30*FY$4,IF(CO231+CO232+CO233+CP231+CP232+CP233+CQ231+CQ232+CQ233+CR231+CR232+CR233&gt;=16,Fixo/30*FY$4+(CO231+CO232+CO233+CP231+CP232+CP233+CQ231+CQ232+CQ233+CR231+CR232-16)*Percapita/30*FY$4))))))</f>
        <v>0</v>
      </c>
      <c r="FZ231" s="177">
        <f>IF(C231=4,SUM(CS231+CS232+CS233+CU231+CU232+CU233)*Percapita/30*FZ$4+(CT231+CT232+CT233+CV231+CV232+CV233)*Cadeirante/30*FZ$4,IF(C231=3,IF(CS234+CU234=10,Fixo/30*FZ$4+(CS231+CS232+CS233+CU231+CU232+CU233)*Percapita/30*FZ$4+(CT234+CV234)*Cadeirante/30*FZ$4,IF(CS234+CU234&lt;=9,(CS234+CU234)*Crechee/30*FZ$4)+(CT234+CV234)*Cadeirante/30*FZ$4+(CS231+CS232+CS233+CU231+CU232+CU233)*Percapita/30*FZ$4)+IF(CS234+CU234&gt;=11,Fixo/30*FZ$4+(CS234+CU234-10)*Crechee/30*FZ$4,0),IF(C231=2,IF(CT231+CT232+CT233+CT234+CV231+CV232+CV233+CV234=1,Cadeirante/30*FZ$4,IF(CT231+CT232+CT233+CT234+CV231+CV232+CV233+CV234=2,Fixo/30*FZ$4,IF(CT231+CT232+CT233+CT234+CV231+CV232+CV233+CV234&gt;2,Fixo/30*FZ$4+(CT231+CT232+CT233+CT234+CV231+CV232+CV233+CV234-2)*Cadeirante/30*FZ$4)))+(CS231+CS232+CS233+CU231+CU232+CU233)*Percapita/30*FZ$4+(CS234+CU234)*Crechee/30*FZ$4,IF(C231=1,IF(CS231+CS232+CS233+CT231+CT232+CT233+CU231+CU232+CU233+CV231+CV232+CV233&lt;=15,(CS231+CS232+CS233+CU231+CU232+CU233)*Percapita/30*FZ$4,IF(CS231+CS232+CS233+CT231+CT232+CT233+CU231+CU232+CU233+CV231+CV232+CV233&gt;=16,Fixo/30*FZ$4+(CS231+CS232+CS233+CT231+CT232+CT233+CU231+CU232+CU233+CV231+CV232-16)*Percapita/30*FZ$4))))))</f>
        <v>0</v>
      </c>
      <c r="GA231" s="177">
        <f>IF(C231=4,SUM(CW231+CW232+CW233+CY231+CY232+CY233)*Percapita/30*GA$4+(CX231+CX232+CX233+CZ231+CZ232+CZ233)*Cadeirante/30*GA$4,IF(C231=3,IF(CW234+CY234=10,Fixo/30*GA$4+(CW231+CW232+CW233+CY231+CY232+CY233)*Percapita/30*GA$4+(CX234+CZ234)*Cadeirante/30*GA$4,IF(CW234+CY234&lt;=9,(CW234+CY234)*Crechee/30*GA$4)+(CX234+CZ234)*Cadeirante/30*GA$4+(CW231+CW232+CW233+CY231+CY232+CY233)*Percapita/30*GA$4)+IF(CW234+CY234&gt;=11,Fixo/30*GA$4+(CW234+CY234-10)*Crechee/30*GA$4,0),IF(C231=2,IF(CX231+CX232+CX233+CX234+CZ231+CZ232+CZ233+CZ234=1,Cadeirante/30*GA$4,IF(CX231+CX232+CX233+CX234+CZ231+CZ232+CZ233+CZ234=2,Fixo/30*GA$4,IF(CX231+CX232+CX233+CX234+CZ231+CZ232+CZ233+CZ234&gt;2,Fixo/30*GA$4+(CX231+CX232+CX233+CX234+CZ231+CZ232+CZ233+CZ234-2)*Cadeirante/30*GA$4)))+(CW231+CW232+CW233+CY231+CY232+CY233)*Percapita/30*GA$4+(CW234+CY234)*Crechee/30*GA$4,IF(C231=1,IF(CW231+CW232+CW233+CX231+CX232+CX233+CY231+CY232+CY233+CZ231+CZ232+CZ233&lt;=15,(CW231+CW232+CW233+CY231+CY232+CY233)*Percapita/30*GA$4,IF(CW231+CW232+CW233+CX231+CX232+CX233+CY231+CY232+CY233+CZ231+CZ232+CZ233&gt;=16,Fixo/30*GA$4+(CW231+CW232+CW233+CX231+CX232+CX233+CY231+CY232+CY233+CZ231+CZ232-16)*Percapita/30*GA$4))))))</f>
        <v>0</v>
      </c>
      <c r="GB231" s="177">
        <f>IF(C231=4,SUM(DA231+DA232+DA233+DC231+DC232+DC233)*Percapita/30*GB$4+(DB231+DB232+DB233+DD231+DD232+DD233)*Cadeirante/30*GB$4,IF(C231=3,IF(DA234+DC234=10,Fixo/30*GB$4+(DA231+DA232+DA233+DC231+DC232+DC233)*Percapita/30*GB$4+(DB234+DD234)*Cadeirante/30*GB$4,IF(DA234+DC234&lt;=9,(DA234+DC234)*Crechee/30*GB$4)+(DB234+DD234)*Cadeirante/30*GB$4+(DA231+DA232+DA233+DC231+DC232+DC233)*Percapita/30*GB$4)+IF(DA234+DC234&gt;=11,Fixo/30*GB$4+(DA234+DC234-10)*Crechee/30*GB$4,0),IF(C231=2,IF(DB231+DB232+DB233+DB234+DD231+DD232+DD233+DD234=1,Cadeirante/30*GB$4,IF(DB231+DB232+DB233+DB234+DD231+DD232+DD233+DD234=2,Fixo/30*GB$4,IF(DB231+DB232+DB233+DB234+DD231+DD232+DD233+DD234&gt;2,Fixo/30*GB$4+(DB231+DB232+DB233+DB234+DD231+DD232+DD233+DD234-2)*Cadeirante/30*GB$4)))+(DA231+DA232+DA233+DC231+DC232+DC233)*Percapita/30*GB$4+(DA234+DC234)*Crechee/30*GB$4,IF(C231=1,IF(DA231+DA232+DA233+DB231+DB232+DB233+DC231+DC232+DC233+DD231+DD232+DD233&lt;=15,(DA231+DA232+DA233+DC231+DC232+DC233)*Percapita/30*GB$4,IF(DA231+DA232+DA233+DB231+DB232+DB233+DC231+DC232+DC233+DD231+DD232+DD233&gt;=16,Fixo/30*GB$4+(DA231+DA232+DA233+DB231+DB232+DB233+DC231+DC232+DC233+DD231+DD232-16)*Percapita/30*GB$4))))))</f>
        <v>0</v>
      </c>
      <c r="GC231" s="177">
        <f>IF(C231=4,SUM(DE231+DE232+DE233+DG231+DG232+DG233)*Percapita/30*GC$4+(DF231+DF232+DF233+DH231+DH232+DH233)*Cadeirante/30*GC$4,IF(C231=3,IF(DE234+DG234=10,Fixo/30*GC$4+(DE231+DE232+DE233+DG231+DG232+DG233)*Percapita/30*GC$4+(DF234+DH234)*Cadeirante/30*GC$4,IF(DE234+DG234&lt;=9,(DE234+DG234)*Crechee/30*GC$4)+(DF234+DH234)*Cadeirante/30*GC$4+(DE231+DE232+DE233+DG231+DG232+DG233)*Percapita/30*GC$4)+IF(DE234+DG234&gt;=11,Fixo/30*GC$4+(DE234+DG234-10)*Crechee/30*GC$4,0),IF(C231=2,IF(DF231+DF232+DF233+DF234+DH231+DH232+DH233+DH234=1,Cadeirante/30*GC$4,IF(DF231+DF232+DF233+DF234+DH231+DH232+DH233+DH234=2,Fixo/30*GC$4,IF(DF231+DF232+DF233+DF234+DH231+DH232+DH233+DH234&gt;2,Fixo/30*GC$4+(DF231+DF232+DF233+DF234+DH231+DH232+DH233+DH234-2)*Cadeirante/30*GC$4)))+(DE231+DE232+DE233+DG231+DG232+DG233)*Percapita/30*GC$4+(DE234+DG234)*Crechee/30*GC$4,IF(C231=1,IF(DE231+DE232+DE233+DF231+DF232+DF233+DG231+DG232+DG233+DH231+DH232+DH233&lt;=15,(DE231+DE232+DE233+DG231+DG232+DG233)*Percapita/30*GC$4,IF(DE231+DE232+DE233+DF231+DF232+DF233+DG231+DG232+DG233+DH231+DH232+DH233&gt;=16,Fixo/30*GC$4+(DE231+DE232+DE233+DF231+DF232+DF233+DG231+DG232+DG233+DH231+DH232-16)*Percapita/30*GC$4))))))</f>
        <v>0</v>
      </c>
      <c r="GD231" s="177">
        <f>IF(C231=4,SUM(DI231+DI232+DI233+DK231+DK232+DK233)*Percapita/30*GD$4+(DJ231+DJ232+DJ233+DL231+DL232+DL233)*Cadeirante/30*GD$4,IF(C231=3,IF(DI234+DK234=10,Fixo/30*GD$4+(DI231+DI232+DI233+DK231+DK232+DK233)*Percapita/30*GD$4+(DJ234+DL234)*Cadeirante/30*GD$4,IF(DI234+DK234&lt;=9,(DI234+DK234)*Crechee/30*GD$4)+(DJ234+DL234)*Cadeirante/30*GD$4+(DI231+DI232+DI233+DK231+DK232+DK233)*Percapita/30*GD$4)+IF(DI234+DK234&gt;=11,Fixo/30*GD$4+(DI234+DK234-10)*Crechee/30*GD$4,0),IF(C231=2,IF(DJ231+DJ232+DJ233+DJ234+DL231+DL232+DL233+DL234=1,Cadeirante/30*GD$4,IF(DJ231+DJ232+DJ233+DJ234+DL231+DL232+DL233+DL234=2,Fixo/30*GD$4,IF(DJ231+DJ232+DJ233+DJ234+DL231+DL232+DL233+DL234&gt;2,Fixo/30*GD$4+(DJ231+DJ232+DJ233+DJ234+DL231+DL232+DL233+DL234-2)*Cadeirante/30*GD$4)))+(DI231+DI232+DI233+DK231+DK232+DK233)*Percapita/30*GD$4+(DI234+DK234)*Crechee/30*GD$4,IF(C231=1,IF(DI231+DI232+DI233+DJ231+DJ232+DJ233+DK231+DK232+DK233+DL231+DL232+DL233&lt;=15,(DI231+DI232+DI233+DK231+DK232+DK233)*Percapita/30*GD$4,IF(DI231+DI232+DI233+DJ231+DJ232+DJ233+DK231+DK232+DK233+DL231+DL232+DL233&gt;=16,Fixo/30*GD$4+(DI231+DI232+DI233+DJ231+DJ232+DJ233+DK231+DK232+DK233+DL231+DL232-16)*Percapita/30*GD$4))))))</f>
        <v>0</v>
      </c>
      <c r="GE231" s="177">
        <f>IF(C231=4,SUM(DM231+DM232+DM233+DO231+DO232+DO233)*Percapita/30*GE$4+(DN231+DN232+DN233+DP231+DP232+DP233)*Cadeirante/30*GE$4,IF(C231=3,IF(DM234+DO234=10,Fixo/30*GE$4+(DM231+DM232+DM233+DO231+DO232+DO233)*Percapita/30*GE$4+(DN234+DP234)*Cadeirante/30*GE$4,IF(DM234+DO234&lt;=9,(DM234+DO234)*Crechee/30*GE$4)+(DN234+DP234)*Cadeirante/30*GE$4+(DM231+DM232+DM233+DO231+DO232+DO233)*Percapita/30*GE$4)+IF(DM234+DO234&gt;=11,Fixo/30*GE$4+(DM234+DO234-10)*Crechee/30*GE$4,0),IF(C231=2,IF(DN231+DN232+DN233+DN234+DP231+DP232+DP233+DP234=1,Cadeirante/30*GE$4,IF(DN231+DN232+DN233+DN234+DP231+DP232+DP233+DP234=2,Fixo/30*GE$4,IF(DN231+DN232+DN233+DN234+DP231+DP232+DP233+DP234&gt;2,Fixo/30*GE$4+(DN231+DN232+DN233+DN234+DP231+DP232+DP233+DP234-2)*Cadeirante/30*GE$4)))+(DM231+DM232+DM233+DO231+DO232+DO233)*Percapita/30*GE$4+(DM234+DO234)*Crechee/30*GE$4,IF(C231=1,IF(DM231+DM232+DM233+DN231+DN232+DN233+DO231+DO232+DO233+DP231+DP232+DP233&lt;=15,(DM231+DM232+DM233+DO231+DO232+DO233)*Percapita/30*GE$4,IF(DM231+DM232+DM233+DN231+DN232+DN233+DO231+DO232+DO233+DP231+DP232+DP233&gt;=16,Fixo/30*GE$4+(DM231+DM232+DM233+DN231+DN232+DN233+DO231+DO232+DO233+DP231+DP232-16)*Percapita/30*GE$4))))))</f>
        <v>0</v>
      </c>
      <c r="GF231" s="177">
        <f>IF(C231=4,SUM(DQ231+DQ232+DQ233+DS231+DS232+DS233)*Percapita/30*GF$4+(DR231+DR232+DR233+DT231+DT232+DT233)*Cadeirante/30*GF$4,IF(C231=3,IF(DQ234+DS234=10,Fixo/30*GF$4+(DQ231+DQ232+DQ233+DS231+DS232+DS233)*Percapita/30*GF$4+(DR234+DT234)*Cadeirante/30*GF$4,IF(DQ234+DS234&lt;=9,(DQ234+DS234)*Crechee/30*GF$4)+(DR234+DT234)*Cadeirante/30*GF$4+(DQ231+DQ232+DQ233+DS231+DS232+DS233)*Percapita/30*GF$4)+IF(DQ234+DS234&gt;=11,Fixo/30*GF$4+(DQ234+DS234-10)*Crechee/30*GF$4,0),IF(C231=2,IF(DR231+DR232+DR233+DR234+DT231+DT232+DT233+DT234=1,Cadeirante/30*GF$4,IF(DR231+DR232+DR233+DR234+DT231+DT232+DT233+DT234=2,Fixo/30*GF$4,IF(DR231+DR232+DR233+DR234+DT231+DT232+DT233+DT234&gt;2,Fixo/30*GF$4+(DR231+DR232+DR233+DR234+DT231+DT232+DT233+DT234-2)*Cadeirante/30*GF$4)))+(DQ231+DQ232+DQ233+DS231+DS232+DS233)*Percapita/30*GF$4+(DQ234+DS234)*Crechee/30*GF$4,IF(C231=1,IF(DQ231+DQ232+DQ233+DR231+DR232+DR233+DS231+DS232+DS233+DT231+DT232+DT233&lt;=15,(DQ231+DQ232+DQ233+DS231+DS232+DS233)*Percapita/30*GF$4,IF(DQ231+DQ232+DQ233+DR231+DR232+DR233+DS231+DS232+DS233+DT231+DT232+DT233&gt;=16,Fixo/30*GF$4+(DQ231+DQ232+DQ233+DR231+DR232+DR233+DS231+DS232+DS233+DT231+DT232-16)*Percapita/30*GF$4))))))</f>
        <v>0</v>
      </c>
      <c r="GG231" s="177">
        <f>IF(C231=4,SUM(DU231+DU232+DU233+DW231+DW232+DW233)*Percapita/30*GG$4+(DV231+DV232+DV233+DX231+DX232+DX233)*Cadeirante/30*GG$4,IF(C231=3,IF(DU234+DW234=10,Fixo/30*GG$4+(DU231+DU232+DU233+DW231+DW232+DW233)*Percapita/30*GG$4+(DV234+DX234)*Cadeirante/30*GG$4,IF(DU234+DW234&lt;=9,(DU234+DW234)*Crechee/30*GG$4)+(DV234+DX234)*Cadeirante/30*GG$4+(DU231+DU232+DU233+DW231+DW232+DW233)*Percapita/30*GG$4)+IF(DU234+DW234&gt;=11,Fixo/30*GG$4+(DU234+DW234-10)*Crechee/30*GG$4,0),IF(C231=2,IF(DV231+DV232+DV233+DV234+DX231+DX232+DX233+DX234=1,Cadeirante/30*GG$4,IF(DV231+DV232+DV233+DV234+DX231+DX232+DX233+DX234=2,Fixo/30*GG$4,IF(DV231+DV232+DV233+DV234+DX231+DX232+DX233+DX234&gt;2,Fixo/30*GG$4+(DV231+DV232+DV233+DV234+DX231+DX232+DX233+DX234-2)*Cadeirante/30*GG$4)))+(DU231+DU232+DU233+DW231+DW232+DW233)*Percapita/30*GG$4+(DU234+DW234)*Crechee/30*GG$4,IF(C231=1,IF(DU231+DU232+DU233+DV231+DV232+DV233+DW231+DW232+DW233+DX231+DX232+DX233&lt;=15,(DU231+DU232+DU233+DW231+DW232+DW233)*Percapita/30*GG$4,IF(DU231+DU232+DU233+DV231+DV232+DV233+DW231+DW232+DW233+DX231+DX232+DX233&gt;=16,Fixo/30*GG$4+(DU231+DU232+DU233+DV231+DV232+DV233+DW231+DW232+DW233+DX231+DX232-16)*Percapita/30*GG$4))))))</f>
        <v>0</v>
      </c>
      <c r="GH231" s="177">
        <f>IF(C231=4,SUM(DY231+DY232+DY233+EA231+EA232+EA233)*Percapita/30*GH$4+(DZ231+DZ232+DZ233+EB231+EB232+EB233)*Cadeirante/30*GH$4,IF(C231=3,IF(DY234+EA234=10,Fixo/30*GH$4+(DY231+DY232+DY233+EA231+EA232+EA233)*Percapita/30*GH$4+(DZ234+EB234)*Cadeirante/30*GH$4,IF(DY234+EA234&lt;=9,(DY234+EA234)*Crechee/30*GH$4)+(DZ234+EB234)*Cadeirante/30*GH$4+(DY231+DY232+DY233+EA231+EA232+EA233)*Percapita/30*GH$4)+IF(DY234+EA234&gt;=11,Fixo/30*GH$4+(DY234+EA234-10)*Crechee/30*GH$4,0),IF(C231=2,IF(DZ231+DZ232+DZ233+DZ234+EB231+EB232+EB233+EB234=1,Cadeirante/30*GH$4,IF(DZ231+DZ232+DZ233+DZ234+EB231+EB232+EB233+EB234=2,Fixo/30*GH$4,IF(DZ231+DZ232+DZ233+DZ234+EB231+EB232+EB233+EB234&gt;2,Fixo/30*GH$4+(DZ231+DZ232+DZ233+DZ234+EB231+EB232+EB233+EB234-2)*Cadeirante/30*GH$4)))+(DY231+DY232+DY233+EA231+EA232+EA233)*Percapita/30*GH$4+(DY234+EA234)*Crechee/30*GH$4,IF(C231=1,IF(DY231+DY232+DY233+DZ231+DZ232+DZ233+EA231+EA232+EA233+EB231+EB232+EB233&lt;=15,(DY231+DY232+DY233+EA231+EA232+EA233)*Percapita/30*GH$4,IF(DY231+DY232+DY233+DZ231+DZ232+DZ233+EA231+EA232+EA233+EB231+EB232+EB233&gt;=16,Fixo/30*GH$4+(DY231+DY232+DY233+DZ231+DZ232+DZ233+EA231+EA232+EA233+EB231+EB232-16)*Percapita/30*GH$4))))))</f>
        <v>0</v>
      </c>
      <c r="GI231" s="177">
        <f>IF(C231=4,SUM(EC231+EC232+EC233+EE231+EE232+EE233)*Percapita/30*GI$4+(ED231+ED232+ED233+EF231+EF232+EF233)*Cadeirante/30*GI$4,IF(C231=3,IF(EC234+EE234=10,Fixo/30*GI$4+(EC231+EC232+EC233+EE231+EE232+EE233)*Percapita/30*GI$4+(ED234+EF234)*Cadeirante/30*GI$4,IF(EC234+EE234&lt;=9,(EC234+EE234)*Crechee/30*GI$4)+(ED234+EF234)*Cadeirante/30*GI$4+(EC231+EC232+EC233+EE231+EE232+EE233)*Percapita/30*GI$4)+IF(EC234+EE234&gt;=11,Fixo/30*GI$4+(EC234+EE234-10)*Crechee/30*GI$4,0),IF(C231=2,IF(ED231+ED232+ED233+ED234+EF231+EF232+EF233+EF234=1,Cadeirante/30*GI$4,IF(ED231+ED232+ED233+ED234+EF231+EF232+EF233+EF234=2,Fixo/30*GI$4,IF(ED231+ED232+ED233+ED234+EF231+EF232+EF233+EF234&gt;2,Fixo/30*GI$4+(ED231+ED232+ED233+ED234+EF231+EF232+EF233+EF234-2)*Cadeirante/30*GI$4)))+(EC231+EC232+EC233+EE231+EE232+EE233)*Percapita/30*GI$4+(EC234+EE234)*Crechee/30*GI$4,IF(C231=1,IF(EC231+EC232+EC233+ED231+ED232+ED233+EE231+EE232+EE233+EF231+EF232+EF233&lt;=15,(EC231+EC232+EC233+EE231+EE232+EE233)*Percapita/30*GI$4,IF(EC231+EC232+EC233+ED231+ED232+ED233+EE231+EE232+EE233+EF231+EF232+EF233&gt;=16,Fixo/30*GI$4+(EC231+EC232+EC233+ED231+ED232+ED233+EE231+EE232+EE233+EF231+EF232-16)*Percapita/30*GI$4))))))</f>
        <v>0</v>
      </c>
      <c r="GJ231" s="177">
        <f>IF(C231=4,SUM(EG231+EG232+EG233+EI231+EI232+EI233)*Percapita/30*GJ$4+(EH231+EH232+EH233+EJ231+EJ232+EJ233)*Cadeirante/30*GJ$4,IF(C231=3,IF(EG234+EI234=10,Fixo/30*GJ$4+(EG231+EG232+EG233+EI231+EI232+EI233)*Percapita/30*GJ$4+(EH234+EJ234)*Cadeirante/30*GJ$4,IF(EG234+EI234&lt;=9,(EG234+EI234)*Crechee/30*GJ$4)+(EH234+EJ234)*Cadeirante/30*GJ$4+(EG231+EG232+EG233+EI231+EI232+EI233)*Percapita/30*GJ$4)+IF(EG234+EI234&gt;=11,Fixo/30*GJ$4+(EG234+EI234-10)*Crechee/30*GJ$4,0),IF(C231=2,IF(EH231+EH232+EH233+EH234+EJ231+EJ232+EJ233+EJ234=1,Cadeirante/30*GJ$4,IF(EH231+EH232+EH233+EH234+EJ231+EJ232+EJ233+EJ234=2,Fixo/30*GJ$4,IF(EH231+EH232+EH233+EH234+EJ231+EJ232+EJ233+EJ234&gt;2,Fixo/30*GJ$4+(EH231+EH232+EH233+EH234+EJ231+EJ232+EJ233+EJ234-2)*Cadeirante/30*GJ$4)))+(EG231+EG232+EG233+EI231+EI232+EI233)*Percapita/30*GJ$4+(EG234+EI234)*Crechee/30*GJ$4,IF(C231=1,IF(EG231+EG232+EG233+EH231+EH232+EH233+EI231+EI232+EI233+EJ231+EJ232+EJ233&lt;=15,(EG231+EG232+EG233+EI231+EI232+EI233)*Percapita/30*GJ$4,IF(EG231+EG232+EG233+EH231+EH232+EH233+EI231+EI232+EI233+EJ231+EJ232+EJ233&gt;=16,Fixo/30*GJ$4+(EG231+EG232+EG233+EH231+EH232+EH233+EI231+EI232+EI233+EJ231+EJ232-16)*Percapita/30*GJ$4))))))</f>
        <v>0</v>
      </c>
      <c r="GK231" s="178"/>
      <c r="GL231" s="103">
        <f t="shared" si="248"/>
        <v>0</v>
      </c>
      <c r="GM231" s="124"/>
      <c r="GN231" s="104">
        <f>SUMIF(V231:V234,"&lt;0")*Cadeirante/30*GN$4+SUMIF(X231:X234,"&lt;0")*Cadeirante/30*GN$4</f>
        <v>0</v>
      </c>
      <c r="GO231" s="104">
        <f>SUMIF(Z231:Z234,"&lt;0")*Cadeirante/30*GO$4+SUMIF(AB231:AB234,"&lt;0")*Cadeirante/30*GO$4</f>
        <v>0</v>
      </c>
      <c r="GP231" s="104">
        <f>SUMIF(AD231:AD234,"&lt;0")*Cadeirante/30*GP$4+SUMIF(AF231:AF234,"&lt;0")*Cadeirante/30*GP$4</f>
        <v>0</v>
      </c>
      <c r="GQ231" s="104">
        <f>SUMIF(AH231:AH234,"&lt;0")*Cadeirante/30*GQ$4+SUMIF(AJ231:AJ234,"&lt;0")*Cadeirante/30*GQ$4</f>
        <v>0</v>
      </c>
      <c r="GR231" s="104">
        <f>SUMIF(AL231:AL234,"&lt;0")*Cadeirante/30*GR$4+SUMIF(AN231:AN234,"&lt;0")*Cadeirante/30*GR$4</f>
        <v>0</v>
      </c>
      <c r="GS231" s="104">
        <f>SUMIF(AP231:AP234,"&lt;0")*Cadeirante/30*GS$4+SUMIF(AR231:AR234,"&lt;0")*Cadeirante/30*GS$4</f>
        <v>0</v>
      </c>
      <c r="GT231" s="104">
        <f>SUMIF(AT231:AT234,"&lt;0")*Cadeirante/30*GT$4+SUMIF(AV231:AV234,"&lt;0")*Cadeirante/30*GT$4</f>
        <v>0</v>
      </c>
      <c r="GU231" s="104">
        <f>SUMIF(AX231:AX234,"&lt;0")*Cadeirante/30*GU$4+SUMIF(AZ231:AZ234,"&lt;0")*Cadeirante/30*GU$4</f>
        <v>0</v>
      </c>
      <c r="GV231" s="104">
        <f>SUMIF(BB231:BB234,"&lt;0")*Cadeirante/30*GV$4+SUMIF(BD231:BD234,"&lt;0")*Cadeirante/30*GV$4</f>
        <v>0</v>
      </c>
      <c r="GW231" s="104">
        <f>SUMIF(BF231:BF234,"&lt;0")*Cadeirante/30*GW$4+SUMIF(BH231:BH234,"&lt;0")*Cadeirante/30*GW$4</f>
        <v>0</v>
      </c>
      <c r="GX231" s="104">
        <f>SUMIF(BJ231:BJ234,"&lt;0")*Cadeirante/30*GX$4+SUMIF(BL231:BL234,"&lt;0")*Cadeirante/30*GX$4</f>
        <v>0</v>
      </c>
      <c r="GY231" s="104">
        <f>SUMIF(BN231:BN234,"&lt;0")*Cadeirante/30*GY$4+SUMIF(BP231:BP234,"&lt;0")*Cadeirante/30*GY$4</f>
        <v>0</v>
      </c>
      <c r="GZ231" s="104">
        <f>SUMIF(BR231:BR234,"&lt;0")*Cadeirante/30*GZ$4+SUMIF(BT231:BT234,"&lt;0")*Cadeirante/30*GZ$4</f>
        <v>0</v>
      </c>
      <c r="HA231" s="104">
        <f>SUMIF(BV231:BV234,"&lt;0")*Cadeirante/30*HA$4+SUMIF(BX231:BX234,"&lt;0")*Cadeirante/30*HA$4</f>
        <v>0</v>
      </c>
      <c r="HB231" s="104">
        <f>SUMIF(BZ231:BZ234,"&lt;0")*Cadeirante/30*HB$4+SUMIF(CB231:CB234,"&lt;0")*Cadeirante/30*HB$4</f>
        <v>0</v>
      </c>
      <c r="HC231" s="104">
        <f>SUMIF(CD231:CD234,"&lt;0")*Cadeirante/30*HC$4+SUMIF(CF231:CF234,"&lt;0")*Cadeirante/30*HC$4</f>
        <v>0</v>
      </c>
      <c r="HD231" s="104">
        <f>SUMIF(CH231:CH234,"&lt;0")*Cadeirante/30*HD$4+SUMIF(CJ231:CJ234,"&lt;0")*Cadeirante/30*HD$4</f>
        <v>0</v>
      </c>
      <c r="HE231" s="104">
        <f>SUMIF(CL231:CL234,"&lt;0")*Cadeirante/30*HE$4+SUMIF(CN231:CN234,"&lt;0")*Cadeirante/30*HE$4</f>
        <v>0</v>
      </c>
      <c r="HF231" s="104">
        <f>SUMIF(CP231:CP234,"&lt;0")*Cadeirante/30*HF$4+SUMIF(CR231:CR234,"&lt;0")*Cadeirante/30*HF$4</f>
        <v>0</v>
      </c>
      <c r="HG231" s="104">
        <f>SUMIF(CT231:CT234,"&lt;0")*Cadeirante/30*HG$4+SUMIF(CV231:CV234,"&lt;0")*Cadeirante/30*HG$4</f>
        <v>0</v>
      </c>
      <c r="HH231" s="104">
        <f>SUMIF(CX231:CX234,"&lt;0")*Cadeirante/30*HH$4+SUMIF(CZ231:CZ234,"&lt;0")*Cadeirante/30*HH$4</f>
        <v>0</v>
      </c>
      <c r="HI231" s="104">
        <f>SUMIF(DB231:DB234,"&lt;0")*Cadeirante/30*HI$4+SUMIF(DD231:DD234,"&lt;0")*Cadeirante/30*HI$4</f>
        <v>0</v>
      </c>
      <c r="HJ231" s="104">
        <f>SUMIF(DF231:DF234,"&lt;0")*Cadeirante/30*HJ$4+SUMIF(DH231:DH234,"&lt;0")*Cadeirante/30*HJ$4</f>
        <v>0</v>
      </c>
      <c r="HK231" s="104">
        <f>SUMIF(DJ231:DJ234,"&lt;0")*Cadeirante/30*HK$4+SUMIF(DL231:DL234,"&lt;0")*Cadeirante/30*HK$4</f>
        <v>0</v>
      </c>
      <c r="HL231" s="104">
        <f>SUMIF(DN231:DN234,"&lt;0")*Cadeirante/30*HL$4+SUMIF(DP231:DP234,"&lt;0")*Cadeirante/30*HL$4</f>
        <v>0</v>
      </c>
      <c r="HM231" s="104">
        <f>SUMIF(DR231:DR234,"&lt;0")*Cadeirante/30*HM$4+SUMIF(DT231:DT234,"&lt;0")*Cadeirante/30*HM$4</f>
        <v>0</v>
      </c>
      <c r="HN231" s="104">
        <f>SUMIF(DV231:DV234,"&lt;0")*Cadeirante/30*HN$4+SUMIF(DX231:DX234,"&lt;0")*Cadeirante/30*HN$4</f>
        <v>0</v>
      </c>
      <c r="HO231" s="104">
        <f>SUMIF(DZ231:DZ234,"&lt;0")*Cadeirante/30*HO$4+SUMIF(EB231:EB234,"&lt;0")*Cadeirante/30*HO$4</f>
        <v>0</v>
      </c>
      <c r="HP231" s="104">
        <f>SUMIF(ED231:ED234,"&lt;0")*Cadeirante/30*HP$4+SUMIF(EF231:EF234,"&lt;0")*Cadeirante/30*HP$4</f>
        <v>0</v>
      </c>
      <c r="HQ231" s="64"/>
      <c r="HR231" s="64"/>
      <c r="HS231" s="64"/>
      <c r="HT231" s="64"/>
      <c r="HU231" s="64"/>
      <c r="HV231" s="64"/>
      <c r="HW231" s="176">
        <v>17629.309999999998</v>
      </c>
      <c r="HX231" s="64"/>
      <c r="HY231" s="280">
        <f>IF(ISTEXT(EM231), VALUE(EM231), EM231)</f>
        <v>0</v>
      </c>
      <c r="HZ231" s="280">
        <f>IF(ISTEXT(EN231), VALUE(EN231), EN231)</f>
        <v>0</v>
      </c>
      <c r="IA231" s="280">
        <f>IF(ISTEXT(EO231), VALUE(EO231), EO231)</f>
        <v>0</v>
      </c>
      <c r="IB231" s="64" t="b">
        <f>HW231=FE231</f>
        <v>0</v>
      </c>
      <c r="IC231" s="64"/>
    </row>
    <row r="232" spans="1:237" s="106" customFormat="1" ht="22.5" customHeight="1" x14ac:dyDescent="0.25">
      <c r="A232" s="368" t="s">
        <v>3374</v>
      </c>
      <c r="B232" s="369" t="s">
        <v>3375</v>
      </c>
      <c r="C232" s="370" t="s">
        <v>3186</v>
      </c>
      <c r="D232" s="371" t="s">
        <v>3376</v>
      </c>
      <c r="E232" s="371" t="s">
        <v>3377</v>
      </c>
      <c r="F232" s="372" t="s">
        <v>3182</v>
      </c>
      <c r="G232" s="372" t="s">
        <v>3183</v>
      </c>
      <c r="H232" s="373" t="s">
        <v>2108</v>
      </c>
      <c r="I232" s="374" t="s">
        <v>2108</v>
      </c>
      <c r="J232" s="421" t="s">
        <v>3184</v>
      </c>
      <c r="K232" s="421" t="s">
        <v>3187</v>
      </c>
      <c r="L232" s="329">
        <f>CONTINUA!BV232</f>
        <v>38</v>
      </c>
      <c r="M232" s="329">
        <f>CONTINUA!BW232</f>
        <v>0</v>
      </c>
      <c r="N232" s="895"/>
      <c r="O232" s="896" t="s">
        <v>3529</v>
      </c>
      <c r="P232" s="897">
        <v>0</v>
      </c>
      <c r="Q232" s="400">
        <v>41</v>
      </c>
      <c r="R232" s="401"/>
      <c r="S232" s="400">
        <v>9</v>
      </c>
      <c r="T232" s="401"/>
      <c r="U232" s="400"/>
      <c r="V232" s="401"/>
      <c r="W232" s="400">
        <v>1</v>
      </c>
      <c r="X232" s="401"/>
      <c r="Y232" s="400"/>
      <c r="Z232" s="401"/>
      <c r="AA232" s="400"/>
      <c r="AB232" s="401"/>
      <c r="AC232" s="400"/>
      <c r="AD232" s="401"/>
      <c r="AE232" s="400"/>
      <c r="AF232" s="401"/>
      <c r="AG232" s="400"/>
      <c r="AH232" s="401"/>
      <c r="AI232" s="400"/>
      <c r="AJ232" s="401"/>
      <c r="AK232" s="400"/>
      <c r="AL232" s="401"/>
      <c r="AM232" s="400"/>
      <c r="AN232" s="401"/>
      <c r="AO232" s="400"/>
      <c r="AP232" s="401"/>
      <c r="AQ232" s="400"/>
      <c r="AR232" s="401"/>
      <c r="AS232" s="400"/>
      <c r="AT232" s="401"/>
      <c r="AU232" s="400"/>
      <c r="AV232" s="401"/>
      <c r="AW232" s="400"/>
      <c r="AX232" s="401"/>
      <c r="AY232" s="400"/>
      <c r="AZ232" s="401"/>
      <c r="BA232" s="400"/>
      <c r="BB232" s="401"/>
      <c r="BC232" s="400"/>
      <c r="BD232" s="401"/>
      <c r="BE232" s="400"/>
      <c r="BF232" s="401"/>
      <c r="BG232" s="400"/>
      <c r="BH232" s="401"/>
      <c r="BI232" s="400"/>
      <c r="BJ232" s="401"/>
      <c r="BK232" s="400"/>
      <c r="BL232" s="401"/>
      <c r="BM232" s="400"/>
      <c r="BN232" s="401"/>
      <c r="BO232" s="400"/>
      <c r="BP232" s="401"/>
      <c r="BQ232" s="400"/>
      <c r="BR232" s="401"/>
      <c r="BS232" s="400"/>
      <c r="BT232" s="401"/>
      <c r="BU232" s="400"/>
      <c r="BV232" s="401"/>
      <c r="BW232" s="400"/>
      <c r="BX232" s="401"/>
      <c r="BY232" s="400"/>
      <c r="BZ232" s="401"/>
      <c r="CA232" s="400"/>
      <c r="CB232" s="401"/>
      <c r="CC232" s="400"/>
      <c r="CD232" s="401"/>
      <c r="CE232" s="400"/>
      <c r="CF232" s="401"/>
      <c r="CG232" s="400"/>
      <c r="CH232" s="401"/>
      <c r="CI232" s="400"/>
      <c r="CJ232" s="401"/>
      <c r="CK232" s="400"/>
      <c r="CL232" s="401"/>
      <c r="CM232" s="400"/>
      <c r="CN232" s="401"/>
      <c r="CO232" s="400"/>
      <c r="CP232" s="401"/>
      <c r="CQ232" s="400"/>
      <c r="CR232" s="401"/>
      <c r="CS232" s="400"/>
      <c r="CT232" s="401"/>
      <c r="CU232" s="400"/>
      <c r="CV232" s="401"/>
      <c r="CW232" s="400"/>
      <c r="CX232" s="401"/>
      <c r="CY232" s="400"/>
      <c r="CZ232" s="401"/>
      <c r="DA232" s="400"/>
      <c r="DB232" s="401"/>
      <c r="DC232" s="400"/>
      <c r="DD232" s="401"/>
      <c r="DE232" s="400"/>
      <c r="DF232" s="401"/>
      <c r="DG232" s="400"/>
      <c r="DH232" s="401"/>
      <c r="DI232" s="400"/>
      <c r="DJ232" s="401"/>
      <c r="DK232" s="400"/>
      <c r="DL232" s="401"/>
      <c r="DM232" s="400"/>
      <c r="DN232" s="401"/>
      <c r="DO232" s="400"/>
      <c r="DP232" s="401"/>
      <c r="DQ232" s="400"/>
      <c r="DR232" s="401"/>
      <c r="DS232" s="400"/>
      <c r="DT232" s="401"/>
      <c r="DU232" s="400"/>
      <c r="DV232" s="401"/>
      <c r="DW232" s="400"/>
      <c r="DX232" s="401"/>
      <c r="DY232" s="400"/>
      <c r="DZ232" s="401"/>
      <c r="EA232" s="400"/>
      <c r="EB232" s="401"/>
      <c r="EC232" s="400"/>
      <c r="ED232" s="401"/>
      <c r="EE232" s="400"/>
      <c r="EF232" s="401"/>
      <c r="EG232" s="400"/>
      <c r="EH232" s="401"/>
      <c r="EI232" s="400"/>
      <c r="EJ232" s="447"/>
      <c r="EK232" s="511"/>
      <c r="EL232" s="514"/>
      <c r="EM232" s="448"/>
      <c r="EN232" s="344"/>
      <c r="EO232" s="345"/>
      <c r="EP232" s="171">
        <f t="shared" si="241"/>
        <v>41</v>
      </c>
      <c r="EQ232" s="171">
        <f t="shared" si="242"/>
        <v>0</v>
      </c>
      <c r="ER232" s="171">
        <f t="shared" si="243"/>
        <v>10</v>
      </c>
      <c r="ES232" s="171">
        <f t="shared" si="244"/>
        <v>0</v>
      </c>
      <c r="ET232" s="171">
        <f t="shared" si="245"/>
        <v>0</v>
      </c>
      <c r="EU232" s="171">
        <f t="shared" si="246"/>
        <v>0</v>
      </c>
      <c r="EV232" s="172">
        <f t="shared" si="247"/>
        <v>51</v>
      </c>
      <c r="EW232" s="173"/>
      <c r="EX232" s="248">
        <f t="shared" si="274"/>
        <v>0</v>
      </c>
      <c r="EY232" s="174">
        <f>(L232*regular)+(M232*Cadeirantee)</f>
        <v>366.32000000000005</v>
      </c>
      <c r="EZ232" s="249">
        <f>SUMIF(FG232:GJ232,"&gt;0")</f>
        <v>0</v>
      </c>
      <c r="FA232" s="249">
        <f>SUMIF(FG232:GJ232,"&lt;0")+SUMIF(GN232:HP232,"&lt;0")</f>
        <v>0</v>
      </c>
      <c r="FB232" s="174">
        <v>0</v>
      </c>
      <c r="FC232" s="126">
        <f>N232*km*'VALORES TABELA'!$B$13</f>
        <v>0</v>
      </c>
      <c r="FD232" s="250">
        <f t="shared" ref="FD232:FD235" si="275">GL232</f>
        <v>0</v>
      </c>
      <c r="FE232" s="105"/>
      <c r="FF232" s="119"/>
      <c r="FG232" s="119"/>
      <c r="FH232" s="119"/>
      <c r="FI232" s="119"/>
      <c r="FJ232" s="119"/>
      <c r="FK232" s="119"/>
      <c r="FL232" s="119"/>
      <c r="FM232" s="119"/>
      <c r="FN232" s="119"/>
      <c r="FO232" s="119"/>
      <c r="FP232" s="119"/>
      <c r="FQ232" s="119"/>
      <c r="FR232" s="119"/>
      <c r="FS232" s="119"/>
      <c r="FT232" s="119"/>
      <c r="FU232" s="119"/>
      <c r="FV232" s="119"/>
      <c r="FW232" s="119"/>
      <c r="FX232" s="119"/>
      <c r="FY232" s="119"/>
      <c r="FZ232" s="119"/>
      <c r="GA232" s="119"/>
      <c r="GB232" s="119"/>
      <c r="GC232" s="119"/>
      <c r="GD232" s="119"/>
      <c r="GE232" s="119"/>
      <c r="GF232" s="119"/>
      <c r="GG232" s="119"/>
      <c r="GH232" s="119"/>
      <c r="GI232" s="119"/>
      <c r="GJ232" s="119"/>
      <c r="GK232" s="251"/>
      <c r="GL232" s="103">
        <f t="shared" si="248"/>
        <v>0</v>
      </c>
      <c r="GM232" s="124"/>
      <c r="GN232" s="104"/>
      <c r="GO232" s="104"/>
      <c r="GP232" s="104"/>
      <c r="GQ232" s="104"/>
      <c r="GR232" s="104"/>
      <c r="GS232" s="104"/>
      <c r="GT232" s="104"/>
      <c r="GU232" s="104"/>
      <c r="GV232" s="104"/>
      <c r="GW232" s="104"/>
      <c r="GX232" s="104"/>
      <c r="GY232" s="104"/>
      <c r="GZ232" s="104"/>
      <c r="HA232" s="104"/>
      <c r="HB232" s="104"/>
      <c r="HC232" s="104"/>
      <c r="HD232" s="104"/>
      <c r="HE232" s="104"/>
      <c r="HF232" s="104"/>
      <c r="HG232" s="104"/>
      <c r="HH232" s="104"/>
      <c r="HI232" s="104"/>
      <c r="HJ232" s="104"/>
      <c r="HK232" s="104"/>
      <c r="HL232" s="104"/>
      <c r="HM232" s="104"/>
      <c r="HN232" s="104"/>
      <c r="HO232" s="104"/>
      <c r="HP232" s="104"/>
      <c r="HQ232" s="64"/>
      <c r="HR232" s="64"/>
      <c r="HS232" s="64"/>
      <c r="HT232" s="64"/>
      <c r="HU232" s="64"/>
      <c r="HV232" s="64"/>
      <c r="HW232" s="105"/>
      <c r="HX232" s="64"/>
      <c r="HY232" s="280">
        <f t="shared" ref="HY232:HY235" si="276">IF(ISTEXT(EM232), VALUE(EM232), EM232)</f>
        <v>0</v>
      </c>
      <c r="HZ232" s="280">
        <f t="shared" ref="HZ232:HZ235" si="277">IF(ISTEXT(EN232), VALUE(EN232), EN232)</f>
        <v>0</v>
      </c>
      <c r="IA232" s="280">
        <f t="shared" ref="IA232:IA235" si="278">IF(ISTEXT(EO232), VALUE(EO232), EO232)</f>
        <v>0</v>
      </c>
      <c r="IB232" s="64"/>
      <c r="IC232" s="64"/>
    </row>
    <row r="233" spans="1:237" s="106" customFormat="1" ht="22.5" customHeight="1" x14ac:dyDescent="0.25">
      <c r="A233" s="368" t="s">
        <v>3374</v>
      </c>
      <c r="B233" s="369" t="s">
        <v>3375</v>
      </c>
      <c r="C233" s="375" t="s">
        <v>3186</v>
      </c>
      <c r="D233" s="371" t="s">
        <v>3376</v>
      </c>
      <c r="E233" s="371" t="s">
        <v>3377</v>
      </c>
      <c r="F233" s="376" t="s">
        <v>3182</v>
      </c>
      <c r="G233" s="376" t="s">
        <v>3183</v>
      </c>
      <c r="H233" s="373" t="s">
        <v>2108</v>
      </c>
      <c r="I233" s="374" t="s">
        <v>2108</v>
      </c>
      <c r="J233" s="421" t="s">
        <v>3184</v>
      </c>
      <c r="K233" s="422" t="s">
        <v>3188</v>
      </c>
      <c r="L233" s="329">
        <f>CONTINUA!BV233</f>
        <v>0</v>
      </c>
      <c r="M233" s="329">
        <f>CONTINUA!BW233</f>
        <v>0</v>
      </c>
      <c r="N233" s="895"/>
      <c r="O233" s="896" t="s">
        <v>3529</v>
      </c>
      <c r="P233" s="897">
        <v>0</v>
      </c>
      <c r="Q233" s="400"/>
      <c r="R233" s="401"/>
      <c r="S233" s="400"/>
      <c r="T233" s="401"/>
      <c r="U233" s="400"/>
      <c r="V233" s="401"/>
      <c r="W233" s="400"/>
      <c r="X233" s="401"/>
      <c r="Y233" s="400"/>
      <c r="Z233" s="401"/>
      <c r="AA233" s="400"/>
      <c r="AB233" s="401"/>
      <c r="AC233" s="400"/>
      <c r="AD233" s="401"/>
      <c r="AE233" s="400"/>
      <c r="AF233" s="401"/>
      <c r="AG233" s="400"/>
      <c r="AH233" s="401"/>
      <c r="AI233" s="400"/>
      <c r="AJ233" s="401"/>
      <c r="AK233" s="400"/>
      <c r="AL233" s="401"/>
      <c r="AM233" s="400"/>
      <c r="AN233" s="401"/>
      <c r="AO233" s="400"/>
      <c r="AP233" s="401"/>
      <c r="AQ233" s="400"/>
      <c r="AR233" s="401"/>
      <c r="AS233" s="400"/>
      <c r="AT233" s="401"/>
      <c r="AU233" s="400"/>
      <c r="AV233" s="401"/>
      <c r="AW233" s="400"/>
      <c r="AX233" s="401"/>
      <c r="AY233" s="400"/>
      <c r="AZ233" s="401"/>
      <c r="BA233" s="400"/>
      <c r="BB233" s="401"/>
      <c r="BC233" s="400"/>
      <c r="BD233" s="401"/>
      <c r="BE233" s="400"/>
      <c r="BF233" s="401"/>
      <c r="BG233" s="400"/>
      <c r="BH233" s="401"/>
      <c r="BI233" s="400"/>
      <c r="BJ233" s="401"/>
      <c r="BK233" s="400"/>
      <c r="BL233" s="401"/>
      <c r="BM233" s="400"/>
      <c r="BN233" s="401"/>
      <c r="BO233" s="400"/>
      <c r="BP233" s="401"/>
      <c r="BQ233" s="400"/>
      <c r="BR233" s="401"/>
      <c r="BS233" s="400"/>
      <c r="BT233" s="401"/>
      <c r="BU233" s="400"/>
      <c r="BV233" s="401"/>
      <c r="BW233" s="400"/>
      <c r="BX233" s="401"/>
      <c r="BY233" s="400"/>
      <c r="BZ233" s="401"/>
      <c r="CA233" s="400"/>
      <c r="CB233" s="401"/>
      <c r="CC233" s="400"/>
      <c r="CD233" s="401"/>
      <c r="CE233" s="400"/>
      <c r="CF233" s="401"/>
      <c r="CG233" s="400"/>
      <c r="CH233" s="401"/>
      <c r="CI233" s="400"/>
      <c r="CJ233" s="401"/>
      <c r="CK233" s="400"/>
      <c r="CL233" s="401"/>
      <c r="CM233" s="400"/>
      <c r="CN233" s="401"/>
      <c r="CO233" s="400"/>
      <c r="CP233" s="401"/>
      <c r="CQ233" s="400"/>
      <c r="CR233" s="401"/>
      <c r="CS233" s="400"/>
      <c r="CT233" s="401"/>
      <c r="CU233" s="400"/>
      <c r="CV233" s="401"/>
      <c r="CW233" s="400"/>
      <c r="CX233" s="401"/>
      <c r="CY233" s="400"/>
      <c r="CZ233" s="401"/>
      <c r="DA233" s="400"/>
      <c r="DB233" s="401"/>
      <c r="DC233" s="400"/>
      <c r="DD233" s="401"/>
      <c r="DE233" s="400"/>
      <c r="DF233" s="401"/>
      <c r="DG233" s="400"/>
      <c r="DH233" s="401"/>
      <c r="DI233" s="400"/>
      <c r="DJ233" s="401"/>
      <c r="DK233" s="400"/>
      <c r="DL233" s="401"/>
      <c r="DM233" s="400"/>
      <c r="DN233" s="401"/>
      <c r="DO233" s="400"/>
      <c r="DP233" s="401"/>
      <c r="DQ233" s="400"/>
      <c r="DR233" s="401"/>
      <c r="DS233" s="400"/>
      <c r="DT233" s="401"/>
      <c r="DU233" s="400"/>
      <c r="DV233" s="401"/>
      <c r="DW233" s="400"/>
      <c r="DX233" s="401"/>
      <c r="DY233" s="400"/>
      <c r="DZ233" s="401"/>
      <c r="EA233" s="400"/>
      <c r="EB233" s="401"/>
      <c r="EC233" s="400"/>
      <c r="ED233" s="401"/>
      <c r="EE233" s="400"/>
      <c r="EF233" s="401"/>
      <c r="EG233" s="400"/>
      <c r="EH233" s="401"/>
      <c r="EI233" s="400"/>
      <c r="EJ233" s="447"/>
      <c r="EK233" s="511"/>
      <c r="EL233" s="514"/>
      <c r="EM233" s="448"/>
      <c r="EN233" s="344"/>
      <c r="EO233" s="345"/>
      <c r="EP233" s="171">
        <f t="shared" si="241"/>
        <v>0</v>
      </c>
      <c r="EQ233" s="171">
        <f t="shared" si="242"/>
        <v>0</v>
      </c>
      <c r="ER233" s="171">
        <f t="shared" si="243"/>
        <v>0</v>
      </c>
      <c r="ES233" s="171">
        <f t="shared" si="244"/>
        <v>0</v>
      </c>
      <c r="ET233" s="171">
        <f t="shared" si="245"/>
        <v>0</v>
      </c>
      <c r="EU233" s="171">
        <f t="shared" si="246"/>
        <v>0</v>
      </c>
      <c r="EV233" s="172">
        <f t="shared" si="247"/>
        <v>0</v>
      </c>
      <c r="EW233" s="125"/>
      <c r="EX233" s="248">
        <f t="shared" si="274"/>
        <v>0</v>
      </c>
      <c r="EY233" s="174">
        <f>(L233*regular)+(M233*Cadeirantee)</f>
        <v>0</v>
      </c>
      <c r="EZ233" s="249">
        <f>SUMIF(FG233:GJ233,"&gt;0")</f>
        <v>0</v>
      </c>
      <c r="FA233" s="249">
        <f>SUMIF(FG233:GJ233,"&lt;0")+SUMIF(GN233:HP233,"&lt;0")</f>
        <v>0</v>
      </c>
      <c r="FB233" s="174">
        <v>0</v>
      </c>
      <c r="FC233" s="126">
        <f>N233*km*'VALORES TABELA'!$B$13</f>
        <v>0</v>
      </c>
      <c r="FD233" s="250">
        <f t="shared" si="275"/>
        <v>0</v>
      </c>
      <c r="FE233" s="105"/>
      <c r="FF233" s="108"/>
      <c r="FG233" s="108"/>
      <c r="FH233" s="108"/>
      <c r="FI233" s="108"/>
      <c r="FJ233" s="108"/>
      <c r="FK233" s="108"/>
      <c r="FL233" s="108"/>
      <c r="FM233" s="108"/>
      <c r="FN233" s="108"/>
      <c r="FO233" s="108"/>
      <c r="FP233" s="108"/>
      <c r="FQ233" s="108"/>
      <c r="FR233" s="108"/>
      <c r="FS233" s="108"/>
      <c r="FT233" s="108"/>
      <c r="FU233" s="108"/>
      <c r="FV233" s="108"/>
      <c r="FW233" s="108"/>
      <c r="FX233" s="108"/>
      <c r="FY233" s="108"/>
      <c r="FZ233" s="108"/>
      <c r="GA233" s="108"/>
      <c r="GB233" s="108"/>
      <c r="GC233" s="108"/>
      <c r="GD233" s="108"/>
      <c r="GE233" s="108"/>
      <c r="GF233" s="108"/>
      <c r="GG233" s="108"/>
      <c r="GH233" s="108"/>
      <c r="GI233" s="108"/>
      <c r="GJ233" s="108"/>
      <c r="GK233" s="251"/>
      <c r="GL233" s="103">
        <f t="shared" si="248"/>
        <v>0</v>
      </c>
      <c r="GM233" s="12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64"/>
      <c r="HR233" s="64"/>
      <c r="HS233" s="64"/>
      <c r="HT233" s="64"/>
      <c r="HU233" s="64"/>
      <c r="HV233" s="64"/>
      <c r="HW233" s="105"/>
      <c r="HX233" s="64"/>
      <c r="HY233" s="280">
        <f t="shared" si="276"/>
        <v>0</v>
      </c>
      <c r="HZ233" s="280">
        <f t="shared" si="277"/>
        <v>0</v>
      </c>
      <c r="IA233" s="280">
        <f t="shared" si="278"/>
        <v>0</v>
      </c>
      <c r="IB233" s="64"/>
      <c r="IC233" s="64"/>
    </row>
    <row r="234" spans="1:237" s="106" customFormat="1" ht="22.5" customHeight="1" x14ac:dyDescent="0.25">
      <c r="A234" s="368" t="s">
        <v>3374</v>
      </c>
      <c r="B234" s="369" t="s">
        <v>3375</v>
      </c>
      <c r="C234" s="375" t="s">
        <v>3186</v>
      </c>
      <c r="D234" s="371" t="s">
        <v>3376</v>
      </c>
      <c r="E234" s="371" t="s">
        <v>3377</v>
      </c>
      <c r="F234" s="376" t="s">
        <v>3182</v>
      </c>
      <c r="G234" s="376" t="s">
        <v>3183</v>
      </c>
      <c r="H234" s="373" t="s">
        <v>2108</v>
      </c>
      <c r="I234" s="374" t="s">
        <v>2108</v>
      </c>
      <c r="J234" s="421" t="s">
        <v>3184</v>
      </c>
      <c r="K234" s="423" t="s">
        <v>3189</v>
      </c>
      <c r="L234" s="329">
        <f>CONTINUA!BV234</f>
        <v>0</v>
      </c>
      <c r="M234" s="329">
        <f>CONTINUA!BW234</f>
        <v>0</v>
      </c>
      <c r="N234" s="895"/>
      <c r="O234" s="896" t="s">
        <v>3529</v>
      </c>
      <c r="P234" s="897">
        <v>0</v>
      </c>
      <c r="Q234" s="400"/>
      <c r="R234" s="401"/>
      <c r="S234" s="400"/>
      <c r="T234" s="401"/>
      <c r="U234" s="400"/>
      <c r="V234" s="401"/>
      <c r="W234" s="400"/>
      <c r="X234" s="401"/>
      <c r="Y234" s="400"/>
      <c r="Z234" s="401"/>
      <c r="AA234" s="400"/>
      <c r="AB234" s="401"/>
      <c r="AC234" s="400"/>
      <c r="AD234" s="401"/>
      <c r="AE234" s="400"/>
      <c r="AF234" s="401"/>
      <c r="AG234" s="400"/>
      <c r="AH234" s="401"/>
      <c r="AI234" s="400"/>
      <c r="AJ234" s="401"/>
      <c r="AK234" s="400"/>
      <c r="AL234" s="401"/>
      <c r="AM234" s="400"/>
      <c r="AN234" s="401"/>
      <c r="AO234" s="400"/>
      <c r="AP234" s="401"/>
      <c r="AQ234" s="400"/>
      <c r="AR234" s="401"/>
      <c r="AS234" s="400"/>
      <c r="AT234" s="401"/>
      <c r="AU234" s="400"/>
      <c r="AV234" s="401"/>
      <c r="AW234" s="400"/>
      <c r="AX234" s="401"/>
      <c r="AY234" s="400"/>
      <c r="AZ234" s="401"/>
      <c r="BA234" s="400"/>
      <c r="BB234" s="401"/>
      <c r="BC234" s="400"/>
      <c r="BD234" s="401"/>
      <c r="BE234" s="400"/>
      <c r="BF234" s="401"/>
      <c r="BG234" s="400"/>
      <c r="BH234" s="401"/>
      <c r="BI234" s="400"/>
      <c r="BJ234" s="401"/>
      <c r="BK234" s="400"/>
      <c r="BL234" s="401"/>
      <c r="BM234" s="400"/>
      <c r="BN234" s="401"/>
      <c r="BO234" s="400"/>
      <c r="BP234" s="401"/>
      <c r="BQ234" s="400"/>
      <c r="BR234" s="401"/>
      <c r="BS234" s="400"/>
      <c r="BT234" s="401"/>
      <c r="BU234" s="400"/>
      <c r="BV234" s="401"/>
      <c r="BW234" s="400"/>
      <c r="BX234" s="401"/>
      <c r="BY234" s="400"/>
      <c r="BZ234" s="401"/>
      <c r="CA234" s="400"/>
      <c r="CB234" s="401"/>
      <c r="CC234" s="400"/>
      <c r="CD234" s="401"/>
      <c r="CE234" s="400"/>
      <c r="CF234" s="401"/>
      <c r="CG234" s="400"/>
      <c r="CH234" s="401"/>
      <c r="CI234" s="400"/>
      <c r="CJ234" s="401"/>
      <c r="CK234" s="400"/>
      <c r="CL234" s="401"/>
      <c r="CM234" s="400"/>
      <c r="CN234" s="401"/>
      <c r="CO234" s="400"/>
      <c r="CP234" s="401"/>
      <c r="CQ234" s="400"/>
      <c r="CR234" s="401"/>
      <c r="CS234" s="400"/>
      <c r="CT234" s="401"/>
      <c r="CU234" s="400"/>
      <c r="CV234" s="401"/>
      <c r="CW234" s="400"/>
      <c r="CX234" s="401"/>
      <c r="CY234" s="400"/>
      <c r="CZ234" s="401"/>
      <c r="DA234" s="400"/>
      <c r="DB234" s="401"/>
      <c r="DC234" s="400"/>
      <c r="DD234" s="401"/>
      <c r="DE234" s="400"/>
      <c r="DF234" s="401"/>
      <c r="DG234" s="400"/>
      <c r="DH234" s="401"/>
      <c r="DI234" s="400"/>
      <c r="DJ234" s="401"/>
      <c r="DK234" s="400"/>
      <c r="DL234" s="401"/>
      <c r="DM234" s="400"/>
      <c r="DN234" s="401"/>
      <c r="DO234" s="400"/>
      <c r="DP234" s="401"/>
      <c r="DQ234" s="400"/>
      <c r="DR234" s="401"/>
      <c r="DS234" s="400"/>
      <c r="DT234" s="401"/>
      <c r="DU234" s="400"/>
      <c r="DV234" s="401"/>
      <c r="DW234" s="400"/>
      <c r="DX234" s="401"/>
      <c r="DY234" s="400"/>
      <c r="DZ234" s="401"/>
      <c r="EA234" s="400"/>
      <c r="EB234" s="401"/>
      <c r="EC234" s="400"/>
      <c r="ED234" s="401"/>
      <c r="EE234" s="400"/>
      <c r="EF234" s="401"/>
      <c r="EG234" s="400"/>
      <c r="EH234" s="401"/>
      <c r="EI234" s="400"/>
      <c r="EJ234" s="447"/>
      <c r="EK234" s="511"/>
      <c r="EL234" s="514"/>
      <c r="EM234" s="448"/>
      <c r="EN234" s="344"/>
      <c r="EO234" s="345"/>
      <c r="EP234" s="171">
        <f t="shared" si="241"/>
        <v>0</v>
      </c>
      <c r="EQ234" s="171">
        <f t="shared" si="242"/>
        <v>0</v>
      </c>
      <c r="ER234" s="171">
        <f t="shared" si="243"/>
        <v>0</v>
      </c>
      <c r="ES234" s="171">
        <f t="shared" si="244"/>
        <v>0</v>
      </c>
      <c r="ET234" s="171">
        <f t="shared" si="245"/>
        <v>0</v>
      </c>
      <c r="EU234" s="171">
        <f t="shared" si="246"/>
        <v>0</v>
      </c>
      <c r="EV234" s="172">
        <f t="shared" si="247"/>
        <v>0</v>
      </c>
      <c r="EW234" s="127"/>
      <c r="EX234" s="248">
        <f t="shared" si="274"/>
        <v>0</v>
      </c>
      <c r="EY234" s="174">
        <f>(L234*regular)+(M234*Cadeirantee)</f>
        <v>0</v>
      </c>
      <c r="EZ234" s="249">
        <f>SUMIF(FG234:GJ234,"&gt;0")</f>
        <v>0</v>
      </c>
      <c r="FA234" s="249">
        <f>SUMIF(FG234:GJ234,"&lt;0")+SUMIF(GN234:HP234,"&lt;0")</f>
        <v>0</v>
      </c>
      <c r="FB234" s="174">
        <v>0</v>
      </c>
      <c r="FC234" s="126">
        <f>N234*km*'VALORES TABELA'!$B$13</f>
        <v>0</v>
      </c>
      <c r="FD234" s="250">
        <f t="shared" si="275"/>
        <v>0</v>
      </c>
      <c r="FE234" s="105"/>
      <c r="FF234" s="118"/>
      <c r="FG234" s="118"/>
      <c r="FH234" s="118"/>
      <c r="FI234" s="118"/>
      <c r="FJ234" s="118"/>
      <c r="FK234" s="118"/>
      <c r="FL234" s="118"/>
      <c r="FM234" s="118"/>
      <c r="FN234" s="118"/>
      <c r="FO234" s="118"/>
      <c r="FP234" s="118"/>
      <c r="FQ234" s="118"/>
      <c r="FR234" s="118"/>
      <c r="FS234" s="118"/>
      <c r="FT234" s="118"/>
      <c r="FU234" s="118"/>
      <c r="FV234" s="118"/>
      <c r="FW234" s="118"/>
      <c r="FX234" s="118"/>
      <c r="FY234" s="118"/>
      <c r="FZ234" s="118"/>
      <c r="GA234" s="118"/>
      <c r="GB234" s="118"/>
      <c r="GC234" s="118"/>
      <c r="GD234" s="118"/>
      <c r="GE234" s="118"/>
      <c r="GF234" s="118"/>
      <c r="GG234" s="118"/>
      <c r="GH234" s="118"/>
      <c r="GI234" s="118"/>
      <c r="GJ234" s="118"/>
      <c r="GK234" s="252"/>
      <c r="GL234" s="103">
        <f t="shared" si="248"/>
        <v>0</v>
      </c>
      <c r="GM234" s="12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/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64"/>
      <c r="HR234" s="65"/>
      <c r="HS234" s="65"/>
      <c r="HT234" s="65"/>
      <c r="HU234" s="65"/>
      <c r="HV234" s="65"/>
      <c r="HW234" s="105"/>
      <c r="HX234" s="65"/>
      <c r="HY234" s="280">
        <f t="shared" si="276"/>
        <v>0</v>
      </c>
      <c r="HZ234" s="280">
        <f t="shared" si="277"/>
        <v>0</v>
      </c>
      <c r="IA234" s="280">
        <f t="shared" si="278"/>
        <v>0</v>
      </c>
      <c r="IB234" s="65"/>
      <c r="IC234" s="65"/>
    </row>
    <row r="235" spans="1:237" s="106" customFormat="1" ht="22.5" customHeight="1" thickBot="1" x14ac:dyDescent="0.3">
      <c r="A235" s="377" t="s">
        <v>3374</v>
      </c>
      <c r="B235" s="378" t="s">
        <v>3375</v>
      </c>
      <c r="C235" s="379" t="s">
        <v>3186</v>
      </c>
      <c r="D235" s="380" t="s">
        <v>3376</v>
      </c>
      <c r="E235" s="380" t="s">
        <v>3377</v>
      </c>
      <c r="F235" s="381" t="s">
        <v>3182</v>
      </c>
      <c r="G235" s="381" t="s">
        <v>3183</v>
      </c>
      <c r="H235" s="382" t="s">
        <v>2108</v>
      </c>
      <c r="I235" s="383" t="s">
        <v>2108</v>
      </c>
      <c r="J235" s="421" t="s">
        <v>3184</v>
      </c>
      <c r="K235" s="424" t="s">
        <v>60</v>
      </c>
      <c r="L235" s="329">
        <f>CONTINUA!BV235</f>
        <v>0</v>
      </c>
      <c r="M235" s="329">
        <f>CONTINUA!BW235</f>
        <v>0</v>
      </c>
      <c r="N235" s="895"/>
      <c r="O235" s="896" t="s">
        <v>3529</v>
      </c>
      <c r="P235" s="897">
        <v>0</v>
      </c>
      <c r="Q235" s="400"/>
      <c r="R235" s="401"/>
      <c r="S235" s="400"/>
      <c r="T235" s="401"/>
      <c r="U235" s="400"/>
      <c r="V235" s="401"/>
      <c r="W235" s="400"/>
      <c r="X235" s="401"/>
      <c r="Y235" s="400"/>
      <c r="Z235" s="401"/>
      <c r="AA235" s="400"/>
      <c r="AB235" s="401"/>
      <c r="AC235" s="400"/>
      <c r="AD235" s="401"/>
      <c r="AE235" s="400"/>
      <c r="AF235" s="401"/>
      <c r="AG235" s="400"/>
      <c r="AH235" s="401"/>
      <c r="AI235" s="400"/>
      <c r="AJ235" s="401"/>
      <c r="AK235" s="400"/>
      <c r="AL235" s="401"/>
      <c r="AM235" s="400"/>
      <c r="AN235" s="401"/>
      <c r="AO235" s="400"/>
      <c r="AP235" s="401"/>
      <c r="AQ235" s="400"/>
      <c r="AR235" s="401"/>
      <c r="AS235" s="400"/>
      <c r="AT235" s="401"/>
      <c r="AU235" s="400"/>
      <c r="AV235" s="401"/>
      <c r="AW235" s="400"/>
      <c r="AX235" s="401"/>
      <c r="AY235" s="400"/>
      <c r="AZ235" s="401"/>
      <c r="BA235" s="400"/>
      <c r="BB235" s="401"/>
      <c r="BC235" s="400"/>
      <c r="BD235" s="401"/>
      <c r="BE235" s="400"/>
      <c r="BF235" s="401"/>
      <c r="BG235" s="400"/>
      <c r="BH235" s="401"/>
      <c r="BI235" s="400"/>
      <c r="BJ235" s="401"/>
      <c r="BK235" s="400"/>
      <c r="BL235" s="401"/>
      <c r="BM235" s="400"/>
      <c r="BN235" s="401"/>
      <c r="BO235" s="400"/>
      <c r="BP235" s="401"/>
      <c r="BQ235" s="400"/>
      <c r="BR235" s="401"/>
      <c r="BS235" s="400"/>
      <c r="BT235" s="401"/>
      <c r="BU235" s="400"/>
      <c r="BV235" s="401"/>
      <c r="BW235" s="400"/>
      <c r="BX235" s="401"/>
      <c r="BY235" s="400"/>
      <c r="BZ235" s="401"/>
      <c r="CA235" s="400"/>
      <c r="CB235" s="401"/>
      <c r="CC235" s="400"/>
      <c r="CD235" s="401"/>
      <c r="CE235" s="400"/>
      <c r="CF235" s="401"/>
      <c r="CG235" s="400"/>
      <c r="CH235" s="401"/>
      <c r="CI235" s="400"/>
      <c r="CJ235" s="401"/>
      <c r="CK235" s="400"/>
      <c r="CL235" s="401"/>
      <c r="CM235" s="400"/>
      <c r="CN235" s="401"/>
      <c r="CO235" s="400"/>
      <c r="CP235" s="401"/>
      <c r="CQ235" s="400"/>
      <c r="CR235" s="401"/>
      <c r="CS235" s="400"/>
      <c r="CT235" s="401"/>
      <c r="CU235" s="400"/>
      <c r="CV235" s="401"/>
      <c r="CW235" s="400"/>
      <c r="CX235" s="401"/>
      <c r="CY235" s="400"/>
      <c r="CZ235" s="401"/>
      <c r="DA235" s="400"/>
      <c r="DB235" s="401"/>
      <c r="DC235" s="400"/>
      <c r="DD235" s="401"/>
      <c r="DE235" s="400"/>
      <c r="DF235" s="401"/>
      <c r="DG235" s="400"/>
      <c r="DH235" s="401"/>
      <c r="DI235" s="400"/>
      <c r="DJ235" s="401"/>
      <c r="DK235" s="400"/>
      <c r="DL235" s="401"/>
      <c r="DM235" s="400"/>
      <c r="DN235" s="401"/>
      <c r="DO235" s="400"/>
      <c r="DP235" s="401"/>
      <c r="DQ235" s="400"/>
      <c r="DR235" s="401"/>
      <c r="DS235" s="400"/>
      <c r="DT235" s="401"/>
      <c r="DU235" s="400"/>
      <c r="DV235" s="401"/>
      <c r="DW235" s="400"/>
      <c r="DX235" s="401"/>
      <c r="DY235" s="400"/>
      <c r="DZ235" s="401"/>
      <c r="EA235" s="400"/>
      <c r="EB235" s="401"/>
      <c r="EC235" s="400"/>
      <c r="ED235" s="401"/>
      <c r="EE235" s="400"/>
      <c r="EF235" s="401"/>
      <c r="EG235" s="400"/>
      <c r="EH235" s="401"/>
      <c r="EI235" s="400"/>
      <c r="EJ235" s="447"/>
      <c r="EK235" s="512"/>
      <c r="EL235" s="515"/>
      <c r="EM235" s="450"/>
      <c r="EN235" s="348"/>
      <c r="EO235" s="348"/>
      <c r="EP235" s="179">
        <f t="shared" si="241"/>
        <v>0</v>
      </c>
      <c r="EQ235" s="179">
        <f t="shared" si="242"/>
        <v>0</v>
      </c>
      <c r="ER235" s="179">
        <f t="shared" si="243"/>
        <v>0</v>
      </c>
      <c r="ES235" s="179">
        <f t="shared" si="244"/>
        <v>0</v>
      </c>
      <c r="ET235" s="179">
        <f t="shared" si="245"/>
        <v>0</v>
      </c>
      <c r="EU235" s="179">
        <f t="shared" si="246"/>
        <v>0</v>
      </c>
      <c r="EV235" s="172">
        <f t="shared" si="247"/>
        <v>0</v>
      </c>
      <c r="EW235" s="253"/>
      <c r="EX235" s="254">
        <v>0</v>
      </c>
      <c r="EY235" s="180">
        <v>0</v>
      </c>
      <c r="EZ235" s="255">
        <v>0</v>
      </c>
      <c r="FA235" s="255">
        <v>0</v>
      </c>
      <c r="FB235" s="180">
        <f>SUM(FF235:GI235)/2</f>
        <v>0</v>
      </c>
      <c r="FC235" s="256">
        <f>N235*km*'VALORES TABELA'!$B$13</f>
        <v>0</v>
      </c>
      <c r="FD235" s="250">
        <f t="shared" si="275"/>
        <v>0</v>
      </c>
      <c r="FE235" s="257"/>
      <c r="FF235" s="181">
        <f>((Q235+S235)*Percapita)+((R235+T235)*Cadeirante)</f>
        <v>0</v>
      </c>
      <c r="FG235" s="181">
        <f>((U235+W235)*Percapita/30*FG$4)+((V235+X235)*Cadeirante/30*FG$4)</f>
        <v>0</v>
      </c>
      <c r="FH235" s="181">
        <f>((Y235+AA235)*Percapita/30*FH$4)+((Z235+AB235)*Cadeirante/30*FH$4)</f>
        <v>0</v>
      </c>
      <c r="FI235" s="181">
        <f>((AC235+AE235)*Percapita/30*FI$4)+((AD235+AF235)*Cadeirante/30*FI$4)</f>
        <v>0</v>
      </c>
      <c r="FJ235" s="181">
        <f>((AG235+AI235)*Percapita/30*FJ$4)+((AH235+AJ235)*Cadeirante/30*FJ$4)</f>
        <v>0</v>
      </c>
      <c r="FK235" s="181">
        <f>((AK235+AM235)*Percapita/30*FK$4)+((AL235+AN235)*Cadeirante/30*FK$4)</f>
        <v>0</v>
      </c>
      <c r="FL235" s="181">
        <f>((AO235+AQ235)*Percapita/30*FL$4)+((AP235+AR235)*Cadeirante/30*FL$4)</f>
        <v>0</v>
      </c>
      <c r="FM235" s="181">
        <f>((AS235+AU235)*Percapita/30*FM$4)+((AT235+AV235)*Cadeirante/30*FM$4)</f>
        <v>0</v>
      </c>
      <c r="FN235" s="181">
        <f>((AW235+AY235)*Percapita/30*FN$4)+((AX235+AZ235)*Cadeirante/30*FN$4)</f>
        <v>0</v>
      </c>
      <c r="FO235" s="181">
        <f>((BA235+BC235)*Percapita/30*FO$4)+((BB235+BD235)*Cadeirante/30*FO$4)</f>
        <v>0</v>
      </c>
      <c r="FP235" s="181">
        <f>((BE235+BG235)*Percapita/30*FP$4)+((BF235+BH235)*Cadeirante/30*FP$4)</f>
        <v>0</v>
      </c>
      <c r="FQ235" s="181">
        <f>((BI235+BK235)*Percapita/30*FQ$4)+((BJ235+BL235)*Cadeirante/30*FQ$4)</f>
        <v>0</v>
      </c>
      <c r="FR235" s="181">
        <f>((BM235+BO235)*Percapita/30*FR$4)+((BN235+BP235)*Cadeirante/30*FR$4)</f>
        <v>0</v>
      </c>
      <c r="FS235" s="181">
        <f>((BQ235+BS235)*Percapita/30*FS$4)+((BR235+BT235)*Cadeirante/30*FS$4)</f>
        <v>0</v>
      </c>
      <c r="FT235" s="181">
        <f>((BU235+BW235)*Percapita/30*FT$4)+((BV235+BX235)*Cadeirante/30*FT$4)</f>
        <v>0</v>
      </c>
      <c r="FU235" s="181">
        <f>((BY235+CA235)*Percapita/30*FU$4)+((BZ235+CB235)*Cadeirante/30*FU$4)</f>
        <v>0</v>
      </c>
      <c r="FV235" s="181">
        <f>((CC235+CE235)*Percapita/30*FV$4)+((CD235+CF235)*Cadeirante/30*FV$4)</f>
        <v>0</v>
      </c>
      <c r="FW235" s="181">
        <f>((CG235+CI235)*Percapita/30*FW$4)+((CI235+CK235)*Cadeirante/30*FW$4)</f>
        <v>0</v>
      </c>
      <c r="FX235" s="181">
        <f>((CK235+CM235)*Percapita/30*FX$4)+((CL235+CN235)*Cadeirante/30*FX$4)</f>
        <v>0</v>
      </c>
      <c r="FY235" s="181">
        <f>((CO235+CQ235)*Percapita/30*FY$4)+((CP235+CR235)*Cadeirante/30*FY$4)</f>
        <v>0</v>
      </c>
      <c r="FZ235" s="181">
        <f>((CS235+CU235)*Percapita/30*FZ$4)+((CT235+CV235)*Cadeirante/30*FZ$4)</f>
        <v>0</v>
      </c>
      <c r="GA235" s="181">
        <f>((CW235+CY235)*Percapita/30*GA$4)+((CX235+CZ235)*Cadeirante/30*GA$4)</f>
        <v>0</v>
      </c>
      <c r="GB235" s="181">
        <f>((DA235+DC235)*Percapita/30*GB$4)+((DB235+DD235)*Cadeirante/30*GB$4)</f>
        <v>0</v>
      </c>
      <c r="GC235" s="181">
        <f>((DE235+DG235)*Percapita/30*GC$4)+((DF235+DH235)*Cadeirante/30*GC$4)</f>
        <v>0</v>
      </c>
      <c r="GD235" s="181">
        <f>((DI235+DK235)*Percapita/30*GD$4)+((DJ235+DL235)*Cadeirante/30*GD$4)</f>
        <v>0</v>
      </c>
      <c r="GE235" s="181">
        <f>((DM235+DO235)*Percapita/30*GE$4)+((DN235+DP235)*Cadeirante/30*GE$4)</f>
        <v>0</v>
      </c>
      <c r="GF235" s="181">
        <f>((DQ235+DS235)*Percapita/30*GF$4)+((DR235+DT235)*Cadeirante/30*GF$4)</f>
        <v>0</v>
      </c>
      <c r="GG235" s="181">
        <f>((DU235+DW235)*Percapita/30*GG$4)+((DV235+DX235)*Cadeirante/30*GG$4)</f>
        <v>0</v>
      </c>
      <c r="GH235" s="181">
        <f>((DY235+EA235)*Percapita/30*GH$4)+((DZ235+EB235)*Cadeirante/30*GH$4)</f>
        <v>0</v>
      </c>
      <c r="GI235" s="181">
        <f>((EC235+EE235)*Percapita/30*GI$4)+((ED235+EF235)*Cadeirante/30*GI$4)</f>
        <v>0</v>
      </c>
      <c r="GJ235" s="181">
        <f>((EG235+EI235)*Percapita)+((EH235+EJ235)*Cadeirante)</f>
        <v>0</v>
      </c>
      <c r="GK235" s="258"/>
      <c r="GL235" s="103">
        <f t="shared" si="248"/>
        <v>0</v>
      </c>
      <c r="GM235" s="124"/>
      <c r="GN235" s="182"/>
      <c r="GO235" s="182"/>
      <c r="GP235" s="182"/>
      <c r="GQ235" s="182"/>
      <c r="GR235" s="182"/>
      <c r="GS235" s="182"/>
      <c r="GT235" s="182"/>
      <c r="GU235" s="182"/>
      <c r="GV235" s="182"/>
      <c r="GW235" s="182"/>
      <c r="GX235" s="182"/>
      <c r="GY235" s="182"/>
      <c r="GZ235" s="182"/>
      <c r="HA235" s="182"/>
      <c r="HB235" s="182"/>
      <c r="HC235" s="182"/>
      <c r="HD235" s="182"/>
      <c r="HE235" s="182"/>
      <c r="HF235" s="182"/>
      <c r="HG235" s="182"/>
      <c r="HH235" s="182"/>
      <c r="HI235" s="182"/>
      <c r="HJ235" s="182"/>
      <c r="HK235" s="182"/>
      <c r="HL235" s="182"/>
      <c r="HM235" s="182"/>
      <c r="HN235" s="182"/>
      <c r="HO235" s="182"/>
      <c r="HP235" s="259"/>
      <c r="HQ235" s="64"/>
      <c r="HW235" s="257"/>
      <c r="HY235" s="280">
        <f t="shared" si="276"/>
        <v>0</v>
      </c>
      <c r="HZ235" s="280">
        <f t="shared" si="277"/>
        <v>0</v>
      </c>
      <c r="IA235" s="280">
        <f t="shared" si="278"/>
        <v>0</v>
      </c>
    </row>
    <row r="236" spans="1:237" s="106" customFormat="1" ht="22.5" customHeight="1" x14ac:dyDescent="0.25">
      <c r="A236" t="s">
        <v>3378</v>
      </c>
      <c r="B236" s="522" t="s">
        <v>3379</v>
      </c>
      <c r="C236" s="523">
        <v>1</v>
      </c>
      <c r="D236" s="524" t="s">
        <v>3380</v>
      </c>
      <c r="E236" s="524" t="s">
        <v>3381</v>
      </c>
      <c r="F236" s="525" t="s">
        <v>3182</v>
      </c>
      <c r="G236" s="525" t="s">
        <v>3183</v>
      </c>
      <c r="H236" s="350" t="s">
        <v>2110</v>
      </c>
      <c r="I236" s="351" t="s">
        <v>2110</v>
      </c>
      <c r="J236" s="409" t="s">
        <v>3184</v>
      </c>
      <c r="K236" s="410" t="s">
        <v>3185</v>
      </c>
      <c r="L236" s="329">
        <f>CONTINUA!BV236</f>
        <v>0</v>
      </c>
      <c r="M236" s="329">
        <f>CONTINUA!BW236</f>
        <v>0</v>
      </c>
      <c r="N236" s="895"/>
      <c r="O236" s="896" t="s">
        <v>3530</v>
      </c>
      <c r="P236" s="897">
        <v>0</v>
      </c>
      <c r="Q236" s="400"/>
      <c r="R236" s="401"/>
      <c r="S236" s="400"/>
      <c r="T236" s="401"/>
      <c r="U236" s="400"/>
      <c r="V236" s="401"/>
      <c r="W236" s="400"/>
      <c r="X236" s="401"/>
      <c r="Y236" s="400"/>
      <c r="Z236" s="401"/>
      <c r="AA236" s="400"/>
      <c r="AB236" s="401"/>
      <c r="AC236" s="400"/>
      <c r="AD236" s="401"/>
      <c r="AE236" s="400"/>
      <c r="AF236" s="401"/>
      <c r="AG236" s="400"/>
      <c r="AH236" s="401"/>
      <c r="AI236" s="400"/>
      <c r="AJ236" s="401"/>
      <c r="AK236" s="400"/>
      <c r="AL236" s="401"/>
      <c r="AM236" s="400"/>
      <c r="AN236" s="401"/>
      <c r="AO236" s="400"/>
      <c r="AP236" s="401"/>
      <c r="AQ236" s="400"/>
      <c r="AR236" s="401"/>
      <c r="AS236" s="400"/>
      <c r="AT236" s="401"/>
      <c r="AU236" s="400"/>
      <c r="AV236" s="401"/>
      <c r="AW236" s="400"/>
      <c r="AX236" s="401"/>
      <c r="AY236" s="400"/>
      <c r="AZ236" s="401"/>
      <c r="BA236" s="400"/>
      <c r="BB236" s="401"/>
      <c r="BC236" s="400"/>
      <c r="BD236" s="401"/>
      <c r="BE236" s="400"/>
      <c r="BF236" s="401"/>
      <c r="BG236" s="400"/>
      <c r="BH236" s="401"/>
      <c r="BI236" s="400"/>
      <c r="BJ236" s="401"/>
      <c r="BK236" s="400"/>
      <c r="BL236" s="401"/>
      <c r="BM236" s="400"/>
      <c r="BN236" s="401"/>
      <c r="BO236" s="400"/>
      <c r="BP236" s="401"/>
      <c r="BQ236" s="400"/>
      <c r="BR236" s="401"/>
      <c r="BS236" s="400"/>
      <c r="BT236" s="401"/>
      <c r="BU236" s="400"/>
      <c r="BV236" s="401"/>
      <c r="BW236" s="400"/>
      <c r="BX236" s="401"/>
      <c r="BY236" s="400"/>
      <c r="BZ236" s="401"/>
      <c r="CA236" s="400"/>
      <c r="CB236" s="401"/>
      <c r="CC236" s="400"/>
      <c r="CD236" s="401"/>
      <c r="CE236" s="400"/>
      <c r="CF236" s="401"/>
      <c r="CG236" s="400"/>
      <c r="CH236" s="401"/>
      <c r="CI236" s="400"/>
      <c r="CJ236" s="401"/>
      <c r="CK236" s="400"/>
      <c r="CL236" s="401"/>
      <c r="CM236" s="400"/>
      <c r="CN236" s="401"/>
      <c r="CO236" s="400"/>
      <c r="CP236" s="401"/>
      <c r="CQ236" s="400"/>
      <c r="CR236" s="401"/>
      <c r="CS236" s="400"/>
      <c r="CT236" s="401"/>
      <c r="CU236" s="400"/>
      <c r="CV236" s="401"/>
      <c r="CW236" s="400"/>
      <c r="CX236" s="401"/>
      <c r="CY236" s="400"/>
      <c r="CZ236" s="401"/>
      <c r="DA236" s="400"/>
      <c r="DB236" s="401"/>
      <c r="DC236" s="400"/>
      <c r="DD236" s="401"/>
      <c r="DE236" s="400"/>
      <c r="DF236" s="401"/>
      <c r="DG236" s="400"/>
      <c r="DH236" s="401"/>
      <c r="DI236" s="400"/>
      <c r="DJ236" s="401"/>
      <c r="DK236" s="400"/>
      <c r="DL236" s="401"/>
      <c r="DM236" s="400"/>
      <c r="DN236" s="401"/>
      <c r="DO236" s="400"/>
      <c r="DP236" s="401"/>
      <c r="DQ236" s="400"/>
      <c r="DR236" s="401"/>
      <c r="DS236" s="400"/>
      <c r="DT236" s="401"/>
      <c r="DU236" s="400"/>
      <c r="DV236" s="401"/>
      <c r="DW236" s="400"/>
      <c r="DX236" s="401"/>
      <c r="DY236" s="400"/>
      <c r="DZ236" s="401"/>
      <c r="EA236" s="400"/>
      <c r="EB236" s="401"/>
      <c r="EC236" s="400"/>
      <c r="ED236" s="401"/>
      <c r="EE236" s="400"/>
      <c r="EF236" s="401"/>
      <c r="EG236" s="400"/>
      <c r="EH236" s="401"/>
      <c r="EI236" s="400"/>
      <c r="EJ236" s="447"/>
      <c r="EK236" s="510"/>
      <c r="EL236" s="513"/>
      <c r="EM236" s="520"/>
      <c r="EN236" s="520"/>
      <c r="EO236" s="520"/>
      <c r="EP236" s="171">
        <f t="shared" si="241"/>
        <v>0</v>
      </c>
      <c r="EQ236" s="171">
        <f t="shared" si="242"/>
        <v>0</v>
      </c>
      <c r="ER236" s="171">
        <f t="shared" si="243"/>
        <v>0</v>
      </c>
      <c r="ES236" s="171">
        <f t="shared" si="244"/>
        <v>0</v>
      </c>
      <c r="ET236" s="171">
        <f t="shared" si="245"/>
        <v>0</v>
      </c>
      <c r="EU236" s="171">
        <f t="shared" si="246"/>
        <v>0</v>
      </c>
      <c r="EV236" s="172">
        <f t="shared" si="247"/>
        <v>0</v>
      </c>
      <c r="EW236" s="367">
        <f>IF(C236=4,IF(MAX(Q236:EJ238)&gt;0,(Especiall/30*(IF(($G236-$F236)=($G$5-$F$5),30,IF(DAY($G236)=31,($G236-$F236),($G236-$F236)+1)))),0),0)</f>
        <v>0</v>
      </c>
      <c r="EX236" s="248">
        <f t="shared" ref="EX236:EX239" si="279">FF236</f>
        <v>20975.57</v>
      </c>
      <c r="EY236" s="174">
        <f>(L236*regular)+(M236*Cadeirantee)</f>
        <v>0</v>
      </c>
      <c r="EZ236" s="249">
        <f>SUMIF(FG236:GJ236,"&gt;0")</f>
        <v>0</v>
      </c>
      <c r="FA236" s="249">
        <f>SUMIF(FG236:GJ236,"&lt;0")+SUMIF(GN236:HP236,"&lt;0")</f>
        <v>-1091.4850000000001</v>
      </c>
      <c r="FB236" s="174">
        <v>0</v>
      </c>
      <c r="FC236" s="175">
        <f>N236*km*'VALORES TABELA'!$B$13</f>
        <v>0</v>
      </c>
      <c r="FD236" s="250">
        <f>GL236</f>
        <v>0</v>
      </c>
      <c r="FE236" s="176">
        <f>(EW236+EW237+EW238+EW239+EX236+EX237+EX238+EX239+EY236+EY237+EY238+EY239+EY240+EZ236+EZ237+EZ238+EZ239+FA236+FA237+FA238+FA239+FC236+FC237+FC238+FC239+HY236-HZ236-IA236+FD236+FD237+FD238+FD239+FB240)</f>
        <v>19884.084999999999</v>
      </c>
      <c r="FF236" s="177">
        <f>IF(C236=4,SUM(Q236+Q237+Q238+S236+S237+S238)*Percapita/30*FF$4+(R236+R237+R238+T236+T237+T238)*Cadeirante/30*FF$4,IF(C236=3,IF(Q239+S239=10,Fixo/30*FF$4+(Q236+Q237+Q238+S236+S237+S238)*Percapita/30*FF$4+(R239+T239)*Cadeirante/30*FF$4,IF(Q239+S239&lt;=9,(Q239+S239)*Crechee/30*FF$4)+(R239+T239)*Cadeirante/30*FF$4+(Q236+Q237+Q238+S236+S237+S238)*Percapita/30*FF$4)+IF(Q239+S239&gt;=11,Fixo/30*FF$4+(Q239+S239-10)*Crechee/30*FF$4,0),IF(C236=2,IF(R236+R237+R238+R239+T236+T237+T238+T239=1,Cadeirante/30*FF$4,IF(R236+R237+R238+R239+T236+T237+T238+T239=2,Fixo/30*FF$4,IF(R236+R237+R238+R239+T236+T237+T238+T239&gt;2,Fixo/30*FF$4+(R236+R237+R238+R239+T236+T237+T238+T239-2)*Cadeirante/30*FF$4)))+(Q236+Q237+Q238+S236+S237+S238)*Percapita/30*FF$4+(Q239+S239)*Crechee/30*FF$4,IF(C236=1,IF(Q236+Q237+Q238+R236+R237+R238+S236+S237+S238+T236+T237+T238&lt;=15,(Q236+Q237+Q238+S236+S237+S238)*Percapita/30*FF$4,IF(Q236+Q237+Q238+R236+R237+R238+S236+S237+S238+T236+T237+T238&gt;=16,Fixo/30*FF$4+(Q236+Q237+Q238+R236+R237+R238+S236+S237+S238+T236+T237-16)*Percapita/30*FF$4))))))</f>
        <v>20975.57</v>
      </c>
      <c r="FG236" s="177">
        <f>IF(C236=4,SUM(U236+U237+U238+W236+W237+W238)*Percapita/30*FG$4+(V236+V237+V238+X236+X237+X238)*Cadeirante/30*FG$4,IF(C236=3,IF(U239+W239=10,Fixo/30*FG$4+(U236+U237+U238+W236+W237+W238)*Percapita/30*FG$4+(V239+X239)*Cadeirante/30*FG$4,IF(U239+W239&lt;=9,(U239+W239)*Crechee/30*FG$4)+(V239+X239)*Cadeirante/30*FG$4+(U236+U237+U238+W236+W237+W238)*Percapita/30*FG$4)+IF(U239+W239&gt;=11,Fixo/30*FG$4+(U239+W239-10)*Crechee/30*FG$4,0),IF(C236=2,IF(V236+V237+V238+V239+X236+X237+X238+X239=1,Cadeirante/30*FG$4,IF(V236+V237+V238+V239+X236+X237+X238+X239=2,Fixo/30*FG$4,IF(V236+V237+V238+V239+X236+X237+X238+X239&gt;2,Fixo/30*FG$4+(V236+V237+V238+V239+X236+X237+X238+X239-2)*Cadeirante/30*FG$4)))+(U236+U237+U238+W236+W237+W238)*Percapita/30*FG$4+(U239+W239)*Crechee/30*FG$4,IF(C236=1,IF(U236+U237+U238+V236+V237+V238+W236+W237+W238+X236+X237+X238&lt;=15,(U236+U237+U238+W236+W237+W238)*Percapita/30*FG$4,IF(U236+U237+U238+V236+V237+V238+W236+W237+W238+X236+X237+X238&gt;=16,Fixo/30*FG$4+(U236+U237+U238+V236+V237+V238+W236+W237+W238+X236+X237-16)*Percapita/30*FG$4))))))</f>
        <v>0</v>
      </c>
      <c r="FH236" s="177">
        <f>IF(C236=4,SUM(Y236+Y237+Y238+AA236+AA237+AA238)*Percapita/30*FH$4+(Z236+Z237+Z238+AB236+AB237+AB238)*Cadeirante/30*FH$4,IF(C236=3,IF(Y239+AA239=10,Fixo/30*FH$4+(Y236+Y237+Y238+AA236+AA237+AA238)*Percapita/30*FH$4+(Z239+AB239)*Cadeirante/30*FH$4,IF(Y239+AA239&lt;=9,(Y239+AA239)*Crechee/30*FH$4)+(Z239+AB239)*Cadeirante/30*FH$4+(Y236+Y237+Y238+AA236+AA237+AA238)*Percapita/30*FH$4)+IF(Y239+AA239&gt;=11,Fixo/30*FH$4+(Y239+AA239-10)*Crechee/30*FH$4,0),IF(C236=2,IF(Z236+Z237+Z238+Z239+AB236+AB237+AB238+AB239=1,Cadeirante/30*FH$4,IF(Z236+Z237+Z238+Z239+AB236+AB237+AB238+AB239=2,Fixo/30*FH$4,IF(Z236+Z237+Z238+Z239+AB236+AB237+AB238+AB239&gt;2,Fixo/30*FH$4+(Z236+Z237+Z238+Z239+AB236+AB237+AB238+AB239-2)*Cadeirante/30*FH$4)))+(Y236+Y237+Y238+AA236+AA237+AA238)*Percapita/30*FH$4+(Y239+AA239)*Crechee/30*FH$4,IF(C236=1,IF(Y236+Y237+Y238+Z236+Z237+Z238+AA236+AA237+AA238+AB236+AB237+AB238&lt;=15,(Y236+Y237+Y238+AA236+AA237+AA238)*Percapita/30*FH$4,IF(Y236+Y237+Y238+Z236+Z237+Z238+AA236+AA237+AA238+AB236+AB237+AB238&gt;=16,Fixo/30*FH$4+(Y236+Y237+Y238+Z236+Z237+Z238+AA236+AA237+AA238+AB236+AB237-16)*Percapita/30*FH$4))))))</f>
        <v>0</v>
      </c>
      <c r="FI236" s="177">
        <f>IF(C236=4,SUM(AC236+AC237+AC238+AE236+AE237+AE238)*Percapita/30*FI$4+(AD236+AD237+AD238+AF236+AF237+AF238)*Cadeirante/30*FI$4,IF(C236=3,IF(AC239+AE239=10,Fixo/30*FI$4+(AC236+AC237+AC238+AE236+AE237+AE238)*Percapita/30*FI$4+(AD239+AF239)*Cadeirante/30*FI$4,IF(AC239+AE239&lt;=9,(AC239+AE239)*Crechee/30*FI$4)+(AD239+AF239)*Cadeirante/30*FI$4+(AC236+AC237+AC238+AE236+AE237+AE238)*Percapita/30*FI$4)+IF(AC239+AE239&gt;=11,Fixo/30*FI$4+(AC239+AE239-10)*Crechee/30*FI$4,0),IF(C236=2,IF(AD236+AD237+AD238+AD239+AF236+AF237+AF238+AF239=1,Cadeirante/30*FI$4,IF(AD236+AD237+AD238+AD239+AF236+AF237+AF238+AF239=2,Fixo/30*FI$4,IF(AD236+AD237+AD238+AD239+AF236+AF237+AF238+AF239&gt;2,Fixo/30*FI$4+(AD236+AD237+AD238+AD239+AF236+AF237+AF238+AF239-2)*Cadeirante/30*FI$4)))+(AC236+AC237+AC238+AE236+AE237+AE238)*Percapita/30*FI$4+(AC239+AE239)*Crechee/30*FI$4,IF(C236=1,IF(AC236+AC237+AC238+AD236+AD237+AD238+AE236+AE237+AE238+AF236+AF237+AF238&lt;=15,(AC236+AC237+AC238+AE236+AE237+AE238)*Percapita/30*FI$4,IF(AC236+AC237+AC238+AD236+AD237+AD238+AE236+AE237+AE238+AF236+AF237+AF238&gt;=16,Fixo/30*FI$4+(AC236+AC237+AC238+AD236+AD237+AD238+AE236+AE237+AE238+AF236+AF237-16)*Percapita/30*FI$4))))))</f>
        <v>0</v>
      </c>
      <c r="FJ236" s="177">
        <f>IF(C236=4,SUM(AG236+AG237+AG238+AI236+AI237+AI238)*Percapita/30*FJ$4+(AH236+AH237+AH238+AJ236+AJ237+AJ238)*Cadeirante/30*FJ$4,IF(C236=3,IF(AG239+AI239=10,Fixo/30*FJ$4+(AG236+AG237+AG238+AI236+AI237+AI238)*Percapita/30*FJ$4+(AH239+AJ239)*Cadeirante/30*FJ$4,IF(AG239+AI239&lt;=9,(AG239+AI239)*Crechee/30*FJ$4)+(AH239+AJ239)*Cadeirante/30*FJ$4+(AG236+AG237+AG238+AI236+AI237+AI238)*Percapita/30*FJ$4)+IF(AG239+AI239&gt;=11,Fixo/30*FJ$4+(AG239+AI239-10)*Crechee/30*FJ$4,0),IF(C236=2,IF(AH236+AH237+AH238+AH239+AJ236+AJ237+AJ238+AJ239=1,Cadeirante/30*FJ$4,IF(AH236+AH237+AH238+AH239+AJ236+AJ237+AJ238+AJ239=2,Fixo/30*FJ$4,IF(AH236+AH237+AH238+AH239+AJ236+AJ237+AJ238+AJ239&gt;2,Fixo/30*FJ$4+(AH236+AH237+AH238+AH239+AJ236+AJ237+AJ238+AJ239-2)*Cadeirante/30*FJ$4)))+(AG236+AG237+AG238+AI236+AI237+AI238)*Percapita/30*FJ$4+(AG239+AI239)*Crechee/30*FJ$4,IF(C236=1,IF(AG236+AG237+AG238+AH236+AH237+AH238+AI236+AI237+AI238+AJ236+AJ237+AJ238&lt;=15,(AG236+AG237+AG238+AI236+AI237+AI238)*Percapita/30*FJ$4,IF(AG236+AG237+AG238+AH236+AH237+AH238+AI236+AI237+AI238+AJ236+AJ237+AJ238&gt;=16,Fixo/30*FJ$4+(AG236+AG237+AG238+AH236+AH237+AH238+AI236+AI237+AI238+AJ236+AJ237-16)*Percapita/30*FJ$4))))))</f>
        <v>0</v>
      </c>
      <c r="FK236" s="177">
        <f>IF(C236=4,SUM(AK236+AK237+AK238+AM236+AM237+AM238)*Percapita/30*FK$4+(AL236+AL237+AL238+AN236+AN237+AN238)*Cadeirante/30*FK$4,IF(C236=3,IF(AK239+AM239=10,Fixo/30*FK$4+(AK236+AK237+AK238+AM236+AM237+AM238)*Percapita/30*FK$4+(AL239+AN239)*Cadeirante/30*FK$4,IF(AK239+AM239&lt;=9,(AK239+AM239)*Crechee/30*FK$4)+(AL239+AN239)*Cadeirante/30*FK$4+(AK236+AK237+AK238+AM236+AM237+AM238)*Percapita/30*FK$4)+IF(AK239+AM239&gt;=11,Fixo/30*FK$4+(AK239+AM239-10)*Crechee/30*FK$4,0),IF(C236=2,IF(AL236+AL237+AL238+AL239+AN236+AN237+AN238+AN239=1,Cadeirante/30*FK$4,IF(AL236+AL237+AL238+AL239+AN236+AN237+AN238+AN239=2,Fixo/30*FK$4,IF(AL236+AL237+AL238+AL239+AN236+AN237+AN238+AN239&gt;2,Fixo/30*FK$4+(AL236+AL237+AL238+AL239+AN236+AN237+AN238+AN239-2)*Cadeirante/30*FK$4)))+(AK236+AK237+AK238+AM236+AM237+AM238)*Percapita/30*FK$4+(AK239+AM239)*Crechee/30*FK$4,IF(C236=1,IF(AK236+AK237+AK238+AL236+AL237+AL238+AM236+AM237+AM238+AN236+AN237+AN238&lt;=15,(AK236+AK237+AK238+AM236+AM237+AM238)*Percapita/30*FK$4,IF(AK236+AK237+AK238+AL236+AL237+AL238+AM236+AM237+AM238+AN236+AN237+AN238&gt;=16,Fixo/30*FK$4+(AK236+AK237+AK238+AL236+AL237+AL238+AM236+AM237+AM238+AN236+AN237-16)*Percapita/30*FK$4))))))</f>
        <v>-642.05000000000007</v>
      </c>
      <c r="FL236" s="177">
        <f>IF(C236=4,SUM(AO236+AO237+AO238+AQ236+AQ237+AQ238)*Percapita/30*FL$4+(AP236+AP237+AP238+AR236+AR237+AR238)*Cadeirante/30*FL$4,IF(C236=3,IF(AO239+AQ239=10,Fixo/30*FL$4+(AO236+AO237+AO238+AQ236+AQ237+AQ238)*Percapita/30*FL$4+(AP239+AR239)*Cadeirante/30*FL$4,IF(AO239+AQ239&lt;=9,(AO239+AQ239)*Crechee/30*FL$4)+(AP239+AR239)*Cadeirante/30*FL$4+(AO236+AO237+AO238+AQ236+AQ237+AQ238)*Percapita/30*FL$4)+IF(AO239+AQ239&gt;=11,Fixo/30*FL$4+(AO239+AQ239-10)*Crechee/30*FL$4,0),IF(C236=2,IF(AP236+AP237+AP238+AP239+AR236+AR237+AR238+AR239=1,Cadeirante/30*FL$4,IF(AP236+AP237+AP238+AP239+AR236+AR237+AR238+AR239=2,Fixo/30*FL$4,IF(AP236+AP237+AP238+AP239+AR236+AR237+AR238+AR239&gt;2,Fixo/30*FL$4+(AP236+AP237+AP238+AP239+AR236+AR237+AR238+AR239-2)*Cadeirante/30*FL$4)))+(AO236+AO237+AO238+AQ236+AQ237+AQ238)*Percapita/30*FL$4+(AO239+AQ239)*Crechee/30*FL$4,IF(C236=1,IF(AO236+AO237+AO238+AP236+AP237+AP238+AQ236+AQ237+AQ238+AR236+AR237+AR238&lt;=15,(AO236+AO237+AO238+AQ236+AQ237+AQ238)*Percapita/30*FL$4,IF(AO236+AO237+AO238+AP236+AP237+AP238+AQ236+AQ237+AQ238+AR236+AR237+AR238&gt;=16,Fixo/30*FL$4+(AO236+AO237+AO238+AP236+AP237+AP238+AQ236+AQ237+AQ238+AR236+AR237-16)*Percapita/30*FL$4))))))</f>
        <v>0</v>
      </c>
      <c r="FM236" s="177">
        <f>IF(C236=4,SUM(AS236+AS237+AS238+AU236+AU237+AU238)*Percapita/30*FM$4+(AT236+AT237+AT238+AV236+AV237+AV238)*Cadeirante/30*FM$4,IF(C236=3,IF(AS239+AU239=10,Fixo/30*FM$4+(AS236+AS237+AS238+AU236+AU237+AU238)*Percapita/30*FM$4+(AT239+AV239)*Cadeirante/30*FM$4,IF(AS239+AU239&lt;=9,(AS239+AU239)*Crechee/30*FM$4)+(AT239+AV239)*Cadeirante/30*FM$4+(AS236+AS237+AS238+AU236+AU237+AU238)*Percapita/30*FM$4)+IF(AS239+AU239&gt;=11,Fixo/30*FM$4+(AS239+AU239-10)*Crechee/30*FM$4,0),IF(C236=2,IF(AT236+AT237+AT238+AT239+AV236+AV237+AV238+AV239=1,Cadeirante/30*FM$4,IF(AT236+AT237+AT238+AT239+AV236+AV237+AV238+AV239=2,Fixo/30*FM$4,IF(AT236+AT237+AT238+AT239+AV236+AV237+AV238+AV239&gt;2,Fixo/30*FM$4+(AT236+AT237+AT238+AT239+AV236+AV237+AV238+AV239-2)*Cadeirante/30*FM$4)))+(AS236+AS237+AS238+AU236+AU237+AU238)*Percapita/30*FM$4+(AS239+AU239)*Crechee/30*FM$4,IF(C236=1,IF(AS236+AS237+AS238+AT236+AT237+AT238+AU236+AU237+AU238+AV236+AV237+AV238&lt;=15,(AS236+AS237+AS238+AU236+AU237+AU238)*Percapita/30*FM$4,IF(AS236+AS237+AS238+AT236+AT237+AT238+AU236+AU237+AU238+AV236+AV237+AV238&gt;=16,Fixo/30*FM$4+(AS236+AS237+AS238+AT236+AT237+AT238+AU236+AU237+AU238+AV236+AV237-16)*Percapita/30*FM$4))))))</f>
        <v>0</v>
      </c>
      <c r="FN236" s="177">
        <f>IF(C236=4,SUM(AW236+AW237+AW238+AY236+AY237+AY238)*Percapita/30*FN$4+(AX236+AX237+AX238+AZ236+AZ237+AZ238)*Cadeirante/30*FN$4,IF(C236=3,IF(AW239+AY239=10,Fixo/30*FN$4+(AW236+AW237+AW238+AY236+AY237+AY238)*Percapita/30*FN$4+(AX239+AZ239)*Cadeirante/30*FN$4,IF(AW239+AY239&lt;=9,(AW239+AY239)*Crechee/30*FN$4)+(AX239+AZ239)*Cadeirante/30*FN$4+(AW236+AW237+AW238+AY236+AY237+AY238)*Percapita/30*FN$4)+IF(AW239+AY239&gt;=11,Fixo/30*FN$4+(AW239+AY239-10)*Crechee/30*FN$4,0),IF(C236=2,IF(AX236+AX237+AX238+AX239+AZ236+AZ237+AZ238+AZ239=1,Cadeirante/30*FN$4,IF(AX236+AX237+AX238+AX239+AZ236+AZ237+AZ238+AZ239=2,Fixo/30*FN$4,IF(AX236+AX237+AX238+AX239+AZ236+AZ237+AZ238+AZ239&gt;2,Fixo/30*FN$4+(AX236+AX237+AX238+AX239+AZ236+AZ237+AZ238+AZ239-2)*Cadeirante/30*FN$4)))+(AW236+AW237+AW238+AY236+AY237+AY238)*Percapita/30*FN$4+(AW239+AY239)*Crechee/30*FN$4,IF(C236=1,IF(AW236+AW237+AW238+AX236+AX237+AX238+AY236+AY237+AY238+AZ236+AZ237+AZ238&lt;=15,(AW236+AW237+AW238+AY236+AY237+AY238)*Percapita/30*FN$4,IF(AW236+AW237+AW238+AX236+AX237+AX238+AY236+AY237+AY238+AZ236+AZ237+AZ238&gt;=16,Fixo/30*FN$4+(AW236+AW237+AW238+AX236+AX237+AX238+AY236+AY237+AY238+AZ236+AZ237-16)*Percapita/30*FN$4))))))</f>
        <v>0</v>
      </c>
      <c r="FO236" s="177">
        <f>IF(C236=4,SUM(BA236+BA237+BA238+BC236+BC237+BC238)*Percapita/30*FO$4+(BB236+BB237+BB238+BD236+BD237+BD238)*Cadeirante/30*FO$4,IF(C236=3,IF(BA239+BC239=10,Fixo/30*FO$4+(BA236+BA237+BA238+BC236+BC237+BC238)*Percapita/30*FO$4+(BB239+BD239)*Cadeirante/30*FO$4,IF(BA239+BC239&lt;=9,(BA239+BC239)*Crechee/30*FO$4)+(BB239+BD239)*Cadeirante/30*FO$4+(BA236+BA237+BA238+BC236+BC237+BC238)*Percapita/30*FO$4)+IF(BA239+BC239&gt;=11,Fixo/30*FO$4+(BA239+BC239-10)*Crechee/30*FO$4,0),IF(C236=2,IF(BB236+BB237+BB238+BB239+BD236+BD237+BD238+BD239=1,Cadeirante/30*FO$4,IF(BB236+BB237+BB238+BB239+BD236+BD237+BD238+BD239=2,Fixo/30*FO$4,IF(BB236+BB237+BB238+BB239+BD236+BD237+BD238+BD239&gt;2,Fixo/30*FO$4+(BB236+BB237+BB238+BB239+BD236+BD237+BD238+BD239-2)*Cadeirante/30*FO$4)))+(BA236+BA237+BA238+BC236+BC237+BC238)*Percapita/30*FO$4+(BA239+BC239)*Crechee/30*FO$4,IF(C236=1,IF(BA236+BA237+BA238+BB236+BB237+BB238+BC236+BC237+BC238+BD236+BD237+BD238&lt;=15,(BA236+BA237+BA238+BC236+BC237+BC238)*Percapita/30*FO$4,IF(BA236+BA237+BA238+BB236+BB237+BB238+BC236+BC237+BC238+BD236+BD237+BD238&gt;=16,Fixo/30*FO$4+(BA236+BA237+BA238+BB236+BB237+BB238+BC236+BC237+BC238+BD236+BD237-16)*Percapita/30*FO$4))))))</f>
        <v>0</v>
      </c>
      <c r="FP236" s="177">
        <f>IF(C236=4,SUM(BE236+BE237+BE238+BG236+BG237+BG238)*Percapita/30*FP$4+(BF236+BF237+BF238+BH236+BH237+BH238)*Cadeirante/30*FP$4,IF(C236=3,IF(BE239+BG239=10,Fixo/30*FP$4+(BE236+BE237+BE238+BG236+BG237+BG238)*Percapita/30*FP$4+(BF239+BH239)*Cadeirante/30*FP$4,IF(BE239+BG239&lt;=9,(BE239+BG239)*Crechee/30*FP$4)+(BF239+BH239)*Cadeirante/30*FP$4+(BE236+BE237+BE238+BG236+BG237+BG238)*Percapita/30*FP$4)+IF(BE239+BG239&gt;=11,Fixo/30*FP$4+(BE239+BG239-10)*Crechee/30*FP$4,0),IF(C236=2,IF(BF236+BF237+BF238+BF239+BH236+BH237+BH238+BH239=1,Cadeirante/30*FP$4,IF(BF236+BF237+BF238+BF239+BH236+BH237+BH238+BH239=2,Fixo/30*FP$4,IF(BF236+BF237+BF238+BF239+BH236+BH237+BH238+BH239&gt;2,Fixo/30*FP$4+(BF236+BF237+BF238+BF239+BH236+BH237+BH238+BH239-2)*Cadeirante/30*FP$4)))+(BE236+BE237+BE238+BG236+BG237+BG238)*Percapita/30*FP$4+(BE239+BG239)*Crechee/30*FP$4,IF(C236=1,IF(BE236+BE237+BE238+BF236+BF237+BF238+BG236+BG237+BG238+BH236+BH237+BH238&lt;=15,(BE236+BE237+BE238+BG236+BG237+BG238)*Percapita/30*FP$4,IF(BE236+BE237+BE238+BF236+BF237+BF238+BG236+BG237+BG238+BH236+BH237+BH238&gt;=16,Fixo/30*FP$4+(BE236+BE237+BE238+BF236+BF237+BF238+BG236+BG237+BG238+BH236+BH237-16)*Percapita/30*FP$4))))))</f>
        <v>0</v>
      </c>
      <c r="FQ236" s="177">
        <f>IF(C236=4,SUM(BI236+BI237+BI238+BK236+BK237+BK238)*Percapita/30*FQ$4+(BJ236+BJ237+BJ238+BL236+BL237+BL238)*Cadeirante/30*FQ$4,IF(C236=3,IF(BI239+BK239=10,Fixo/30*FQ$4+(BI236+BI237+BI238+BK236+BK237+BK238)*Percapita/30*FQ$4+(BJ239+BL239)*Cadeirante/30*FQ$4,IF(BI239+BK239&lt;=9,(BI239+BK239)*Crechee/30*FQ$4)+(BJ239+BL239)*Cadeirante/30*FQ$4+(BI236+BI237+BI238+BK236+BK237+BK238)*Percapita/30*FQ$4)+IF(BI239+BK239&gt;=11,Fixo/30*FQ$4+(BI239+BK239-10)*Crechee/30*FQ$4,0),IF(C236=2,IF(BJ236+BJ237+BJ238+BJ239+BL236+BL237+BL238+BL239=1,Cadeirante/30*FQ$4,IF(BJ236+BJ237+BJ238+BJ239+BL236+BL237+BL238+BL239=2,Fixo/30*FQ$4,IF(BJ236+BJ237+BJ238+BJ239+BL236+BL237+BL238+BL239&gt;2,Fixo/30*FQ$4+(BJ236+BJ237+BJ238+BJ239+BL236+BL237+BL238+BL239-2)*Cadeirante/30*FQ$4)))+(BI236+BI237+BI238+BK236+BK237+BK238)*Percapita/30*FQ$4+(BI239+BK239)*Crechee/30*FQ$4,IF(C236=1,IF(BI236+BI237+BI238+BJ236+BJ237+BJ238+BK236+BK237+BK238+BL236+BL237+BL238&lt;=15,(BI236+BI237+BI238+BK236+BK237+BK238)*Percapita/30*FQ$4,IF(BI236+BI237+BI238+BJ236+BJ237+BJ238+BK236+BK237+BK238+BL236+BL237+BL238&gt;=16,Fixo/30*FQ$4+(BI236+BI237+BI238+BJ236+BJ237+BJ238+BK236+BK237+BK238+BL236+BL237-16)*Percapita/30*FQ$4))))))</f>
        <v>0</v>
      </c>
      <c r="FR236" s="177">
        <f>IF(C236=4,SUM(BM236+BM237+BM238+BO236+BO237+BO238)*Percapita/30*FR$4+(BN236+BN237+BN238+BP236+BP237+BP238)*Cadeirante/30*FR$4,IF(C236=3,IF(BM239+BO239=10,Fixo/30*FR$4+(BM236+BM237+BM238+BO236+BO237+BO238)*Percapita/30*FR$4+(BN239+BP239)*Cadeirante/30*FR$4,IF(BM239+BO239&lt;=9,(BM239+BO239)*Crechee/30*FR$4)+(BN239+BP239)*Cadeirante/30*FR$4+(BM236+BM237+BM238+BO236+BO237+BO238)*Percapita/30*FR$4)+IF(BM239+BO239&gt;=11,Fixo/30*FR$4+(BM239+BO239-10)*Crechee/30*FR$4,0),IF(C236=2,IF(BN236+BN237+BN238+BN239+BP236+BP237+BP238+BP239=1,Cadeirante/30*FR$4,IF(BN236+BN237+BN238+BN239+BP236+BP237+BP238+BP239=2,Fixo/30*FR$4,IF(BN236+BN237+BN238+BN239+BP236+BP237+BP238+BP239&gt;2,Fixo/30*FR$4+(BN236+BN237+BN238+BN239+BP236+BP237+BP238+BP239-2)*Cadeirante/30*FR$4)))+(BM236+BM237+BM238+BO236+BO237+BO238)*Percapita/30*FR$4+(BM239+BO239)*Crechee/30*FR$4,IF(C236=1,IF(BM236+BM237+BM238+BN236+BN237+BN238+BO236+BO237+BO238+BP236+BP237+BP238&lt;=15,(BM236+BM237+BM238+BO236+BO237+BO238)*Percapita/30*FR$4,IF(BM236+BM237+BM238+BN236+BN237+BN238+BO236+BO237+BO238+BP236+BP237+BP238&gt;=16,Fixo/30*FR$4+(BM236+BM237+BM238+BN236+BN237+BN238+BO236+BO237+BO238+BP236+BP237-16)*Percapita/30*FR$4))))))</f>
        <v>-231.13800000000003</v>
      </c>
      <c r="FS236" s="177">
        <f>IF(C236=4,SUM(BQ236+BQ237+BQ238+BS236+BS237+BS238)*Percapita/30*FS$4+(BR236+BR237+BR238+BT236+BT237+BT238)*Cadeirante/30*FS$4,IF(C236=3,IF(BQ239+BS239=10,Fixo/30*FS$4+(BQ236+BQ237+BQ238+BS236+BS237+BS238)*Percapita/30*FS$4+(BR239+BT239)*Cadeirante/30*FS$4,IF(BQ239+BS239&lt;=9,(BQ239+BS239)*Crechee/30*FS$4)+(BR239+BT239)*Cadeirante/30*FS$4+(BQ236+BQ237+BQ238+BS236+BS237+BS238)*Percapita/30*FS$4)+IF(BQ239+BS239&gt;=11,Fixo/30*FS$4+(BQ239+BS239-10)*Crechee/30*FS$4,0),IF(C236=2,IF(BR236+BR237+BR238+BR239+BT236+BT237+BT238+BT239=1,Cadeirante/30*FS$4,IF(BR236+BR237+BR238+BR239+BT236+BT237+BT238+BT239=2,Fixo/30*FS$4,IF(BR236+BR237+BR238+BR239+BT236+BT237+BT238+BT239&gt;2,Fixo/30*FS$4+(BR236+BR237+BR238+BR239+BT236+BT237+BT238+BT239-2)*Cadeirante/30*FS$4)))+(BQ236+BQ237+BQ238+BS236+BS237+BS238)*Percapita/30*FS$4+(BQ239+BS239)*Crechee/30*FS$4,IF(C236=1,IF(BQ236+BQ237+BQ238+BR236+BR237+BR238+BS236+BS237+BS238+BT236+BT237+BT238&lt;=15,(BQ236+BQ237+BQ238+BS236+BS237+BS238)*Percapita/30*FS$4,IF(BQ236+BQ237+BQ238+BR236+BR237+BR238+BS236+BS237+BS238+BT236+BT237+BT238&gt;=16,Fixo/30*FS$4+(BQ236+BQ237+BQ238+BR236+BR237+BR238+BS236+BS237+BS238+BT236+BT237-16)*Percapita/30*FS$4))))))</f>
        <v>-218.29700000000003</v>
      </c>
      <c r="FT236" s="177">
        <f>IF(C236=4,SUM(BU236+BU237+BU238+BW236+BW237+BW238)*Percapita/30*FT$4+(BV236+BV237+BV238+BX236+BX237+BX238)*Cadeirante/30*FT$4,IF(C236=3,IF(BU239+BW239=10,Fixo/30*FT$4+(BU236+BU237+BU238+BW236+BW237+BW238)*Percapita/30*FT$4+(BV239+BX239)*Cadeirante/30*FT$4,IF(BU239+BW239&lt;=9,(BU239+BW239)*Crechee/30*FT$4)+(BV239+BX239)*Cadeirante/30*FT$4+(BU236+BU237+BU238+BW236+BW237+BW238)*Percapita/30*FT$4)+IF(BU239+BW239&gt;=11,Fixo/30*FT$4+(BU239+BW239-10)*Crechee/30*FT$4,0),IF(C236=2,IF(BV236+BV237+BV238+BV239+BX236+BX237+BX238+BX239=1,Cadeirante/30*FT$4,IF(BV236+BV237+BV238+BV239+BX236+BX237+BX238+BX239=2,Fixo/30*FT$4,IF(BV236+BV237+BV238+BV239+BX236+BX237+BX238+BX239&gt;2,Fixo/30*FT$4+(BV236+BV237+BV238+BV239+BX236+BX237+BX238+BX239-2)*Cadeirante/30*FT$4)))+(BU236+BU237+BU238+BW236+BW237+BW238)*Percapita/30*FT$4+(BU239+BW239)*Crechee/30*FT$4,IF(C236=1,IF(BU236+BU237+BU238+BV236+BV237+BV238+BW236+BW237+BW238+BX236+BX237+BX238&lt;=15,(BU236+BU237+BU238+BW236+BW237+BW238)*Percapita/30*FT$4,IF(BU236+BU237+BU238+BV236+BV237+BV238+BW236+BW237+BW238+BX236+BX237+BX238&gt;=16,Fixo/30*FT$4+(BU236+BU237+BU238+BV236+BV237+BV238+BW236+BW237+BW238+BX236+BX237-16)*Percapita/30*FT$4))))))</f>
        <v>0</v>
      </c>
      <c r="FU236" s="177">
        <f>IF(C236=4,SUM(BY236+BY237+BY238+CA236+CA237+CA238)*Percapita/30*FU$4+(BZ236+BZ237+BZ238+CB236+CB237+CB238)*Cadeirante/30*FU$4,IF(C236=3,IF(BY239+CA239=10,Fixo/30*FU$4+(BY236+BY237+BY238+CA236+CA237+CA238)*Percapita/30*FU$4+(BZ239+CB239)*Cadeirante/30*FU$4,IF(BY239+CA239&lt;=9,(BY239+CA239)*Crechee/30*FU$4)+(BZ239+CB239)*Cadeirante/30*FU$4+(BY236+BY237+BY238+CA236+CA237+CA238)*Percapita/30*FU$4)+IF(BY239+CA239&gt;=11,Fixo/30*FU$4+(BY239+CA239-10)*Crechee/30*FU$4,0),IF(C236=2,IF(BZ236+BZ237+BZ238+BZ239+CB236+CB237+CB238+CB239=1,Cadeirante/30*FU$4,IF(BZ236+BZ237+BZ238+BZ239+CB236+CB237+CB238+CB239=2,Fixo/30*FU$4,IF(BZ236+BZ237+BZ238+BZ239+CB236+CB237+CB238+CB239&gt;2,Fixo/30*FU$4+(BZ236+BZ237+BZ238+BZ239+CB236+CB237+CB238+CB239-2)*Cadeirante/30*FU$4)))+(BY236+BY237+BY238+CA236+CA237+CA238)*Percapita/30*FU$4+(BY239+CA239)*Crechee/30*FU$4,IF(C236=1,IF(BY236+BY237+BY238+BZ236+BZ237+BZ238+CA236+CA237+CA238+CB236+CB237+CB238&lt;=15,(BY236+BY237+BY238+CA236+CA237+CA238)*Percapita/30*FU$4,IF(BY236+BY237+BY238+BZ236+BZ237+BZ238+CA236+CA237+CA238+CB236+CB237+CB238&gt;=16,Fixo/30*FU$4+(BY236+BY237+BY238+BZ236+BZ237+BZ238+CA236+CA237+CA238+CB236+CB237-16)*Percapita/30*FU$4))))))</f>
        <v>0</v>
      </c>
      <c r="FV236" s="177">
        <f>IF(C236=4,SUM(CC236+CC237+CC238+CE236+CE237+CE238)*Percapita/30*FV$4+(CD236+CD237+CD238+CF236+CF237+CF238)*Cadeirante/30*FV$4,IF(C236=3,IF(CC239+CE239=10,Fixo/30*FV$4+(CC236+CC237+CC238+CE236+CE237+CE238)*Percapita/30*FV$4+(CD239+CF239)*Cadeirante/30*FV$4,IF(CC239+CE239&lt;=9,(CC239+CE239)*Crechee/30*FV$4)+(CD239+CF239)*Cadeirante/30*FV$4+(CC236+CC237+CC238+CE236+CE237+CE238)*Percapita/30*FV$4)+IF(CC239+CE239&gt;=11,Fixo/30*FV$4+(CC239+CE239-10)*Crechee/30*FV$4,0),IF(C236=2,IF(CD236+CD237+CD238+CD239+CF236+CF237+CF238+CF239=1,Cadeirante/30*FV$4,IF(CD236+CD237+CD238+CD239+CF236+CF237+CF238+CF239=2,Fixo/30*FV$4,IF(CD236+CD237+CD238+CD239+CF236+CF237+CF238+CF239&gt;2,Fixo/30*FV$4+(CD236+CD237+CD238+CD239+CF236+CF237+CF238+CF239-2)*Cadeirante/30*FV$4)))+(CC236+CC237+CC238+CE236+CE237+CE238)*Percapita/30*FV$4+(CC239+CE239)*Crechee/30*FV$4,IF(C236=1,IF(CC236+CC237+CC238+CD236+CD237+CD238+CE236+CE237+CE238+CF236+CF237+CF238&lt;=15,(CC236+CC237+CC238+CE236+CE237+CE238)*Percapita/30*FV$4,IF(CC236+CC237+CC238+CD236+CD237+CD238+CE236+CE237+CE238+CF236+CF237+CF238&gt;=16,Fixo/30*FV$4+(CC236+CC237+CC238+CD236+CD237+CD238+CE236+CE237+CE238+CF236+CF237-16)*Percapita/30*FV$4))))))</f>
        <v>0</v>
      </c>
      <c r="FW236" s="177">
        <f>IF(C236=4,SUM(CG236+CG237+CG238+CI236+CI237+CI238)*Percapita/30*FW$4+(CH236+CH237+CH238+CJ236+CJ237+CJ238)*Cadeirante/30*FW$4,IF(C236=3,IF(CG239+CI239=10,Fixo/30*FW$4+(CG236+CG237+CG238+CI236+CI237+CI238)*Percapita/30*FW$4+(CH239+CJ239)*Cadeirante/30*FW$4,IF(CG239+CI239&lt;=9,(CG239+CI239)*Crechee/30*FW$4)+(CH239+CJ239)*Cadeirante/30*FW$4+(CG236+CG237+CG238+CI236+CI237+CI238)*Percapita/30*FW$4)+IF(CG239+CI239&gt;=11,Fixo/30*FW$4+(CG239+CI239-10)*Crechee/30*FW$4,0),IF(C236=2,IF(CH236+CH237+CH238+CH239+CJ236+CJ237+CJ238+CJ239=1,Cadeirante/30*FW$4,IF(CH236+CH237+CH238+CH239+CJ236+CJ237+CJ238+CJ239=2,Fixo/30*FW$4,IF(CH236+CH237+CH238+CH239+CJ236+CJ237+CJ238+CJ239&gt;2,Fixo/30*FW$4+(CH236+CH237+CH238+CH239+CJ236+CJ237+CJ238+CJ239-2)*Cadeirante/30*FW$4)))+(CG236+CG237+CG238+CI236+CI237+CI238)*Percapita/30*FW$4+(CG239+CI239)*Crechee/30*FW$4,IF(C236=1,IF(CG236+CG237+CG238+CH236+CH237+CH238+CI236+CI237+CI238+CJ236+CJ237+CJ238&lt;=15,(CG236+CG237+CG238+CI236+CI237+CI238)*Percapita/30*FW$4,IF(CG236+CG237+CG238+CH236+CH237+CH238+CI236+CI237+CI238+CJ236+CJ237+CJ238&gt;=16,Fixo/30*FW$4+(CG236+CG237+CG238+CH236+CH237+CH238+CI236+CI237+CI238+CJ236+CJ237-16)*Percapita/30*FW$4))))))</f>
        <v>0</v>
      </c>
      <c r="FX236" s="177">
        <f>IF(C236=4,SUM(CK236+CK237+CK238+CM236+CM237+CM238)*Percapita/30*FX$4+(CL236+CL237+CL238+CN236+CN237+CN238)*Cadeirante/30*FX$4,IF(C236=3,IF(CK239+CM239=10,Fixo/30*FX$4+(CK236+CK237+CK238+CM236+CM237+CM238)*Percapita/30*FX$4+(CL239+CN239)*Cadeirante/30*FX$4,IF(CK239+CM239&lt;=9,(CK239+CM239)*Crechee/30*FX$4)+(CL239+CN239)*Cadeirante/30*FX$4+(CK236+CK237+CK238+CM236+CM237+CM238)*Percapita/30*FX$4)+IF(CK239+CM239&gt;=11,Fixo/30*FX$4+(CK239+CM239-10)*Crechee/30*FX$4,0),IF(C236=2,IF(CL236+CL237+CL238+CL239+CN236+CN237+CN238+CN239=1,Cadeirante/30*FX$4,IF(CL236+CL237+CL238+CL239+CN236+CN237+CN238+CN239=2,Fixo/30*FX$4,IF(CL236+CL237+CL238+CL239+CN236+CN237+CN238+CN239&gt;2,Fixo/30*FX$4+(CL236+CL237+CL238+CL239+CN236+CN237+CN238+CN239-2)*Cadeirante/30*FX$4)))+(CK236+CK237+CK238+CM236+CM237+CM238)*Percapita/30*FX$4+(CK239+CM239)*Crechee/30*FX$4,IF(C236=1,IF(CK236+CK237+CK238+CL236+CL237+CL238+CM236+CM237+CM238+CN236+CN237+CN238&lt;=15,(CK236+CK237+CK238+CM236+CM237+CM238)*Percapita/30*FX$4,IF(CK236+CK237+CK238+CL236+CL237+CL238+CM236+CM237+CM238+CN236+CN237+CN238&gt;=16,Fixo/30*FX$4+(CK236+CK237+CK238+CL236+CL237+CL238+CM236+CM237+CM238+CN236+CN237-16)*Percapita/30*FX$4))))))</f>
        <v>0</v>
      </c>
      <c r="FY236" s="177">
        <f>IF(C236=4,SUM(CO236+CO237+CO238+CQ236+CQ237+CQ238)*Percapita/30*FY$4+(CP236+CP237+CP238+CR236+CR237+CR238)*Cadeirante/30*FY$4,IF(C236=3,IF(CO239+CQ239=10,Fixo/30*FY$4+(CO236+CO237+CO238+CQ236+CQ237+CQ238)*Percapita/30*FY$4+(CP239+CR239)*Cadeirante/30*FY$4,IF(CO239+CQ239&lt;=9,(CO239+CQ239)*Crechee/30*FY$4)+(CP239+CR239)*Cadeirante/30*FY$4+(CO236+CO237+CO238+CQ236+CQ237+CQ238)*Percapita/30*FY$4)+IF(CO239+CQ239&gt;=11,Fixo/30*FY$4+(CO239+CQ239-10)*Crechee/30*FY$4,0),IF(C236=2,IF(CP236+CP237+CP238+CP239+CR236+CR237+CR238+CR239=1,Cadeirante/30*FY$4,IF(CP236+CP237+CP238+CP239+CR236+CR237+CR238+CR239=2,Fixo/30*FY$4,IF(CP236+CP237+CP238+CP239+CR236+CR237+CR238+CR239&gt;2,Fixo/30*FY$4+(CP236+CP237+CP238+CP239+CR236+CR237+CR238+CR239-2)*Cadeirante/30*FY$4)))+(CO236+CO237+CO238+CQ236+CQ237+CQ238)*Percapita/30*FY$4+(CO239+CQ239)*Crechee/30*FY$4,IF(C236=1,IF(CO236+CO237+CO238+CP236+CP237+CP238+CQ236+CQ237+CQ238+CR236+CR237+CR238&lt;=15,(CO236+CO237+CO238+CQ236+CQ237+CQ238)*Percapita/30*FY$4,IF(CO236+CO237+CO238+CP236+CP237+CP238+CQ236+CQ237+CQ238+CR236+CR237+CR238&gt;=16,Fixo/30*FY$4+(CO236+CO237+CO238+CP236+CP237+CP238+CQ236+CQ237+CQ238+CR236+CR237-16)*Percapita/30*FY$4))))))</f>
        <v>0</v>
      </c>
      <c r="FZ236" s="177">
        <f>IF(C236=4,SUM(CS236+CS237+CS238+CU236+CU237+CU238)*Percapita/30*FZ$4+(CT236+CT237+CT238+CV236+CV237+CV238)*Cadeirante/30*FZ$4,IF(C236=3,IF(CS239+CU239=10,Fixo/30*FZ$4+(CS236+CS237+CS238+CU236+CU237+CU238)*Percapita/30*FZ$4+(CT239+CV239)*Cadeirante/30*FZ$4,IF(CS239+CU239&lt;=9,(CS239+CU239)*Crechee/30*FZ$4)+(CT239+CV239)*Cadeirante/30*FZ$4+(CS236+CS237+CS238+CU236+CU237+CU238)*Percapita/30*FZ$4)+IF(CS239+CU239&gt;=11,Fixo/30*FZ$4+(CS239+CU239-10)*Crechee/30*FZ$4,0),IF(C236=2,IF(CT236+CT237+CT238+CT239+CV236+CV237+CV238+CV239=1,Cadeirante/30*FZ$4,IF(CT236+CT237+CT238+CT239+CV236+CV237+CV238+CV239=2,Fixo/30*FZ$4,IF(CT236+CT237+CT238+CT239+CV236+CV237+CV238+CV239&gt;2,Fixo/30*FZ$4+(CT236+CT237+CT238+CT239+CV236+CV237+CV238+CV239-2)*Cadeirante/30*FZ$4)))+(CS236+CS237+CS238+CU236+CU237+CU238)*Percapita/30*FZ$4+(CS239+CU239)*Crechee/30*FZ$4,IF(C236=1,IF(CS236+CS237+CS238+CT236+CT237+CT238+CU236+CU237+CU238+CV236+CV237+CV238&lt;=15,(CS236+CS237+CS238+CU236+CU237+CU238)*Percapita/30*FZ$4,IF(CS236+CS237+CS238+CT236+CT237+CT238+CU236+CU237+CU238+CV236+CV237+CV238&gt;=16,Fixo/30*FZ$4+(CS236+CS237+CS238+CT236+CT237+CT238+CU236+CU237+CU238+CV236+CV237-16)*Percapita/30*FZ$4))))))</f>
        <v>0</v>
      </c>
      <c r="GA236" s="177">
        <f>IF(C236=4,SUM(CW236+CW237+CW238+CY236+CY237+CY238)*Percapita/30*GA$4+(CX236+CX237+CX238+CZ236+CZ237+CZ238)*Cadeirante/30*GA$4,IF(C236=3,IF(CW239+CY239=10,Fixo/30*GA$4+(CW236+CW237+CW238+CY236+CY237+CY238)*Percapita/30*GA$4+(CX239+CZ239)*Cadeirante/30*GA$4,IF(CW239+CY239&lt;=9,(CW239+CY239)*Crechee/30*GA$4)+(CX239+CZ239)*Cadeirante/30*GA$4+(CW236+CW237+CW238+CY236+CY237+CY238)*Percapita/30*GA$4)+IF(CW239+CY239&gt;=11,Fixo/30*GA$4+(CW239+CY239-10)*Crechee/30*GA$4,0),IF(C236=2,IF(CX236+CX237+CX238+CX239+CZ236+CZ237+CZ238+CZ239=1,Cadeirante/30*GA$4,IF(CX236+CX237+CX238+CX239+CZ236+CZ237+CZ238+CZ239=2,Fixo/30*GA$4,IF(CX236+CX237+CX238+CX239+CZ236+CZ237+CZ238+CZ239&gt;2,Fixo/30*GA$4+(CX236+CX237+CX238+CX239+CZ236+CZ237+CZ238+CZ239-2)*Cadeirante/30*GA$4)))+(CW236+CW237+CW238+CY236+CY237+CY238)*Percapita/30*GA$4+(CW239+CY239)*Crechee/30*GA$4,IF(C236=1,IF(CW236+CW237+CW238+CX236+CX237+CX238+CY236+CY237+CY238+CZ236+CZ237+CZ238&lt;=15,(CW236+CW237+CW238+CY236+CY237+CY238)*Percapita/30*GA$4,IF(CW236+CW237+CW238+CX236+CX237+CX238+CY236+CY237+CY238+CZ236+CZ237+CZ238&gt;=16,Fixo/30*GA$4+(CW236+CW237+CW238+CX236+CX237+CX238+CY236+CY237+CY238+CZ236+CZ237-16)*Percapita/30*GA$4))))))</f>
        <v>0</v>
      </c>
      <c r="GB236" s="177">
        <f>IF(C236=4,SUM(DA236+DA237+DA238+DC236+DC237+DC238)*Percapita/30*GB$4+(DB236+DB237+DB238+DD236+DD237+DD238)*Cadeirante/30*GB$4,IF(C236=3,IF(DA239+DC239=10,Fixo/30*GB$4+(DA236+DA237+DA238+DC236+DC237+DC238)*Percapita/30*GB$4+(DB239+DD239)*Cadeirante/30*GB$4,IF(DA239+DC239&lt;=9,(DA239+DC239)*Crechee/30*GB$4)+(DB239+DD239)*Cadeirante/30*GB$4+(DA236+DA237+DA238+DC236+DC237+DC238)*Percapita/30*GB$4)+IF(DA239+DC239&gt;=11,Fixo/30*GB$4+(DA239+DC239-10)*Crechee/30*GB$4,0),IF(C236=2,IF(DB236+DB237+DB238+DB239+DD236+DD237+DD238+DD239=1,Cadeirante/30*GB$4,IF(DB236+DB237+DB238+DB239+DD236+DD237+DD238+DD239=2,Fixo/30*GB$4,IF(DB236+DB237+DB238+DB239+DD236+DD237+DD238+DD239&gt;2,Fixo/30*GB$4+(DB236+DB237+DB238+DB239+DD236+DD237+DD238+DD239-2)*Cadeirante/30*GB$4)))+(DA236+DA237+DA238+DC236+DC237+DC238)*Percapita/30*GB$4+(DA239+DC239)*Crechee/30*GB$4,IF(C236=1,IF(DA236+DA237+DA238+DB236+DB237+DB238+DC236+DC237+DC238+DD236+DD237+DD238&lt;=15,(DA236+DA237+DA238+DC236+DC237+DC238)*Percapita/30*GB$4,IF(DA236+DA237+DA238+DB236+DB237+DB238+DC236+DC237+DC238+DD236+DD237+DD238&gt;=16,Fixo/30*GB$4+(DA236+DA237+DA238+DB236+DB237+DB238+DC236+DC237+DC238+DD236+DD237-16)*Percapita/30*GB$4))))))</f>
        <v>0</v>
      </c>
      <c r="GC236" s="177">
        <f>IF(C236=4,SUM(DE236+DE237+DE238+DG236+DG237+DG238)*Percapita/30*GC$4+(DF236+DF237+DF238+DH236+DH237+DH238)*Cadeirante/30*GC$4,IF(C236=3,IF(DE239+DG239=10,Fixo/30*GC$4+(DE236+DE237+DE238+DG236+DG237+DG238)*Percapita/30*GC$4+(DF239+DH239)*Cadeirante/30*GC$4,IF(DE239+DG239&lt;=9,(DE239+DG239)*Crechee/30*GC$4)+(DF239+DH239)*Cadeirante/30*GC$4+(DE236+DE237+DE238+DG236+DG237+DG238)*Percapita/30*GC$4)+IF(DE239+DG239&gt;=11,Fixo/30*GC$4+(DE239+DG239-10)*Crechee/30*GC$4,0),IF(C236=2,IF(DF236+DF237+DF238+DF239+DH236+DH237+DH238+DH239=1,Cadeirante/30*GC$4,IF(DF236+DF237+DF238+DF239+DH236+DH237+DH238+DH239=2,Fixo/30*GC$4,IF(DF236+DF237+DF238+DF239+DH236+DH237+DH238+DH239&gt;2,Fixo/30*GC$4+(DF236+DF237+DF238+DF239+DH236+DH237+DH238+DH239-2)*Cadeirante/30*GC$4)))+(DE236+DE237+DE238+DG236+DG237+DG238)*Percapita/30*GC$4+(DE239+DG239)*Crechee/30*GC$4,IF(C236=1,IF(DE236+DE237+DE238+DF236+DF237+DF238+DG236+DG237+DG238+DH236+DH237+DH238&lt;=15,(DE236+DE237+DE238+DG236+DG237+DG238)*Percapita/30*GC$4,IF(DE236+DE237+DE238+DF236+DF237+DF238+DG236+DG237+DG238+DH236+DH237+DH238&gt;=16,Fixo/30*GC$4+(DE236+DE237+DE238+DF236+DF237+DF238+DG236+DG237+DG238+DH236+DH237-16)*Percapita/30*GC$4))))))</f>
        <v>0</v>
      </c>
      <c r="GD236" s="177">
        <f>IF(C236=4,SUM(DI236+DI237+DI238+DK236+DK237+DK238)*Percapita/30*GD$4+(DJ236+DJ237+DJ238+DL236+DL237+DL238)*Cadeirante/30*GD$4,IF(C236=3,IF(DI239+DK239=10,Fixo/30*GD$4+(DI236+DI237+DI238+DK236+DK237+DK238)*Percapita/30*GD$4+(DJ239+DL239)*Cadeirante/30*GD$4,IF(DI239+DK239&lt;=9,(DI239+DK239)*Crechee/30*GD$4)+(DJ239+DL239)*Cadeirante/30*GD$4+(DI236+DI237+DI238+DK236+DK237+DK238)*Percapita/30*GD$4)+IF(DI239+DK239&gt;=11,Fixo/30*GD$4+(DI239+DK239-10)*Crechee/30*GD$4,0),IF(C236=2,IF(DJ236+DJ237+DJ238+DJ239+DL236+DL237+DL238+DL239=1,Cadeirante/30*GD$4,IF(DJ236+DJ237+DJ238+DJ239+DL236+DL237+DL238+DL239=2,Fixo/30*GD$4,IF(DJ236+DJ237+DJ238+DJ239+DL236+DL237+DL238+DL239&gt;2,Fixo/30*GD$4+(DJ236+DJ237+DJ238+DJ239+DL236+DL237+DL238+DL239-2)*Cadeirante/30*GD$4)))+(DI236+DI237+DI238+DK236+DK237+DK238)*Percapita/30*GD$4+(DI239+DK239)*Crechee/30*GD$4,IF(C236=1,IF(DI236+DI237+DI238+DJ236+DJ237+DJ238+DK236+DK237+DK238+DL236+DL237+DL238&lt;=15,(DI236+DI237+DI238+DK236+DK237+DK238)*Percapita/30*GD$4,IF(DI236+DI237+DI238+DJ236+DJ237+DJ238+DK236+DK237+DK238+DL236+DL237+DL238&gt;=16,Fixo/30*GD$4+(DI236+DI237+DI238+DJ236+DJ237+DJ238+DK236+DK237+DK238+DL236+DL237-16)*Percapita/30*GD$4))))))</f>
        <v>0</v>
      </c>
      <c r="GE236" s="177">
        <f>IF(C236=4,SUM(DM236+DM237+DM238+DO236+DO237+DO238)*Percapita/30*GE$4+(DN236+DN237+DN238+DP236+DP237+DP238)*Cadeirante/30*GE$4,IF(C236=3,IF(DM239+DO239=10,Fixo/30*GE$4+(DM236+DM237+DM238+DO236+DO237+DO238)*Percapita/30*GE$4+(DN239+DP239)*Cadeirante/30*GE$4,IF(DM239+DO239&lt;=9,(DM239+DO239)*Crechee/30*GE$4)+(DN239+DP239)*Cadeirante/30*GE$4+(DM236+DM237+DM238+DO236+DO237+DO238)*Percapita/30*GE$4)+IF(DM239+DO239&gt;=11,Fixo/30*GE$4+(DM239+DO239-10)*Crechee/30*GE$4,0),IF(C236=2,IF(DN236+DN237+DN238+DN239+DP236+DP237+DP238+DP239=1,Cadeirante/30*GE$4,IF(DN236+DN237+DN238+DN239+DP236+DP237+DP238+DP239=2,Fixo/30*GE$4,IF(DN236+DN237+DN238+DN239+DP236+DP237+DP238+DP239&gt;2,Fixo/30*GE$4+(DN236+DN237+DN238+DN239+DP236+DP237+DP238+DP239-2)*Cadeirante/30*GE$4)))+(DM236+DM237+DM238+DO236+DO237+DO238)*Percapita/30*GE$4+(DM239+DO239)*Crechee/30*GE$4,IF(C236=1,IF(DM236+DM237+DM238+DN236+DN237+DN238+DO236+DO237+DO238+DP236+DP237+DP238&lt;=15,(DM236+DM237+DM238+DO236+DO237+DO238)*Percapita/30*GE$4,IF(DM236+DM237+DM238+DN236+DN237+DN238+DO236+DO237+DO238+DP236+DP237+DP238&gt;=16,Fixo/30*GE$4+(DM236+DM237+DM238+DN236+DN237+DN238+DO236+DO237+DO238+DP236+DP237-16)*Percapita/30*GE$4))))))</f>
        <v>0</v>
      </c>
      <c r="GF236" s="177">
        <f>IF(C236=4,SUM(DQ236+DQ237+DQ238+DS236+DS237+DS238)*Percapita/30*GF$4+(DR236+DR237+DR238+DT236+DT237+DT238)*Cadeirante/30*GF$4,IF(C236=3,IF(DQ239+DS239=10,Fixo/30*GF$4+(DQ236+DQ237+DQ238+DS236+DS237+DS238)*Percapita/30*GF$4+(DR239+DT239)*Cadeirante/30*GF$4,IF(DQ239+DS239&lt;=9,(DQ239+DS239)*Crechee/30*GF$4)+(DR239+DT239)*Cadeirante/30*GF$4+(DQ236+DQ237+DQ238+DS236+DS237+DS238)*Percapita/30*GF$4)+IF(DQ239+DS239&gt;=11,Fixo/30*GF$4+(DQ239+DS239-10)*Crechee/30*GF$4,0),IF(C236=2,IF(DR236+DR237+DR238+DR239+DT236+DT237+DT238+DT239=1,Cadeirante/30*GF$4,IF(DR236+DR237+DR238+DR239+DT236+DT237+DT238+DT239=2,Fixo/30*GF$4,IF(DR236+DR237+DR238+DR239+DT236+DT237+DT238+DT239&gt;2,Fixo/30*GF$4+(DR236+DR237+DR238+DR239+DT236+DT237+DT238+DT239-2)*Cadeirante/30*GF$4)))+(DQ236+DQ237+DQ238+DS236+DS237+DS238)*Percapita/30*GF$4+(DQ239+DS239)*Crechee/30*GF$4,IF(C236=1,IF(DQ236+DQ237+DQ238+DR236+DR237+DR238+DS236+DS237+DS238+DT236+DT237+DT238&lt;=15,(DQ236+DQ237+DQ238+DS236+DS237+DS238)*Percapita/30*GF$4,IF(DQ236+DQ237+DQ238+DR236+DR237+DR238+DS236+DS237+DS238+DT236+DT237+DT238&gt;=16,Fixo/30*GF$4+(DQ236+DQ237+DQ238+DR236+DR237+DR238+DS236+DS237+DS238+DT236+DT237-16)*Percapita/30*GF$4))))))</f>
        <v>0</v>
      </c>
      <c r="GG236" s="177">
        <f>IF(C236=4,SUM(DU236+DU237+DU238+DW236+DW237+DW238)*Percapita/30*GG$4+(DV236+DV237+DV238+DX236+DX237+DX238)*Cadeirante/30*GG$4,IF(C236=3,IF(DU239+DW239=10,Fixo/30*GG$4+(DU236+DU237+DU238+DW236+DW237+DW238)*Percapita/30*GG$4+(DV239+DX239)*Cadeirante/30*GG$4,IF(DU239+DW239&lt;=9,(DU239+DW239)*Crechee/30*GG$4)+(DV239+DX239)*Cadeirante/30*GG$4+(DU236+DU237+DU238+DW236+DW237+DW238)*Percapita/30*GG$4)+IF(DU239+DW239&gt;=11,Fixo/30*GG$4+(DU239+DW239-10)*Crechee/30*GG$4,0),IF(C236=2,IF(DV236+DV237+DV238+DV239+DX236+DX237+DX238+DX239=1,Cadeirante/30*GG$4,IF(DV236+DV237+DV238+DV239+DX236+DX237+DX238+DX239=2,Fixo/30*GG$4,IF(DV236+DV237+DV238+DV239+DX236+DX237+DX238+DX239&gt;2,Fixo/30*GG$4+(DV236+DV237+DV238+DV239+DX236+DX237+DX238+DX239-2)*Cadeirante/30*GG$4)))+(DU236+DU237+DU238+DW236+DW237+DW238)*Percapita/30*GG$4+(DU239+DW239)*Crechee/30*GG$4,IF(C236=1,IF(DU236+DU237+DU238+DV236+DV237+DV238+DW236+DW237+DW238+DX236+DX237+DX238&lt;=15,(DU236+DU237+DU238+DW236+DW237+DW238)*Percapita/30*GG$4,IF(DU236+DU237+DU238+DV236+DV237+DV238+DW236+DW237+DW238+DX236+DX237+DX238&gt;=16,Fixo/30*GG$4+(DU236+DU237+DU238+DV236+DV237+DV238+DW236+DW237+DW238+DX236+DX237-16)*Percapita/30*GG$4))))))</f>
        <v>0</v>
      </c>
      <c r="GH236" s="177">
        <f>IF(C236=4,SUM(DY236+DY237+DY238+EA236+EA237+EA238)*Percapita/30*GH$4+(DZ236+DZ237+DZ238+EB236+EB237+EB238)*Cadeirante/30*GH$4,IF(C236=3,IF(DY239+EA239=10,Fixo/30*GH$4+(DY236+DY237+DY238+EA236+EA237+EA238)*Percapita/30*GH$4+(DZ239+EB239)*Cadeirante/30*GH$4,IF(DY239+EA239&lt;=9,(DY239+EA239)*Crechee/30*GH$4)+(DZ239+EB239)*Cadeirante/30*GH$4+(DY236+DY237+DY238+EA236+EA237+EA238)*Percapita/30*GH$4)+IF(DY239+EA239&gt;=11,Fixo/30*GH$4+(DY239+EA239-10)*Crechee/30*GH$4,0),IF(C236=2,IF(DZ236+DZ237+DZ238+DZ239+EB236+EB237+EB238+EB239=1,Cadeirante/30*GH$4,IF(DZ236+DZ237+DZ238+DZ239+EB236+EB237+EB238+EB239=2,Fixo/30*GH$4,IF(DZ236+DZ237+DZ238+DZ239+EB236+EB237+EB238+EB239&gt;2,Fixo/30*GH$4+(DZ236+DZ237+DZ238+DZ239+EB236+EB237+EB238+EB239-2)*Cadeirante/30*GH$4)))+(DY236+DY237+DY238+EA236+EA237+EA238)*Percapita/30*GH$4+(DY239+EA239)*Crechee/30*GH$4,IF(C236=1,IF(DY236+DY237+DY238+DZ236+DZ237+DZ238+EA236+EA237+EA238+EB236+EB237+EB238&lt;=15,(DY236+DY237+DY238+EA236+EA237+EA238)*Percapita/30*GH$4,IF(DY236+DY237+DY238+DZ236+DZ237+DZ238+EA236+EA237+EA238+EB236+EB237+EB238&gt;=16,Fixo/30*GH$4+(DY236+DY237+DY238+DZ236+DZ237+DZ238+EA236+EA237+EA238+EB236+EB237-16)*Percapita/30*GH$4))))))</f>
        <v>0</v>
      </c>
      <c r="GI236" s="177">
        <f>IF(C236=4,SUM(EC236+EC237+EC238+EE236+EE237+EE238)*Percapita/30*GI$4+(ED236+ED237+ED238+EF236+EF237+EF238)*Cadeirante/30*GI$4,IF(C236=3,IF(EC239+EE239=10,Fixo/30*GI$4+(EC236+EC237+EC238+EE236+EE237+EE238)*Percapita/30*GI$4+(ED239+EF239)*Cadeirante/30*GI$4,IF(EC239+EE239&lt;=9,(EC239+EE239)*Crechee/30*GI$4)+(ED239+EF239)*Cadeirante/30*GI$4+(EC236+EC237+EC238+EE236+EE237+EE238)*Percapita/30*GI$4)+IF(EC239+EE239&gt;=11,Fixo/30*GI$4+(EC239+EE239-10)*Crechee/30*GI$4,0),IF(C236=2,IF(ED236+ED237+ED238+ED239+EF236+EF237+EF238+EF239=1,Cadeirante/30*GI$4,IF(ED236+ED237+ED238+ED239+EF236+EF237+EF238+EF239=2,Fixo/30*GI$4,IF(ED236+ED237+ED238+ED239+EF236+EF237+EF238+EF239&gt;2,Fixo/30*GI$4+(ED236+ED237+ED238+ED239+EF236+EF237+EF238+EF239-2)*Cadeirante/30*GI$4)))+(EC236+EC237+EC238+EE236+EE237+EE238)*Percapita/30*GI$4+(EC239+EE239)*Crechee/30*GI$4,IF(C236=1,IF(EC236+EC237+EC238+ED236+ED237+ED238+EE236+EE237+EE238+EF236+EF237+EF238&lt;=15,(EC236+EC237+EC238+EE236+EE237+EE238)*Percapita/30*GI$4,IF(EC236+EC237+EC238+ED236+ED237+ED238+EE236+EE237+EE238+EF236+EF237+EF238&gt;=16,Fixo/30*GI$4+(EC236+EC237+EC238+ED236+ED237+ED238+EE236+EE237+EE238+EF236+EF237-16)*Percapita/30*GI$4))))))</f>
        <v>0</v>
      </c>
      <c r="GJ236" s="177">
        <f>IF(C236=4,SUM(EG236+EG237+EG238+EI236+EI237+EI238)*Percapita/30*GJ$4+(EH236+EH237+EH238+EJ236+EJ237+EJ238)*Cadeirante/30*GJ$4,IF(C236=3,IF(EG239+EI239=10,Fixo/30*GJ$4+(EG236+EG237+EG238+EI236+EI237+EI238)*Percapita/30*GJ$4+(EH239+EJ239)*Cadeirante/30*GJ$4,IF(EG239+EI239&lt;=9,(EG239+EI239)*Crechee/30*GJ$4)+(EH239+EJ239)*Cadeirante/30*GJ$4+(EG236+EG237+EG238+EI236+EI237+EI238)*Percapita/30*GJ$4)+IF(EG239+EI239&gt;=11,Fixo/30*GJ$4+(EG239+EI239-10)*Crechee/30*GJ$4,0),IF(C236=2,IF(EH236+EH237+EH238+EH239+EJ236+EJ237+EJ238+EJ239=1,Cadeirante/30*GJ$4,IF(EH236+EH237+EH238+EH239+EJ236+EJ237+EJ238+EJ239=2,Fixo/30*GJ$4,IF(EH236+EH237+EH238+EH239+EJ236+EJ237+EJ238+EJ239&gt;2,Fixo/30*GJ$4+(EH236+EH237+EH238+EH239+EJ236+EJ237+EJ238+EJ239-2)*Cadeirante/30*GJ$4)))+(EG236+EG237+EG238+EI236+EI237+EI238)*Percapita/30*GJ$4+(EG239+EI239)*Crechee/30*GJ$4,IF(C236=1,IF(EG236+EG237+EG238+EH236+EH237+EH238+EI236+EI237+EI238+EJ236+EJ237+EJ238&lt;=15,(EG236+EG237+EG238+EI236+EI237+EI238)*Percapita/30*GJ$4,IF(EG236+EG237+EG238+EH236+EH237+EH238+EI236+EI237+EI238+EJ236+EJ237+EJ238&gt;=16,Fixo/30*GJ$4+(EG236+EG237+EG238+EH236+EH237+EH238+EI236+EI237+EI238+EJ236+EJ237-16)*Percapita/30*GJ$4))))))</f>
        <v>0</v>
      </c>
      <c r="GK236" s="178"/>
      <c r="GL236" s="103">
        <f t="shared" si="248"/>
        <v>0</v>
      </c>
      <c r="GM236" s="124"/>
      <c r="GN236" s="104">
        <f>SUMIF(V236:V239,"&lt;0")*Cadeirante/30*GN$4+SUMIF(X236:X239,"&lt;0")*Cadeirante/30*GN$4</f>
        <v>0</v>
      </c>
      <c r="GO236" s="104">
        <f>SUMIF(Z236:Z239,"&lt;0")*Cadeirante/30*GO$4+SUMIF(AB236:AB239,"&lt;0")*Cadeirante/30*GO$4</f>
        <v>0</v>
      </c>
      <c r="GP236" s="104">
        <f>SUMIF(AD236:AD239,"&lt;0")*Cadeirante/30*GP$4+SUMIF(AF236:AF239,"&lt;0")*Cadeirante/30*GP$4</f>
        <v>0</v>
      </c>
      <c r="GQ236" s="104">
        <f>SUMIF(AH236:AH239,"&lt;0")*Cadeirante/30*GQ$4+SUMIF(AJ236:AJ239,"&lt;0")*Cadeirante/30*GQ$4</f>
        <v>0</v>
      </c>
      <c r="GR236" s="104">
        <f>SUMIF(AL236:AL239,"&lt;0")*Cadeirante/30*GR$4+SUMIF(AN236:AN239,"&lt;0")*Cadeirante/30*GR$4</f>
        <v>0</v>
      </c>
      <c r="GS236" s="104">
        <f>SUMIF(AP236:AP239,"&lt;0")*Cadeirante/30*GS$4+SUMIF(AR236:AR239,"&lt;0")*Cadeirante/30*GS$4</f>
        <v>0</v>
      </c>
      <c r="GT236" s="104">
        <f>SUMIF(AT236:AT239,"&lt;0")*Cadeirante/30*GT$4+SUMIF(AV236:AV239,"&lt;0")*Cadeirante/30*GT$4</f>
        <v>0</v>
      </c>
      <c r="GU236" s="104">
        <f>SUMIF(AX236:AX239,"&lt;0")*Cadeirante/30*GU$4+SUMIF(AZ236:AZ239,"&lt;0")*Cadeirante/30*GU$4</f>
        <v>0</v>
      </c>
      <c r="GV236" s="104">
        <f>SUMIF(BB236:BB239,"&lt;0")*Cadeirante/30*GV$4+SUMIF(BD236:BD239,"&lt;0")*Cadeirante/30*GV$4</f>
        <v>0</v>
      </c>
      <c r="GW236" s="104">
        <f>SUMIF(BF236:BF239,"&lt;0")*Cadeirante/30*GW$4+SUMIF(BH236:BH239,"&lt;0")*Cadeirante/30*GW$4</f>
        <v>0</v>
      </c>
      <c r="GX236" s="104">
        <f>SUMIF(BJ236:BJ239,"&lt;0")*Cadeirante/30*GX$4+SUMIF(BL236:BL239,"&lt;0")*Cadeirante/30*GX$4</f>
        <v>0</v>
      </c>
      <c r="GY236" s="104">
        <f>SUMIF(BN236:BN239,"&lt;0")*Cadeirante/30*GY$4+SUMIF(BP236:BP239,"&lt;0")*Cadeirante/30*GY$4</f>
        <v>0</v>
      </c>
      <c r="GZ236" s="104">
        <f>SUMIF(BR236:BR239,"&lt;0")*Cadeirante/30*GZ$4+SUMIF(BT236:BT239,"&lt;0")*Cadeirante/30*GZ$4</f>
        <v>0</v>
      </c>
      <c r="HA236" s="104">
        <f>SUMIF(BV236:BV239,"&lt;0")*Cadeirante/30*HA$4+SUMIF(BX236:BX239,"&lt;0")*Cadeirante/30*HA$4</f>
        <v>0</v>
      </c>
      <c r="HB236" s="104">
        <f>SUMIF(BZ236:BZ239,"&lt;0")*Cadeirante/30*HB$4+SUMIF(CB236:CB239,"&lt;0")*Cadeirante/30*HB$4</f>
        <v>0</v>
      </c>
      <c r="HC236" s="104">
        <f>SUMIF(CD236:CD239,"&lt;0")*Cadeirante/30*HC$4+SUMIF(CF236:CF239,"&lt;0")*Cadeirante/30*HC$4</f>
        <v>0</v>
      </c>
      <c r="HD236" s="104">
        <f>SUMIF(CH236:CH239,"&lt;0")*Cadeirante/30*HD$4+SUMIF(CJ236:CJ239,"&lt;0")*Cadeirante/30*HD$4</f>
        <v>0</v>
      </c>
      <c r="HE236" s="104">
        <f>SUMIF(CL236:CL239,"&lt;0")*Cadeirante/30*HE$4+SUMIF(CN236:CN239,"&lt;0")*Cadeirante/30*HE$4</f>
        <v>0</v>
      </c>
      <c r="HF236" s="104">
        <f>SUMIF(CP236:CP239,"&lt;0")*Cadeirante/30*HF$4+SUMIF(CR236:CR239,"&lt;0")*Cadeirante/30*HF$4</f>
        <v>0</v>
      </c>
      <c r="HG236" s="104">
        <f>SUMIF(CT236:CT239,"&lt;0")*Cadeirante/30*HG$4+SUMIF(CV236:CV239,"&lt;0")*Cadeirante/30*HG$4</f>
        <v>0</v>
      </c>
      <c r="HH236" s="104">
        <f>SUMIF(CX236:CX239,"&lt;0")*Cadeirante/30*HH$4+SUMIF(CZ236:CZ239,"&lt;0")*Cadeirante/30*HH$4</f>
        <v>0</v>
      </c>
      <c r="HI236" s="104">
        <f>SUMIF(DB236:DB239,"&lt;0")*Cadeirante/30*HI$4+SUMIF(DD236:DD239,"&lt;0")*Cadeirante/30*HI$4</f>
        <v>0</v>
      </c>
      <c r="HJ236" s="104">
        <f>SUMIF(DF236:DF239,"&lt;0")*Cadeirante/30*HJ$4+SUMIF(DH236:DH239,"&lt;0")*Cadeirante/30*HJ$4</f>
        <v>0</v>
      </c>
      <c r="HK236" s="104">
        <f>SUMIF(DJ236:DJ239,"&lt;0")*Cadeirante/30*HK$4+SUMIF(DL236:DL239,"&lt;0")*Cadeirante/30*HK$4</f>
        <v>0</v>
      </c>
      <c r="HL236" s="104">
        <f>SUMIF(DN236:DN239,"&lt;0")*Cadeirante/30*HL$4+SUMIF(DP236:DP239,"&lt;0")*Cadeirante/30*HL$4</f>
        <v>0</v>
      </c>
      <c r="HM236" s="104">
        <f>SUMIF(DR236:DR239,"&lt;0")*Cadeirante/30*HM$4+SUMIF(DT236:DT239,"&lt;0")*Cadeirante/30*HM$4</f>
        <v>0</v>
      </c>
      <c r="HN236" s="104">
        <f>SUMIF(DV236:DV239,"&lt;0")*Cadeirante/30*HN$4+SUMIF(DX236:DX239,"&lt;0")*Cadeirante/30*HN$4</f>
        <v>0</v>
      </c>
      <c r="HO236" s="104">
        <f>SUMIF(DZ236:DZ239,"&lt;0")*Cadeirante/30*HO$4+SUMIF(EB236:EB239,"&lt;0")*Cadeirante/30*HO$4</f>
        <v>0</v>
      </c>
      <c r="HP236" s="104">
        <f>SUMIF(ED236:ED239,"&lt;0")*Cadeirante/30*HP$4+SUMIF(EF236:EF239,"&lt;0")*Cadeirante/30*HP$4</f>
        <v>0</v>
      </c>
      <c r="HQ236" s="64"/>
      <c r="HR236" s="64"/>
      <c r="HS236" s="64"/>
      <c r="HT236" s="64"/>
      <c r="HU236" s="64"/>
      <c r="HV236" s="64"/>
      <c r="HW236" s="176">
        <v>17629.309999999998</v>
      </c>
      <c r="HX236" s="64"/>
      <c r="HY236" s="280">
        <f>IF(ISTEXT(EM236), VALUE(EM236), EM236)</f>
        <v>0</v>
      </c>
      <c r="HZ236" s="280">
        <f>IF(ISTEXT(EN236), VALUE(EN236), EN236)</f>
        <v>0</v>
      </c>
      <c r="IA236" s="280">
        <f>IF(ISTEXT(EO236), VALUE(EO236), EO236)</f>
        <v>0</v>
      </c>
      <c r="IB236" s="64" t="b">
        <f>HW236=FE236</f>
        <v>0</v>
      </c>
      <c r="IC236" s="64"/>
    </row>
    <row r="237" spans="1:237" s="106" customFormat="1" ht="22.5" customHeight="1" x14ac:dyDescent="0.25">
      <c r="A237" s="368" t="s">
        <v>3378</v>
      </c>
      <c r="B237" s="369" t="s">
        <v>3379</v>
      </c>
      <c r="C237" s="370" t="s">
        <v>3186</v>
      </c>
      <c r="D237" s="371" t="s">
        <v>3380</v>
      </c>
      <c r="E237" s="371" t="s">
        <v>3381</v>
      </c>
      <c r="F237" s="372" t="s">
        <v>3182</v>
      </c>
      <c r="G237" s="372" t="s">
        <v>3183</v>
      </c>
      <c r="H237" s="373" t="s">
        <v>2110</v>
      </c>
      <c r="I237" s="374" t="s">
        <v>2110</v>
      </c>
      <c r="J237" s="421" t="s">
        <v>3184</v>
      </c>
      <c r="K237" s="421" t="s">
        <v>3187</v>
      </c>
      <c r="L237" s="329">
        <f>CONTINUA!BV237</f>
        <v>0</v>
      </c>
      <c r="M237" s="329">
        <f>CONTINUA!BW237</f>
        <v>0</v>
      </c>
      <c r="N237" s="895"/>
      <c r="O237" s="896" t="s">
        <v>3530</v>
      </c>
      <c r="P237" s="897">
        <v>0</v>
      </c>
      <c r="Q237" s="400">
        <v>51</v>
      </c>
      <c r="R237" s="401"/>
      <c r="S237" s="400"/>
      <c r="T237" s="401"/>
      <c r="U237" s="400"/>
      <c r="V237" s="401"/>
      <c r="W237" s="400"/>
      <c r="X237" s="401"/>
      <c r="Y237" s="400"/>
      <c r="Z237" s="401"/>
      <c r="AA237" s="400"/>
      <c r="AB237" s="401"/>
      <c r="AC237" s="400"/>
      <c r="AD237" s="401"/>
      <c r="AE237" s="400"/>
      <c r="AF237" s="401"/>
      <c r="AG237" s="400"/>
      <c r="AH237" s="401"/>
      <c r="AI237" s="400"/>
      <c r="AJ237" s="401"/>
      <c r="AK237" s="400">
        <v>-2</v>
      </c>
      <c r="AL237" s="401"/>
      <c r="AM237" s="400"/>
      <c r="AN237" s="401"/>
      <c r="AO237" s="400"/>
      <c r="AP237" s="401"/>
      <c r="AQ237" s="400"/>
      <c r="AR237" s="401"/>
      <c r="AS237" s="400"/>
      <c r="AT237" s="401"/>
      <c r="AU237" s="400"/>
      <c r="AV237" s="401"/>
      <c r="AW237" s="400"/>
      <c r="AX237" s="401"/>
      <c r="AY237" s="400"/>
      <c r="AZ237" s="401"/>
      <c r="BA237" s="400"/>
      <c r="BB237" s="401"/>
      <c r="BC237" s="400"/>
      <c r="BD237" s="401"/>
      <c r="BE237" s="400"/>
      <c r="BF237" s="401"/>
      <c r="BG237" s="400"/>
      <c r="BH237" s="401"/>
      <c r="BI237" s="400"/>
      <c r="BJ237" s="401"/>
      <c r="BK237" s="400"/>
      <c r="BL237" s="401"/>
      <c r="BM237" s="400">
        <v>-1</v>
      </c>
      <c r="BN237" s="401"/>
      <c r="BO237" s="400"/>
      <c r="BP237" s="401"/>
      <c r="BQ237" s="400">
        <v>-1</v>
      </c>
      <c r="BR237" s="401"/>
      <c r="BS237" s="400"/>
      <c r="BT237" s="401"/>
      <c r="BU237" s="400"/>
      <c r="BV237" s="401"/>
      <c r="BW237" s="400"/>
      <c r="BX237" s="401"/>
      <c r="BY237" s="400"/>
      <c r="BZ237" s="401"/>
      <c r="CA237" s="400"/>
      <c r="CB237" s="401"/>
      <c r="CC237" s="400"/>
      <c r="CD237" s="401"/>
      <c r="CE237" s="400"/>
      <c r="CF237" s="401"/>
      <c r="CG237" s="400"/>
      <c r="CH237" s="401"/>
      <c r="CI237" s="400"/>
      <c r="CJ237" s="401"/>
      <c r="CK237" s="400"/>
      <c r="CL237" s="401"/>
      <c r="CM237" s="400"/>
      <c r="CN237" s="401"/>
      <c r="CO237" s="400"/>
      <c r="CP237" s="401"/>
      <c r="CQ237" s="400"/>
      <c r="CR237" s="401"/>
      <c r="CS237" s="400"/>
      <c r="CT237" s="401"/>
      <c r="CU237" s="400"/>
      <c r="CV237" s="401"/>
      <c r="CW237" s="400"/>
      <c r="CX237" s="401"/>
      <c r="CY237" s="400"/>
      <c r="CZ237" s="401"/>
      <c r="DA237" s="400"/>
      <c r="DB237" s="401"/>
      <c r="DC237" s="400"/>
      <c r="DD237" s="401"/>
      <c r="DE237" s="400"/>
      <c r="DF237" s="401"/>
      <c r="DG237" s="400"/>
      <c r="DH237" s="401"/>
      <c r="DI237" s="400"/>
      <c r="DJ237" s="401"/>
      <c r="DK237" s="400"/>
      <c r="DL237" s="401"/>
      <c r="DM237" s="400"/>
      <c r="DN237" s="401"/>
      <c r="DO237" s="400"/>
      <c r="DP237" s="401"/>
      <c r="DQ237" s="400"/>
      <c r="DR237" s="401"/>
      <c r="DS237" s="400"/>
      <c r="DT237" s="401"/>
      <c r="DU237" s="400"/>
      <c r="DV237" s="401"/>
      <c r="DW237" s="400"/>
      <c r="DX237" s="401"/>
      <c r="DY237" s="400"/>
      <c r="DZ237" s="401"/>
      <c r="EA237" s="400"/>
      <c r="EB237" s="401"/>
      <c r="EC237" s="400"/>
      <c r="ED237" s="401"/>
      <c r="EE237" s="400"/>
      <c r="EF237" s="401"/>
      <c r="EG237" s="400"/>
      <c r="EH237" s="401"/>
      <c r="EI237" s="400"/>
      <c r="EJ237" s="447"/>
      <c r="EK237" s="511"/>
      <c r="EL237" s="514"/>
      <c r="EM237" s="448"/>
      <c r="EN237" s="344"/>
      <c r="EO237" s="345"/>
      <c r="EP237" s="171">
        <f t="shared" si="241"/>
        <v>51</v>
      </c>
      <c r="EQ237" s="171">
        <f t="shared" si="242"/>
        <v>-4</v>
      </c>
      <c r="ER237" s="171">
        <f t="shared" si="243"/>
        <v>0</v>
      </c>
      <c r="ES237" s="171">
        <f t="shared" si="244"/>
        <v>0</v>
      </c>
      <c r="ET237" s="171">
        <f t="shared" si="245"/>
        <v>0</v>
      </c>
      <c r="EU237" s="171">
        <f t="shared" si="246"/>
        <v>0</v>
      </c>
      <c r="EV237" s="172">
        <f t="shared" si="247"/>
        <v>47</v>
      </c>
      <c r="EW237" s="173"/>
      <c r="EX237" s="248">
        <f t="shared" si="279"/>
        <v>0</v>
      </c>
      <c r="EY237" s="174">
        <f>(L237*regular)+(M237*Cadeirantee)</f>
        <v>0</v>
      </c>
      <c r="EZ237" s="249">
        <f>SUMIF(FG237:GJ237,"&gt;0")</f>
        <v>0</v>
      </c>
      <c r="FA237" s="249">
        <f>SUMIF(FG237:GJ237,"&lt;0")+SUMIF(GN237:HP237,"&lt;0")</f>
        <v>0</v>
      </c>
      <c r="FB237" s="174">
        <v>0</v>
      </c>
      <c r="FC237" s="126">
        <f>N237*km*'VALORES TABELA'!$B$13</f>
        <v>0</v>
      </c>
      <c r="FD237" s="250">
        <f t="shared" ref="FD237:FD240" si="280">GL237</f>
        <v>0</v>
      </c>
      <c r="FE237" s="105"/>
      <c r="FF237" s="119"/>
      <c r="FG237" s="119"/>
      <c r="FH237" s="119"/>
      <c r="FI237" s="119"/>
      <c r="FJ237" s="119"/>
      <c r="FK237" s="119"/>
      <c r="FL237" s="119"/>
      <c r="FM237" s="119"/>
      <c r="FN237" s="119"/>
      <c r="FO237" s="119"/>
      <c r="FP237" s="119"/>
      <c r="FQ237" s="119"/>
      <c r="FR237" s="119"/>
      <c r="FS237" s="119"/>
      <c r="FT237" s="119"/>
      <c r="FU237" s="119"/>
      <c r="FV237" s="119"/>
      <c r="FW237" s="119"/>
      <c r="FX237" s="119"/>
      <c r="FY237" s="119"/>
      <c r="FZ237" s="119"/>
      <c r="GA237" s="119"/>
      <c r="GB237" s="119"/>
      <c r="GC237" s="119"/>
      <c r="GD237" s="119"/>
      <c r="GE237" s="119"/>
      <c r="GF237" s="119"/>
      <c r="GG237" s="119"/>
      <c r="GH237" s="119"/>
      <c r="GI237" s="119"/>
      <c r="GJ237" s="119"/>
      <c r="GK237" s="251"/>
      <c r="GL237" s="103">
        <f t="shared" si="248"/>
        <v>0</v>
      </c>
      <c r="GM237" s="124"/>
      <c r="GN237" s="104"/>
      <c r="GO237" s="104"/>
      <c r="GP237" s="104"/>
      <c r="GQ237" s="104"/>
      <c r="GR237" s="104"/>
      <c r="GS237" s="104"/>
      <c r="GT237" s="104"/>
      <c r="GU237" s="104"/>
      <c r="GV237" s="104"/>
      <c r="GW237" s="104"/>
      <c r="GX237" s="104"/>
      <c r="GY237" s="104"/>
      <c r="GZ237" s="104"/>
      <c r="HA237" s="104"/>
      <c r="HB237" s="104"/>
      <c r="HC237" s="104"/>
      <c r="HD237" s="104"/>
      <c r="HE237" s="104"/>
      <c r="HF237" s="104"/>
      <c r="HG237" s="104"/>
      <c r="HH237" s="104"/>
      <c r="HI237" s="104"/>
      <c r="HJ237" s="104"/>
      <c r="HK237" s="104"/>
      <c r="HL237" s="104"/>
      <c r="HM237" s="104"/>
      <c r="HN237" s="104"/>
      <c r="HO237" s="104"/>
      <c r="HP237" s="104"/>
      <c r="HQ237" s="64"/>
      <c r="HR237" s="64"/>
      <c r="HS237" s="64"/>
      <c r="HT237" s="64"/>
      <c r="HU237" s="64"/>
      <c r="HV237" s="64"/>
      <c r="HW237" s="105"/>
      <c r="HX237" s="64"/>
      <c r="HY237" s="280">
        <f t="shared" ref="HY237:HY240" si="281">IF(ISTEXT(EM237), VALUE(EM237), EM237)</f>
        <v>0</v>
      </c>
      <c r="HZ237" s="280">
        <f t="shared" ref="HZ237:HZ240" si="282">IF(ISTEXT(EN237), VALUE(EN237), EN237)</f>
        <v>0</v>
      </c>
      <c r="IA237" s="280">
        <f t="shared" ref="IA237:IA240" si="283">IF(ISTEXT(EO237), VALUE(EO237), EO237)</f>
        <v>0</v>
      </c>
      <c r="IB237" s="64"/>
      <c r="IC237" s="64"/>
    </row>
    <row r="238" spans="1:237" s="106" customFormat="1" ht="22.5" customHeight="1" x14ac:dyDescent="0.25">
      <c r="A238" s="368" t="s">
        <v>3378</v>
      </c>
      <c r="B238" s="369" t="s">
        <v>3379</v>
      </c>
      <c r="C238" s="375" t="s">
        <v>3186</v>
      </c>
      <c r="D238" s="371" t="s">
        <v>3380</v>
      </c>
      <c r="E238" s="371" t="s">
        <v>3381</v>
      </c>
      <c r="F238" s="376" t="s">
        <v>3182</v>
      </c>
      <c r="G238" s="376" t="s">
        <v>3183</v>
      </c>
      <c r="H238" s="373" t="s">
        <v>2110</v>
      </c>
      <c r="I238" s="374" t="s">
        <v>2110</v>
      </c>
      <c r="J238" s="421" t="s">
        <v>3184</v>
      </c>
      <c r="K238" s="422" t="s">
        <v>3188</v>
      </c>
      <c r="L238" s="329">
        <f>CONTINUA!BV238</f>
        <v>0</v>
      </c>
      <c r="M238" s="329">
        <f>CONTINUA!BW238</f>
        <v>0</v>
      </c>
      <c r="N238" s="895"/>
      <c r="O238" s="896" t="s">
        <v>3530</v>
      </c>
      <c r="P238" s="897">
        <v>0</v>
      </c>
      <c r="Q238" s="400"/>
      <c r="R238" s="401"/>
      <c r="S238" s="400"/>
      <c r="T238" s="401"/>
      <c r="U238" s="400"/>
      <c r="V238" s="401"/>
      <c r="W238" s="400"/>
      <c r="X238" s="401"/>
      <c r="Y238" s="400"/>
      <c r="Z238" s="401"/>
      <c r="AA238" s="400"/>
      <c r="AB238" s="401"/>
      <c r="AC238" s="400"/>
      <c r="AD238" s="401"/>
      <c r="AE238" s="400"/>
      <c r="AF238" s="401"/>
      <c r="AG238" s="400"/>
      <c r="AH238" s="401"/>
      <c r="AI238" s="400"/>
      <c r="AJ238" s="401"/>
      <c r="AK238" s="400"/>
      <c r="AL238" s="401"/>
      <c r="AM238" s="400"/>
      <c r="AN238" s="401"/>
      <c r="AO238" s="400"/>
      <c r="AP238" s="401"/>
      <c r="AQ238" s="400"/>
      <c r="AR238" s="401"/>
      <c r="AS238" s="400"/>
      <c r="AT238" s="401"/>
      <c r="AU238" s="400"/>
      <c r="AV238" s="401"/>
      <c r="AW238" s="400"/>
      <c r="AX238" s="401"/>
      <c r="AY238" s="400"/>
      <c r="AZ238" s="401"/>
      <c r="BA238" s="400"/>
      <c r="BB238" s="401"/>
      <c r="BC238" s="400"/>
      <c r="BD238" s="401"/>
      <c r="BE238" s="400"/>
      <c r="BF238" s="401"/>
      <c r="BG238" s="400"/>
      <c r="BH238" s="401"/>
      <c r="BI238" s="400"/>
      <c r="BJ238" s="401"/>
      <c r="BK238" s="400"/>
      <c r="BL238" s="401"/>
      <c r="BM238" s="400"/>
      <c r="BN238" s="401"/>
      <c r="BO238" s="400"/>
      <c r="BP238" s="401"/>
      <c r="BQ238" s="400"/>
      <c r="BR238" s="401"/>
      <c r="BS238" s="400"/>
      <c r="BT238" s="401"/>
      <c r="BU238" s="400"/>
      <c r="BV238" s="401"/>
      <c r="BW238" s="400"/>
      <c r="BX238" s="401"/>
      <c r="BY238" s="400"/>
      <c r="BZ238" s="401"/>
      <c r="CA238" s="400"/>
      <c r="CB238" s="401"/>
      <c r="CC238" s="400"/>
      <c r="CD238" s="401"/>
      <c r="CE238" s="400"/>
      <c r="CF238" s="401"/>
      <c r="CG238" s="400"/>
      <c r="CH238" s="401"/>
      <c r="CI238" s="400"/>
      <c r="CJ238" s="401"/>
      <c r="CK238" s="400"/>
      <c r="CL238" s="401"/>
      <c r="CM238" s="400"/>
      <c r="CN238" s="401"/>
      <c r="CO238" s="400"/>
      <c r="CP238" s="401"/>
      <c r="CQ238" s="400"/>
      <c r="CR238" s="401"/>
      <c r="CS238" s="400"/>
      <c r="CT238" s="401"/>
      <c r="CU238" s="400"/>
      <c r="CV238" s="401"/>
      <c r="CW238" s="400"/>
      <c r="CX238" s="401"/>
      <c r="CY238" s="400"/>
      <c r="CZ238" s="401"/>
      <c r="DA238" s="400"/>
      <c r="DB238" s="401"/>
      <c r="DC238" s="400"/>
      <c r="DD238" s="401"/>
      <c r="DE238" s="400"/>
      <c r="DF238" s="401"/>
      <c r="DG238" s="400"/>
      <c r="DH238" s="401"/>
      <c r="DI238" s="400"/>
      <c r="DJ238" s="401"/>
      <c r="DK238" s="400"/>
      <c r="DL238" s="401"/>
      <c r="DM238" s="400"/>
      <c r="DN238" s="401"/>
      <c r="DO238" s="400"/>
      <c r="DP238" s="401"/>
      <c r="DQ238" s="400"/>
      <c r="DR238" s="401"/>
      <c r="DS238" s="400"/>
      <c r="DT238" s="401"/>
      <c r="DU238" s="400"/>
      <c r="DV238" s="401"/>
      <c r="DW238" s="400"/>
      <c r="DX238" s="401"/>
      <c r="DY238" s="400"/>
      <c r="DZ238" s="401"/>
      <c r="EA238" s="400"/>
      <c r="EB238" s="401"/>
      <c r="EC238" s="400"/>
      <c r="ED238" s="401"/>
      <c r="EE238" s="400"/>
      <c r="EF238" s="401"/>
      <c r="EG238" s="400"/>
      <c r="EH238" s="401"/>
      <c r="EI238" s="400"/>
      <c r="EJ238" s="447"/>
      <c r="EK238" s="511"/>
      <c r="EL238" s="514"/>
      <c r="EM238" s="448"/>
      <c r="EN238" s="344"/>
      <c r="EO238" s="345"/>
      <c r="EP238" s="171">
        <f t="shared" si="241"/>
        <v>0</v>
      </c>
      <c r="EQ238" s="171">
        <f t="shared" si="242"/>
        <v>0</v>
      </c>
      <c r="ER238" s="171">
        <f t="shared" si="243"/>
        <v>0</v>
      </c>
      <c r="ES238" s="171">
        <f t="shared" si="244"/>
        <v>0</v>
      </c>
      <c r="ET238" s="171">
        <f t="shared" si="245"/>
        <v>0</v>
      </c>
      <c r="EU238" s="171">
        <f t="shared" si="246"/>
        <v>0</v>
      </c>
      <c r="EV238" s="172">
        <f t="shared" si="247"/>
        <v>0</v>
      </c>
      <c r="EW238" s="125"/>
      <c r="EX238" s="248">
        <f t="shared" si="279"/>
        <v>0</v>
      </c>
      <c r="EY238" s="174">
        <f>(L238*regular)+(M238*Cadeirantee)</f>
        <v>0</v>
      </c>
      <c r="EZ238" s="249">
        <f>SUMIF(FG238:GJ238,"&gt;0")</f>
        <v>0</v>
      </c>
      <c r="FA238" s="249">
        <f>SUMIF(FG238:GJ238,"&lt;0")+SUMIF(GN238:HP238,"&lt;0")</f>
        <v>0</v>
      </c>
      <c r="FB238" s="174">
        <v>0</v>
      </c>
      <c r="FC238" s="126">
        <f>N238*km*'VALORES TABELA'!$B$13</f>
        <v>0</v>
      </c>
      <c r="FD238" s="250">
        <f t="shared" si="280"/>
        <v>0</v>
      </c>
      <c r="FE238" s="105"/>
      <c r="FF238" s="108"/>
      <c r="FG238" s="108"/>
      <c r="FH238" s="108"/>
      <c r="FI238" s="108"/>
      <c r="FJ238" s="108"/>
      <c r="FK238" s="108"/>
      <c r="FL238" s="108"/>
      <c r="FM238" s="108"/>
      <c r="FN238" s="108"/>
      <c r="FO238" s="108"/>
      <c r="FP238" s="108"/>
      <c r="FQ238" s="108"/>
      <c r="FR238" s="108"/>
      <c r="FS238" s="108"/>
      <c r="FT238" s="108"/>
      <c r="FU238" s="108"/>
      <c r="FV238" s="108"/>
      <c r="FW238" s="108"/>
      <c r="FX238" s="108"/>
      <c r="FY238" s="108"/>
      <c r="FZ238" s="108"/>
      <c r="GA238" s="108"/>
      <c r="GB238" s="108"/>
      <c r="GC238" s="108"/>
      <c r="GD238" s="108"/>
      <c r="GE238" s="108"/>
      <c r="GF238" s="108"/>
      <c r="GG238" s="108"/>
      <c r="GH238" s="108"/>
      <c r="GI238" s="108"/>
      <c r="GJ238" s="108"/>
      <c r="GK238" s="251"/>
      <c r="GL238" s="103">
        <f t="shared" si="248"/>
        <v>0</v>
      </c>
      <c r="GM238" s="124"/>
      <c r="GN238" s="104"/>
      <c r="GO238" s="104"/>
      <c r="GP238" s="104"/>
      <c r="GQ238" s="104"/>
      <c r="GR238" s="104"/>
      <c r="GS238" s="104"/>
      <c r="GT238" s="104"/>
      <c r="GU238" s="104"/>
      <c r="GV238" s="104"/>
      <c r="GW238" s="104"/>
      <c r="GX238" s="104"/>
      <c r="GY238" s="104"/>
      <c r="GZ238" s="104"/>
      <c r="HA238" s="104"/>
      <c r="HB238" s="104"/>
      <c r="HC238" s="104"/>
      <c r="HD238" s="104"/>
      <c r="HE238" s="104"/>
      <c r="HF238" s="104"/>
      <c r="HG238" s="104"/>
      <c r="HH238" s="104"/>
      <c r="HI238" s="104"/>
      <c r="HJ238" s="104"/>
      <c r="HK238" s="104"/>
      <c r="HL238" s="104"/>
      <c r="HM238" s="104"/>
      <c r="HN238" s="104"/>
      <c r="HO238" s="104"/>
      <c r="HP238" s="104"/>
      <c r="HQ238" s="64"/>
      <c r="HR238" s="64"/>
      <c r="HS238" s="64"/>
      <c r="HT238" s="64"/>
      <c r="HU238" s="64"/>
      <c r="HV238" s="64"/>
      <c r="HW238" s="105"/>
      <c r="HX238" s="64"/>
      <c r="HY238" s="280">
        <f t="shared" si="281"/>
        <v>0</v>
      </c>
      <c r="HZ238" s="280">
        <f t="shared" si="282"/>
        <v>0</v>
      </c>
      <c r="IA238" s="280">
        <f t="shared" si="283"/>
        <v>0</v>
      </c>
      <c r="IB238" s="64"/>
      <c r="IC238" s="64"/>
    </row>
    <row r="239" spans="1:237" s="106" customFormat="1" ht="22.5" customHeight="1" x14ac:dyDescent="0.25">
      <c r="A239" s="368" t="s">
        <v>3378</v>
      </c>
      <c r="B239" s="369" t="s">
        <v>3379</v>
      </c>
      <c r="C239" s="375" t="s">
        <v>3186</v>
      </c>
      <c r="D239" s="371" t="s">
        <v>3380</v>
      </c>
      <c r="E239" s="371" t="s">
        <v>3381</v>
      </c>
      <c r="F239" s="376" t="s">
        <v>3182</v>
      </c>
      <c r="G239" s="376" t="s">
        <v>3183</v>
      </c>
      <c r="H239" s="373" t="s">
        <v>2110</v>
      </c>
      <c r="I239" s="374" t="s">
        <v>2110</v>
      </c>
      <c r="J239" s="421" t="s">
        <v>3184</v>
      </c>
      <c r="K239" s="423" t="s">
        <v>3189</v>
      </c>
      <c r="L239" s="329">
        <f>CONTINUA!BV239</f>
        <v>0</v>
      </c>
      <c r="M239" s="329">
        <f>CONTINUA!BW239</f>
        <v>0</v>
      </c>
      <c r="N239" s="895"/>
      <c r="O239" s="896" t="s">
        <v>3530</v>
      </c>
      <c r="P239" s="897">
        <v>0</v>
      </c>
      <c r="Q239" s="400"/>
      <c r="R239" s="401"/>
      <c r="S239" s="400"/>
      <c r="T239" s="401"/>
      <c r="U239" s="400"/>
      <c r="V239" s="401"/>
      <c r="W239" s="400"/>
      <c r="X239" s="401"/>
      <c r="Y239" s="400"/>
      <c r="Z239" s="401"/>
      <c r="AA239" s="400"/>
      <c r="AB239" s="401"/>
      <c r="AC239" s="400"/>
      <c r="AD239" s="401"/>
      <c r="AE239" s="400"/>
      <c r="AF239" s="401"/>
      <c r="AG239" s="400"/>
      <c r="AH239" s="401"/>
      <c r="AI239" s="400"/>
      <c r="AJ239" s="401"/>
      <c r="AK239" s="400"/>
      <c r="AL239" s="401"/>
      <c r="AM239" s="400"/>
      <c r="AN239" s="401"/>
      <c r="AO239" s="400"/>
      <c r="AP239" s="401"/>
      <c r="AQ239" s="400"/>
      <c r="AR239" s="401"/>
      <c r="AS239" s="400"/>
      <c r="AT239" s="401"/>
      <c r="AU239" s="400"/>
      <c r="AV239" s="401"/>
      <c r="AW239" s="400"/>
      <c r="AX239" s="401"/>
      <c r="AY239" s="400"/>
      <c r="AZ239" s="401"/>
      <c r="BA239" s="400"/>
      <c r="BB239" s="401"/>
      <c r="BC239" s="400"/>
      <c r="BD239" s="401"/>
      <c r="BE239" s="400"/>
      <c r="BF239" s="401"/>
      <c r="BG239" s="400"/>
      <c r="BH239" s="401"/>
      <c r="BI239" s="400"/>
      <c r="BJ239" s="401"/>
      <c r="BK239" s="400"/>
      <c r="BL239" s="401"/>
      <c r="BM239" s="400"/>
      <c r="BN239" s="401"/>
      <c r="BO239" s="400"/>
      <c r="BP239" s="401"/>
      <c r="BQ239" s="400"/>
      <c r="BR239" s="401"/>
      <c r="BS239" s="400"/>
      <c r="BT239" s="401"/>
      <c r="BU239" s="400"/>
      <c r="BV239" s="401"/>
      <c r="BW239" s="400"/>
      <c r="BX239" s="401"/>
      <c r="BY239" s="400"/>
      <c r="BZ239" s="401"/>
      <c r="CA239" s="400"/>
      <c r="CB239" s="401"/>
      <c r="CC239" s="400"/>
      <c r="CD239" s="401"/>
      <c r="CE239" s="400"/>
      <c r="CF239" s="401"/>
      <c r="CG239" s="400"/>
      <c r="CH239" s="401"/>
      <c r="CI239" s="400"/>
      <c r="CJ239" s="401"/>
      <c r="CK239" s="400"/>
      <c r="CL239" s="401"/>
      <c r="CM239" s="400"/>
      <c r="CN239" s="401"/>
      <c r="CO239" s="400"/>
      <c r="CP239" s="401"/>
      <c r="CQ239" s="400"/>
      <c r="CR239" s="401"/>
      <c r="CS239" s="400"/>
      <c r="CT239" s="401"/>
      <c r="CU239" s="400"/>
      <c r="CV239" s="401"/>
      <c r="CW239" s="400"/>
      <c r="CX239" s="401"/>
      <c r="CY239" s="400"/>
      <c r="CZ239" s="401"/>
      <c r="DA239" s="400"/>
      <c r="DB239" s="401"/>
      <c r="DC239" s="400"/>
      <c r="DD239" s="401"/>
      <c r="DE239" s="400"/>
      <c r="DF239" s="401"/>
      <c r="DG239" s="400"/>
      <c r="DH239" s="401"/>
      <c r="DI239" s="400"/>
      <c r="DJ239" s="401"/>
      <c r="DK239" s="400"/>
      <c r="DL239" s="401"/>
      <c r="DM239" s="400"/>
      <c r="DN239" s="401"/>
      <c r="DO239" s="400"/>
      <c r="DP239" s="401"/>
      <c r="DQ239" s="400"/>
      <c r="DR239" s="401"/>
      <c r="DS239" s="400"/>
      <c r="DT239" s="401"/>
      <c r="DU239" s="400"/>
      <c r="DV239" s="401"/>
      <c r="DW239" s="400"/>
      <c r="DX239" s="401"/>
      <c r="DY239" s="400"/>
      <c r="DZ239" s="401"/>
      <c r="EA239" s="400"/>
      <c r="EB239" s="401"/>
      <c r="EC239" s="400"/>
      <c r="ED239" s="401"/>
      <c r="EE239" s="400"/>
      <c r="EF239" s="401"/>
      <c r="EG239" s="400"/>
      <c r="EH239" s="401"/>
      <c r="EI239" s="400"/>
      <c r="EJ239" s="447"/>
      <c r="EK239" s="511"/>
      <c r="EL239" s="514"/>
      <c r="EM239" s="448"/>
      <c r="EN239" s="344"/>
      <c r="EO239" s="345"/>
      <c r="EP239" s="171">
        <f t="shared" si="241"/>
        <v>0</v>
      </c>
      <c r="EQ239" s="171">
        <f t="shared" si="242"/>
        <v>0</v>
      </c>
      <c r="ER239" s="171">
        <f t="shared" si="243"/>
        <v>0</v>
      </c>
      <c r="ES239" s="171">
        <f t="shared" si="244"/>
        <v>0</v>
      </c>
      <c r="ET239" s="171">
        <f t="shared" si="245"/>
        <v>0</v>
      </c>
      <c r="EU239" s="171">
        <f t="shared" si="246"/>
        <v>0</v>
      </c>
      <c r="EV239" s="172">
        <f t="shared" si="247"/>
        <v>0</v>
      </c>
      <c r="EW239" s="127"/>
      <c r="EX239" s="248">
        <f t="shared" si="279"/>
        <v>0</v>
      </c>
      <c r="EY239" s="174">
        <f>(L239*regular)+(M239*Cadeirantee)</f>
        <v>0</v>
      </c>
      <c r="EZ239" s="249">
        <f>SUMIF(FG239:GJ239,"&gt;0")</f>
        <v>0</v>
      </c>
      <c r="FA239" s="249">
        <f>SUMIF(FG239:GJ239,"&lt;0")+SUMIF(GN239:HP239,"&lt;0")</f>
        <v>0</v>
      </c>
      <c r="FB239" s="174">
        <v>0</v>
      </c>
      <c r="FC239" s="126">
        <f>N239*km*'VALORES TABELA'!$B$13</f>
        <v>0</v>
      </c>
      <c r="FD239" s="250">
        <f t="shared" si="280"/>
        <v>0</v>
      </c>
      <c r="FE239" s="105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252"/>
      <c r="GL239" s="103">
        <f t="shared" si="248"/>
        <v>0</v>
      </c>
      <c r="GM239" s="124"/>
      <c r="GN239" s="104"/>
      <c r="GO239" s="104"/>
      <c r="GP239" s="104"/>
      <c r="GQ239" s="104"/>
      <c r="GR239" s="104"/>
      <c r="GS239" s="104"/>
      <c r="GT239" s="104"/>
      <c r="GU239" s="104"/>
      <c r="GV239" s="104"/>
      <c r="GW239" s="104"/>
      <c r="GX239" s="104"/>
      <c r="GY239" s="104"/>
      <c r="GZ239" s="104"/>
      <c r="HA239" s="104"/>
      <c r="HB239" s="104"/>
      <c r="HC239" s="104"/>
      <c r="HD239" s="104"/>
      <c r="HE239" s="104"/>
      <c r="HF239" s="104"/>
      <c r="HG239" s="104"/>
      <c r="HH239" s="104"/>
      <c r="HI239" s="104"/>
      <c r="HJ239" s="104"/>
      <c r="HK239" s="104"/>
      <c r="HL239" s="104"/>
      <c r="HM239" s="104"/>
      <c r="HN239" s="104"/>
      <c r="HO239" s="104"/>
      <c r="HP239" s="104"/>
      <c r="HQ239" s="64"/>
      <c r="HR239" s="65"/>
      <c r="HS239" s="65"/>
      <c r="HT239" s="65"/>
      <c r="HU239" s="65"/>
      <c r="HV239" s="65"/>
      <c r="HW239" s="105"/>
      <c r="HX239" s="65"/>
      <c r="HY239" s="280">
        <f t="shared" si="281"/>
        <v>0</v>
      </c>
      <c r="HZ239" s="280">
        <f t="shared" si="282"/>
        <v>0</v>
      </c>
      <c r="IA239" s="280">
        <f t="shared" si="283"/>
        <v>0</v>
      </c>
      <c r="IB239" s="65"/>
      <c r="IC239" s="65"/>
    </row>
    <row r="240" spans="1:237" s="106" customFormat="1" ht="22.5" customHeight="1" thickBot="1" x14ac:dyDescent="0.3">
      <c r="A240" s="377" t="s">
        <v>3378</v>
      </c>
      <c r="B240" s="378" t="s">
        <v>3379</v>
      </c>
      <c r="C240" s="379" t="s">
        <v>3186</v>
      </c>
      <c r="D240" s="380" t="s">
        <v>3380</v>
      </c>
      <c r="E240" s="380" t="s">
        <v>3381</v>
      </c>
      <c r="F240" s="381" t="s">
        <v>3182</v>
      </c>
      <c r="G240" s="381" t="s">
        <v>3183</v>
      </c>
      <c r="H240" s="382" t="s">
        <v>2110</v>
      </c>
      <c r="I240" s="383" t="s">
        <v>2110</v>
      </c>
      <c r="J240" s="421" t="s">
        <v>3184</v>
      </c>
      <c r="K240" s="424" t="s">
        <v>60</v>
      </c>
      <c r="L240" s="329">
        <f>CONTINUA!BV240</f>
        <v>0</v>
      </c>
      <c r="M240" s="329">
        <f>CONTINUA!BW240</f>
        <v>0</v>
      </c>
      <c r="N240" s="895"/>
      <c r="O240" s="896" t="s">
        <v>3530</v>
      </c>
      <c r="P240" s="897">
        <v>0</v>
      </c>
      <c r="Q240" s="400"/>
      <c r="R240" s="401"/>
      <c r="S240" s="400"/>
      <c r="T240" s="401"/>
      <c r="U240" s="400"/>
      <c r="V240" s="401"/>
      <c r="W240" s="400"/>
      <c r="X240" s="401"/>
      <c r="Y240" s="400"/>
      <c r="Z240" s="401"/>
      <c r="AA240" s="400"/>
      <c r="AB240" s="401"/>
      <c r="AC240" s="400"/>
      <c r="AD240" s="401"/>
      <c r="AE240" s="400"/>
      <c r="AF240" s="401"/>
      <c r="AG240" s="400"/>
      <c r="AH240" s="401"/>
      <c r="AI240" s="400"/>
      <c r="AJ240" s="401"/>
      <c r="AK240" s="400"/>
      <c r="AL240" s="401"/>
      <c r="AM240" s="400"/>
      <c r="AN240" s="401"/>
      <c r="AO240" s="400"/>
      <c r="AP240" s="401"/>
      <c r="AQ240" s="400"/>
      <c r="AR240" s="401"/>
      <c r="AS240" s="400"/>
      <c r="AT240" s="401"/>
      <c r="AU240" s="400"/>
      <c r="AV240" s="401"/>
      <c r="AW240" s="400"/>
      <c r="AX240" s="401"/>
      <c r="AY240" s="400"/>
      <c r="AZ240" s="401"/>
      <c r="BA240" s="400"/>
      <c r="BB240" s="401"/>
      <c r="BC240" s="400"/>
      <c r="BD240" s="401"/>
      <c r="BE240" s="400"/>
      <c r="BF240" s="401"/>
      <c r="BG240" s="400"/>
      <c r="BH240" s="401"/>
      <c r="BI240" s="400"/>
      <c r="BJ240" s="401"/>
      <c r="BK240" s="400"/>
      <c r="BL240" s="401"/>
      <c r="BM240" s="400"/>
      <c r="BN240" s="401"/>
      <c r="BO240" s="400"/>
      <c r="BP240" s="401"/>
      <c r="BQ240" s="400"/>
      <c r="BR240" s="401"/>
      <c r="BS240" s="400"/>
      <c r="BT240" s="401"/>
      <c r="BU240" s="400"/>
      <c r="BV240" s="401"/>
      <c r="BW240" s="400"/>
      <c r="BX240" s="401"/>
      <c r="BY240" s="400"/>
      <c r="BZ240" s="401"/>
      <c r="CA240" s="400"/>
      <c r="CB240" s="401"/>
      <c r="CC240" s="400"/>
      <c r="CD240" s="401"/>
      <c r="CE240" s="400"/>
      <c r="CF240" s="401"/>
      <c r="CG240" s="400"/>
      <c r="CH240" s="401"/>
      <c r="CI240" s="400"/>
      <c r="CJ240" s="401"/>
      <c r="CK240" s="400"/>
      <c r="CL240" s="401"/>
      <c r="CM240" s="400"/>
      <c r="CN240" s="401"/>
      <c r="CO240" s="400"/>
      <c r="CP240" s="401"/>
      <c r="CQ240" s="400"/>
      <c r="CR240" s="401"/>
      <c r="CS240" s="400"/>
      <c r="CT240" s="401"/>
      <c r="CU240" s="400"/>
      <c r="CV240" s="401"/>
      <c r="CW240" s="400"/>
      <c r="CX240" s="401"/>
      <c r="CY240" s="400"/>
      <c r="CZ240" s="401"/>
      <c r="DA240" s="400"/>
      <c r="DB240" s="401"/>
      <c r="DC240" s="400"/>
      <c r="DD240" s="401"/>
      <c r="DE240" s="400"/>
      <c r="DF240" s="401"/>
      <c r="DG240" s="400"/>
      <c r="DH240" s="401"/>
      <c r="DI240" s="400"/>
      <c r="DJ240" s="401"/>
      <c r="DK240" s="400"/>
      <c r="DL240" s="401"/>
      <c r="DM240" s="400"/>
      <c r="DN240" s="401"/>
      <c r="DO240" s="400"/>
      <c r="DP240" s="401"/>
      <c r="DQ240" s="400"/>
      <c r="DR240" s="401"/>
      <c r="DS240" s="400"/>
      <c r="DT240" s="401"/>
      <c r="DU240" s="400"/>
      <c r="DV240" s="401"/>
      <c r="DW240" s="400"/>
      <c r="DX240" s="401"/>
      <c r="DY240" s="400"/>
      <c r="DZ240" s="401"/>
      <c r="EA240" s="400"/>
      <c r="EB240" s="401"/>
      <c r="EC240" s="400"/>
      <c r="ED240" s="401"/>
      <c r="EE240" s="400"/>
      <c r="EF240" s="401"/>
      <c r="EG240" s="400"/>
      <c r="EH240" s="401"/>
      <c r="EI240" s="400"/>
      <c r="EJ240" s="447"/>
      <c r="EK240" s="512"/>
      <c r="EL240" s="515"/>
      <c r="EM240" s="450"/>
      <c r="EN240" s="348"/>
      <c r="EO240" s="348"/>
      <c r="EP240" s="179">
        <f t="shared" si="241"/>
        <v>0</v>
      </c>
      <c r="EQ240" s="179">
        <f t="shared" si="242"/>
        <v>0</v>
      </c>
      <c r="ER240" s="179">
        <f t="shared" si="243"/>
        <v>0</v>
      </c>
      <c r="ES240" s="179">
        <f t="shared" si="244"/>
        <v>0</v>
      </c>
      <c r="ET240" s="179">
        <f t="shared" si="245"/>
        <v>0</v>
      </c>
      <c r="EU240" s="179">
        <f t="shared" si="246"/>
        <v>0</v>
      </c>
      <c r="EV240" s="172">
        <f t="shared" si="247"/>
        <v>0</v>
      </c>
      <c r="EW240" s="253"/>
      <c r="EX240" s="254">
        <v>0</v>
      </c>
      <c r="EY240" s="180">
        <v>0</v>
      </c>
      <c r="EZ240" s="255">
        <v>0</v>
      </c>
      <c r="FA240" s="255">
        <v>0</v>
      </c>
      <c r="FB240" s="180">
        <f>SUM(FF240:GI240)/2</f>
        <v>0</v>
      </c>
      <c r="FC240" s="256">
        <f>N240*km*'VALORES TABELA'!$B$13</f>
        <v>0</v>
      </c>
      <c r="FD240" s="250">
        <f t="shared" si="280"/>
        <v>0</v>
      </c>
      <c r="FE240" s="257"/>
      <c r="FF240" s="181">
        <f>((Q240+S240)*Percapita)+((R240+T240)*Cadeirante)</f>
        <v>0</v>
      </c>
      <c r="FG240" s="181">
        <f>((U240+W240)*Percapita/30*FG$4)+((V240+X240)*Cadeirante/30*FG$4)</f>
        <v>0</v>
      </c>
      <c r="FH240" s="181">
        <f>((Y240+AA240)*Percapita/30*FH$4)+((Z240+AB240)*Cadeirante/30*FH$4)</f>
        <v>0</v>
      </c>
      <c r="FI240" s="181">
        <f>((AC240+AE240)*Percapita/30*FI$4)+((AD240+AF240)*Cadeirante/30*FI$4)</f>
        <v>0</v>
      </c>
      <c r="FJ240" s="181">
        <f>((AG240+AI240)*Percapita/30*FJ$4)+((AH240+AJ240)*Cadeirante/30*FJ$4)</f>
        <v>0</v>
      </c>
      <c r="FK240" s="181">
        <f>((AK240+AM240)*Percapita/30*FK$4)+((AL240+AN240)*Cadeirante/30*FK$4)</f>
        <v>0</v>
      </c>
      <c r="FL240" s="181">
        <f>((AO240+AQ240)*Percapita/30*FL$4)+((AP240+AR240)*Cadeirante/30*FL$4)</f>
        <v>0</v>
      </c>
      <c r="FM240" s="181">
        <f>((AS240+AU240)*Percapita/30*FM$4)+((AT240+AV240)*Cadeirante/30*FM$4)</f>
        <v>0</v>
      </c>
      <c r="FN240" s="181">
        <f>((AW240+AY240)*Percapita/30*FN$4)+((AX240+AZ240)*Cadeirante/30*FN$4)</f>
        <v>0</v>
      </c>
      <c r="FO240" s="181">
        <f>((BA240+BC240)*Percapita/30*FO$4)+((BB240+BD240)*Cadeirante/30*FO$4)</f>
        <v>0</v>
      </c>
      <c r="FP240" s="181">
        <f>((BE240+BG240)*Percapita/30*FP$4)+((BF240+BH240)*Cadeirante/30*FP$4)</f>
        <v>0</v>
      </c>
      <c r="FQ240" s="181">
        <f>((BI240+BK240)*Percapita/30*FQ$4)+((BJ240+BL240)*Cadeirante/30*FQ$4)</f>
        <v>0</v>
      </c>
      <c r="FR240" s="181">
        <f>((BM240+BO240)*Percapita/30*FR$4)+((BN240+BP240)*Cadeirante/30*FR$4)</f>
        <v>0</v>
      </c>
      <c r="FS240" s="181">
        <f>((BQ240+BS240)*Percapita/30*FS$4)+((BR240+BT240)*Cadeirante/30*FS$4)</f>
        <v>0</v>
      </c>
      <c r="FT240" s="181">
        <f>((BU240+BW240)*Percapita/30*FT$4)+((BV240+BX240)*Cadeirante/30*FT$4)</f>
        <v>0</v>
      </c>
      <c r="FU240" s="181">
        <f>((BY240+CA240)*Percapita/30*FU$4)+((BZ240+CB240)*Cadeirante/30*FU$4)</f>
        <v>0</v>
      </c>
      <c r="FV240" s="181">
        <f>((CC240+CE240)*Percapita/30*FV$4)+((CD240+CF240)*Cadeirante/30*FV$4)</f>
        <v>0</v>
      </c>
      <c r="FW240" s="181">
        <f>((CG240+CI240)*Percapita/30*FW$4)+((CI240+CK240)*Cadeirante/30*FW$4)</f>
        <v>0</v>
      </c>
      <c r="FX240" s="181">
        <f>((CK240+CM240)*Percapita/30*FX$4)+((CL240+CN240)*Cadeirante/30*FX$4)</f>
        <v>0</v>
      </c>
      <c r="FY240" s="181">
        <f>((CO240+CQ240)*Percapita/30*FY$4)+((CP240+CR240)*Cadeirante/30*FY$4)</f>
        <v>0</v>
      </c>
      <c r="FZ240" s="181">
        <f>((CS240+CU240)*Percapita/30*FZ$4)+((CT240+CV240)*Cadeirante/30*FZ$4)</f>
        <v>0</v>
      </c>
      <c r="GA240" s="181">
        <f>((CW240+CY240)*Percapita/30*GA$4)+((CX240+CZ240)*Cadeirante/30*GA$4)</f>
        <v>0</v>
      </c>
      <c r="GB240" s="181">
        <f>((DA240+DC240)*Percapita/30*GB$4)+((DB240+DD240)*Cadeirante/30*GB$4)</f>
        <v>0</v>
      </c>
      <c r="GC240" s="181">
        <f>((DE240+DG240)*Percapita/30*GC$4)+((DF240+DH240)*Cadeirante/30*GC$4)</f>
        <v>0</v>
      </c>
      <c r="GD240" s="181">
        <f>((DI240+DK240)*Percapita/30*GD$4)+((DJ240+DL240)*Cadeirante/30*GD$4)</f>
        <v>0</v>
      </c>
      <c r="GE240" s="181">
        <f>((DM240+DO240)*Percapita/30*GE$4)+((DN240+DP240)*Cadeirante/30*GE$4)</f>
        <v>0</v>
      </c>
      <c r="GF240" s="181">
        <f>((DQ240+DS240)*Percapita/30*GF$4)+((DR240+DT240)*Cadeirante/30*GF$4)</f>
        <v>0</v>
      </c>
      <c r="GG240" s="181">
        <f>((DU240+DW240)*Percapita/30*GG$4)+((DV240+DX240)*Cadeirante/30*GG$4)</f>
        <v>0</v>
      </c>
      <c r="GH240" s="181">
        <f>((DY240+EA240)*Percapita/30*GH$4)+((DZ240+EB240)*Cadeirante/30*GH$4)</f>
        <v>0</v>
      </c>
      <c r="GI240" s="181">
        <f>((EC240+EE240)*Percapita/30*GI$4)+((ED240+EF240)*Cadeirante/30*GI$4)</f>
        <v>0</v>
      </c>
      <c r="GJ240" s="181">
        <f>((EG240+EI240)*Percapita)+((EH240+EJ240)*Cadeirante)</f>
        <v>0</v>
      </c>
      <c r="GK240" s="258"/>
      <c r="GL240" s="103">
        <f t="shared" si="248"/>
        <v>0</v>
      </c>
      <c r="GM240" s="124"/>
      <c r="GN240" s="182"/>
      <c r="GO240" s="182"/>
      <c r="GP240" s="182"/>
      <c r="GQ240" s="182"/>
      <c r="GR240" s="182"/>
      <c r="GS240" s="182"/>
      <c r="GT240" s="182"/>
      <c r="GU240" s="182"/>
      <c r="GV240" s="182"/>
      <c r="GW240" s="182"/>
      <c r="GX240" s="182"/>
      <c r="GY240" s="182"/>
      <c r="GZ240" s="182"/>
      <c r="HA240" s="182"/>
      <c r="HB240" s="182"/>
      <c r="HC240" s="182"/>
      <c r="HD240" s="182"/>
      <c r="HE240" s="182"/>
      <c r="HF240" s="182"/>
      <c r="HG240" s="182"/>
      <c r="HH240" s="182"/>
      <c r="HI240" s="182"/>
      <c r="HJ240" s="182"/>
      <c r="HK240" s="182"/>
      <c r="HL240" s="182"/>
      <c r="HM240" s="182"/>
      <c r="HN240" s="182"/>
      <c r="HO240" s="182"/>
      <c r="HP240" s="259"/>
      <c r="HQ240" s="64"/>
      <c r="HW240" s="257"/>
      <c r="HY240" s="280">
        <f t="shared" si="281"/>
        <v>0</v>
      </c>
      <c r="HZ240" s="280">
        <f t="shared" si="282"/>
        <v>0</v>
      </c>
      <c r="IA240" s="280">
        <f t="shared" si="283"/>
        <v>0</v>
      </c>
    </row>
    <row r="241" spans="1:237" s="106" customFormat="1" ht="22.5" customHeight="1" x14ac:dyDescent="0.25">
      <c r="A241" t="s">
        <v>3382</v>
      </c>
      <c r="B241" s="522" t="s">
        <v>3383</v>
      </c>
      <c r="C241" s="523">
        <v>1</v>
      </c>
      <c r="D241" s="524" t="s">
        <v>3384</v>
      </c>
      <c r="E241" s="524" t="s">
        <v>3385</v>
      </c>
      <c r="F241" s="525" t="s">
        <v>3182</v>
      </c>
      <c r="G241" s="525" t="s">
        <v>3183</v>
      </c>
      <c r="H241" s="350" t="s">
        <v>2112</v>
      </c>
      <c r="I241" s="351" t="s">
        <v>2112</v>
      </c>
      <c r="J241" s="409" t="s">
        <v>3184</v>
      </c>
      <c r="K241" s="410" t="s">
        <v>3185</v>
      </c>
      <c r="L241" s="329">
        <f>CONTINUA!BV241</f>
        <v>0</v>
      </c>
      <c r="M241" s="329">
        <f>CONTINUA!BW241</f>
        <v>0</v>
      </c>
      <c r="N241" s="895"/>
      <c r="O241" s="896" t="s">
        <v>3531</v>
      </c>
      <c r="P241" s="897">
        <v>0</v>
      </c>
      <c r="Q241" s="400"/>
      <c r="R241" s="401"/>
      <c r="S241" s="400"/>
      <c r="T241" s="401"/>
      <c r="U241" s="400"/>
      <c r="V241" s="401"/>
      <c r="W241" s="400"/>
      <c r="X241" s="401"/>
      <c r="Y241" s="400"/>
      <c r="Z241" s="401"/>
      <c r="AA241" s="400"/>
      <c r="AB241" s="401"/>
      <c r="AC241" s="400"/>
      <c r="AD241" s="401"/>
      <c r="AE241" s="400"/>
      <c r="AF241" s="401"/>
      <c r="AG241" s="400"/>
      <c r="AH241" s="401"/>
      <c r="AI241" s="400"/>
      <c r="AJ241" s="401"/>
      <c r="AK241" s="400"/>
      <c r="AL241" s="401"/>
      <c r="AM241" s="400"/>
      <c r="AN241" s="401"/>
      <c r="AO241" s="400"/>
      <c r="AP241" s="401"/>
      <c r="AQ241" s="400"/>
      <c r="AR241" s="401"/>
      <c r="AS241" s="400"/>
      <c r="AT241" s="401"/>
      <c r="AU241" s="400"/>
      <c r="AV241" s="401"/>
      <c r="AW241" s="400"/>
      <c r="AX241" s="401"/>
      <c r="AY241" s="400"/>
      <c r="AZ241" s="401"/>
      <c r="BA241" s="400"/>
      <c r="BB241" s="401"/>
      <c r="BC241" s="400"/>
      <c r="BD241" s="401"/>
      <c r="BE241" s="400"/>
      <c r="BF241" s="401"/>
      <c r="BG241" s="400"/>
      <c r="BH241" s="401"/>
      <c r="BI241" s="400"/>
      <c r="BJ241" s="401"/>
      <c r="BK241" s="400"/>
      <c r="BL241" s="401"/>
      <c r="BM241" s="400"/>
      <c r="BN241" s="401"/>
      <c r="BO241" s="400"/>
      <c r="BP241" s="401"/>
      <c r="BQ241" s="400"/>
      <c r="BR241" s="401"/>
      <c r="BS241" s="400"/>
      <c r="BT241" s="401"/>
      <c r="BU241" s="400"/>
      <c r="BV241" s="401"/>
      <c r="BW241" s="400"/>
      <c r="BX241" s="401"/>
      <c r="BY241" s="400"/>
      <c r="BZ241" s="401"/>
      <c r="CA241" s="400"/>
      <c r="CB241" s="401"/>
      <c r="CC241" s="400"/>
      <c r="CD241" s="401"/>
      <c r="CE241" s="400"/>
      <c r="CF241" s="401"/>
      <c r="CG241" s="400"/>
      <c r="CH241" s="401"/>
      <c r="CI241" s="400"/>
      <c r="CJ241" s="401"/>
      <c r="CK241" s="400"/>
      <c r="CL241" s="401"/>
      <c r="CM241" s="400"/>
      <c r="CN241" s="401"/>
      <c r="CO241" s="400"/>
      <c r="CP241" s="401"/>
      <c r="CQ241" s="400"/>
      <c r="CR241" s="401"/>
      <c r="CS241" s="400"/>
      <c r="CT241" s="401"/>
      <c r="CU241" s="400"/>
      <c r="CV241" s="401"/>
      <c r="CW241" s="400"/>
      <c r="CX241" s="401"/>
      <c r="CY241" s="400"/>
      <c r="CZ241" s="401"/>
      <c r="DA241" s="400"/>
      <c r="DB241" s="401"/>
      <c r="DC241" s="400"/>
      <c r="DD241" s="401"/>
      <c r="DE241" s="400"/>
      <c r="DF241" s="401"/>
      <c r="DG241" s="400"/>
      <c r="DH241" s="401"/>
      <c r="DI241" s="400"/>
      <c r="DJ241" s="401"/>
      <c r="DK241" s="400"/>
      <c r="DL241" s="401"/>
      <c r="DM241" s="400"/>
      <c r="DN241" s="401"/>
      <c r="DO241" s="400"/>
      <c r="DP241" s="401"/>
      <c r="DQ241" s="400"/>
      <c r="DR241" s="401"/>
      <c r="DS241" s="400"/>
      <c r="DT241" s="401"/>
      <c r="DU241" s="400"/>
      <c r="DV241" s="401"/>
      <c r="DW241" s="400"/>
      <c r="DX241" s="401"/>
      <c r="DY241" s="400"/>
      <c r="DZ241" s="401"/>
      <c r="EA241" s="400"/>
      <c r="EB241" s="401"/>
      <c r="EC241" s="400"/>
      <c r="ED241" s="401"/>
      <c r="EE241" s="400"/>
      <c r="EF241" s="401"/>
      <c r="EG241" s="400"/>
      <c r="EH241" s="401"/>
      <c r="EI241" s="400"/>
      <c r="EJ241" s="447"/>
      <c r="EK241" s="510"/>
      <c r="EL241" s="513"/>
      <c r="EM241" s="520"/>
      <c r="EN241" s="520"/>
      <c r="EO241" s="520"/>
      <c r="EP241" s="171">
        <f t="shared" si="241"/>
        <v>0</v>
      </c>
      <c r="EQ241" s="171">
        <f t="shared" si="242"/>
        <v>0</v>
      </c>
      <c r="ER241" s="171">
        <f t="shared" si="243"/>
        <v>0</v>
      </c>
      <c r="ES241" s="171">
        <f t="shared" si="244"/>
        <v>0</v>
      </c>
      <c r="ET241" s="171">
        <f t="shared" si="245"/>
        <v>0</v>
      </c>
      <c r="EU241" s="171">
        <f t="shared" si="246"/>
        <v>0</v>
      </c>
      <c r="EV241" s="172">
        <f t="shared" si="247"/>
        <v>0</v>
      </c>
      <c r="EW241" s="367">
        <f>IF(C241=4,IF(MAX(Q241:EJ243)&gt;0,(Especiall/30*(IF(($G241-$F241)=($G$5-$F$5),30,IF(DAY($G241)=31,($G241-$F241),($G241-$F241)+1)))),0),0)</f>
        <v>0</v>
      </c>
      <c r="EX241" s="248">
        <f t="shared" ref="EX241:EX244" si="284">FF241</f>
        <v>14041.43</v>
      </c>
      <c r="EY241" s="174">
        <f>(L241*regular)+(M241*Cadeirantee)</f>
        <v>0</v>
      </c>
      <c r="EZ241" s="249">
        <f>SUMIF(FG241:GJ241,"&gt;0")</f>
        <v>321.02500000000003</v>
      </c>
      <c r="FA241" s="249">
        <f>SUMIF(FG241:GJ241,"&lt;0")+SUMIF(GN241:HP241,"&lt;0")</f>
        <v>-38.523000000000003</v>
      </c>
      <c r="FB241" s="174">
        <v>0</v>
      </c>
      <c r="FC241" s="175">
        <f>N241*km*'VALORES TABELA'!$B$13</f>
        <v>0</v>
      </c>
      <c r="FD241" s="250">
        <f>GL241</f>
        <v>0</v>
      </c>
      <c r="FE241" s="176">
        <f>(EW241+EW242+EW243+EW244+EX241+EX242+EX243+EX244+EY241+EY242+EY243+EY244+EY245+EZ241+EZ242+EZ243+EZ244+FA241+FA242+FA243+FA244+FC241+FC242+FC243+FC244+HY241-HZ241-IA241+FD241+FD242+FD243+FD244+FB245)</f>
        <v>14458.892</v>
      </c>
      <c r="FF241" s="177">
        <f>IF(C241=4,SUM(Q241+Q242+Q243+S241+S242+S243)*Percapita/30*FF$4+(R241+R242+R243+T241+T242+T243)*Cadeirante/30*FF$4,IF(C241=3,IF(Q244+S244=10,Fixo/30*FF$4+(Q241+Q242+Q243+S241+S242+S243)*Percapita/30*FF$4+(R244+T244)*Cadeirante/30*FF$4,IF(Q244+S244&lt;=9,(Q244+S244)*Crechee/30*FF$4)+(R244+T244)*Cadeirante/30*FF$4+(Q241+Q242+Q243+S241+S242+S243)*Percapita/30*FF$4)+IF(Q244+S244&gt;=11,Fixo/30*FF$4+(Q244+S244-10)*Crechee/30*FF$4,0),IF(C241=2,IF(R241+R242+R243+R244+T241+T242+T243+T244=1,Cadeirante/30*FF$4,IF(R241+R242+R243+R244+T241+T242+T243+T244=2,Fixo/30*FF$4,IF(R241+R242+R243+R244+T241+T242+T243+T244&gt;2,Fixo/30*FF$4+(R241+R242+R243+R244+T241+T242+T243+T244-2)*Cadeirante/30*FF$4)))+(Q241+Q242+Q243+S241+S242+S243)*Percapita/30*FF$4+(Q244+S244)*Crechee/30*FF$4,IF(C241=1,IF(Q241+Q242+Q243+R241+R242+R243+S241+S242+S243+T241+T242+T243&lt;=15,(Q241+Q242+Q243+S241+S242+S243)*Percapita/30*FF$4,IF(Q241+Q242+Q243+R241+R242+R243+S241+S242+S243+T241+T242+T243&gt;=16,Fixo/30*FF$4+(Q241+Q242+Q243+R241+R242+R243+S241+S242+S243+T241+T242-16)*Percapita/30*FF$4))))))</f>
        <v>14041.43</v>
      </c>
      <c r="FG241" s="177">
        <f>IF(C241=4,SUM(U241+U242+U243+W241+W242+W243)*Percapita/30*FG$4+(V241+V242+V243+X241+X242+X243)*Cadeirante/30*FG$4,IF(C241=3,IF(U244+W244=10,Fixo/30*FG$4+(U241+U242+U243+W241+W242+W243)*Percapita/30*FG$4+(V244+X244)*Cadeirante/30*FG$4,IF(U244+W244&lt;=9,(U244+W244)*Crechee/30*FG$4)+(V244+X244)*Cadeirante/30*FG$4+(U241+U242+U243+W241+W242+W243)*Percapita/30*FG$4)+IF(U244+W244&gt;=11,Fixo/30*FG$4+(U244+W244-10)*Crechee/30*FG$4,0),IF(C241=2,IF(V241+V242+V243+V244+X241+X242+X243+X244=1,Cadeirante/30*FG$4,IF(V241+V242+V243+V244+X241+X242+X243+X244=2,Fixo/30*FG$4,IF(V241+V242+V243+V244+X241+X242+X243+X244&gt;2,Fixo/30*FG$4+(V241+V242+V243+V244+X241+X242+X243+X244-2)*Cadeirante/30*FG$4)))+(U241+U242+U243+W241+W242+W243)*Percapita/30*FG$4+(U244+W244)*Crechee/30*FG$4,IF(C241=1,IF(U241+U242+U243+V241+V242+V243+W241+W242+W243+X241+X242+X243&lt;=15,(U241+U242+U243+W241+W242+W243)*Percapita/30*FG$4,IF(U241+U242+U243+V241+V242+V243+W241+W242+W243+X241+X242+X243&gt;=16,Fixo/30*FG$4+(U241+U242+U243+V241+V242+V243+W241+W242+W243+X241+X242-16)*Percapita/30*FG$4))))))</f>
        <v>0</v>
      </c>
      <c r="FH241" s="177">
        <f>IF(C241=4,SUM(Y241+Y242+Y243+AA241+AA242+AA243)*Percapita/30*FH$4+(Z241+Z242+Z243+AB241+AB242+AB243)*Cadeirante/30*FH$4,IF(C241=3,IF(Y244+AA244=10,Fixo/30*FH$4+(Y241+Y242+Y243+AA241+AA242+AA243)*Percapita/30*FH$4+(Z244+AB244)*Cadeirante/30*FH$4,IF(Y244+AA244&lt;=9,(Y244+AA244)*Crechee/30*FH$4)+(Z244+AB244)*Cadeirante/30*FH$4+(Y241+Y242+Y243+AA241+AA242+AA243)*Percapita/30*FH$4)+IF(Y244+AA244&gt;=11,Fixo/30*FH$4+(Y244+AA244-10)*Crechee/30*FH$4,0),IF(C241=2,IF(Z241+Z242+Z243+Z244+AB241+AB242+AB243+AB244=1,Cadeirante/30*FH$4,IF(Z241+Z242+Z243+Z244+AB241+AB242+AB243+AB244=2,Fixo/30*FH$4,IF(Z241+Z242+Z243+Z244+AB241+AB242+AB243+AB244&gt;2,Fixo/30*FH$4+(Z241+Z242+Z243+Z244+AB241+AB242+AB243+AB244-2)*Cadeirante/30*FH$4)))+(Y241+Y242+Y243+AA241+AA242+AA243)*Percapita/30*FH$4+(Y244+AA244)*Crechee/30*FH$4,IF(C241=1,IF(Y241+Y242+Y243+Z241+Z242+Z243+AA241+AA242+AA243+AB241+AB242+AB243&lt;=15,(Y241+Y242+Y243+AA241+AA242+AA243)*Percapita/30*FH$4,IF(Y241+Y242+Y243+Z241+Z242+Z243+AA241+AA242+AA243+AB241+AB242+AB243&gt;=16,Fixo/30*FH$4+(Y241+Y242+Y243+Z241+Z242+Z243+AA241+AA242+AA243+AB241+AB242-16)*Percapita/30*FH$4))))))</f>
        <v>0</v>
      </c>
      <c r="FI241" s="177">
        <f>IF(C241=4,SUM(AC241+AC242+AC243+AE241+AE242+AE243)*Percapita/30*FI$4+(AD241+AD242+AD243+AF241+AF242+AF243)*Cadeirante/30*FI$4,IF(C241=3,IF(AC244+AE244=10,Fixo/30*FI$4+(AC241+AC242+AC243+AE241+AE242+AE243)*Percapita/30*FI$4+(AD244+AF244)*Cadeirante/30*FI$4,IF(AC244+AE244&lt;=9,(AC244+AE244)*Crechee/30*FI$4)+(AD244+AF244)*Cadeirante/30*FI$4+(AC241+AC242+AC243+AE241+AE242+AE243)*Percapita/30*FI$4)+IF(AC244+AE244&gt;=11,Fixo/30*FI$4+(AC244+AE244-10)*Crechee/30*FI$4,0),IF(C241=2,IF(AD241+AD242+AD243+AD244+AF241+AF242+AF243+AF244=1,Cadeirante/30*FI$4,IF(AD241+AD242+AD243+AD244+AF241+AF242+AF243+AF244=2,Fixo/30*FI$4,IF(AD241+AD242+AD243+AD244+AF241+AF242+AF243+AF244&gt;2,Fixo/30*FI$4+(AD241+AD242+AD243+AD244+AF241+AF242+AF243+AF244-2)*Cadeirante/30*FI$4)))+(AC241+AC242+AC243+AE241+AE242+AE243)*Percapita/30*FI$4+(AC244+AE244)*Crechee/30*FI$4,IF(C241=1,IF(AC241+AC242+AC243+AD241+AD242+AD243+AE241+AE242+AE243+AF241+AF242+AF243&lt;=15,(AC241+AC242+AC243+AE241+AE242+AE243)*Percapita/30*FI$4,IF(AC241+AC242+AC243+AD241+AD242+AD243+AE241+AE242+AE243+AF241+AF242+AF243&gt;=16,Fixo/30*FI$4+(AC241+AC242+AC243+AD241+AD242+AD243+AE241+AE242+AE243+AF241+AF242-16)*Percapita/30*FI$4))))))</f>
        <v>0</v>
      </c>
      <c r="FJ241" s="177">
        <f>IF(C241=4,SUM(AG241+AG242+AG243+AI241+AI242+AI243)*Percapita/30*FJ$4+(AH241+AH242+AH243+AJ241+AJ242+AJ243)*Cadeirante/30*FJ$4,IF(C241=3,IF(AG244+AI244=10,Fixo/30*FJ$4+(AG241+AG242+AG243+AI241+AI242+AI243)*Percapita/30*FJ$4+(AH244+AJ244)*Cadeirante/30*FJ$4,IF(AG244+AI244&lt;=9,(AG244+AI244)*Crechee/30*FJ$4)+(AH244+AJ244)*Cadeirante/30*FJ$4+(AG241+AG242+AG243+AI241+AI242+AI243)*Percapita/30*FJ$4)+IF(AG244+AI244&gt;=11,Fixo/30*FJ$4+(AG244+AI244-10)*Crechee/30*FJ$4,0),IF(C241=2,IF(AH241+AH242+AH243+AH244+AJ241+AJ242+AJ243+AJ244=1,Cadeirante/30*FJ$4,IF(AH241+AH242+AH243+AH244+AJ241+AJ242+AJ243+AJ244=2,Fixo/30*FJ$4,IF(AH241+AH242+AH243+AH244+AJ241+AJ242+AJ243+AJ244&gt;2,Fixo/30*FJ$4+(AH241+AH242+AH243+AH244+AJ241+AJ242+AJ243+AJ244-2)*Cadeirante/30*FJ$4)))+(AG241+AG242+AG243+AI241+AI242+AI243)*Percapita/30*FJ$4+(AG244+AI244)*Crechee/30*FJ$4,IF(C241=1,IF(AG241+AG242+AG243+AH241+AH242+AH243+AI241+AI242+AI243+AJ241+AJ242+AJ243&lt;=15,(AG241+AG242+AG243+AI241+AI242+AI243)*Percapita/30*FJ$4,IF(AG241+AG242+AG243+AH241+AH242+AH243+AI241+AI242+AI243+AJ241+AJ242+AJ243&gt;=16,Fixo/30*FJ$4+(AG241+AG242+AG243+AH241+AH242+AH243+AI241+AI242+AI243+AJ241+AJ242-16)*Percapita/30*FJ$4))))))</f>
        <v>0</v>
      </c>
      <c r="FK241" s="177">
        <f>IF(C241=4,SUM(AK241+AK242+AK243+AM241+AM242+AM243)*Percapita/30*FK$4+(AL241+AL242+AL243+AN241+AN242+AN243)*Cadeirante/30*FK$4,IF(C241=3,IF(AK244+AM244=10,Fixo/30*FK$4+(AK241+AK242+AK243+AM241+AM242+AM243)*Percapita/30*FK$4+(AL244+AN244)*Cadeirante/30*FK$4,IF(AK244+AM244&lt;=9,(AK244+AM244)*Crechee/30*FK$4)+(AL244+AN244)*Cadeirante/30*FK$4+(AK241+AK242+AK243+AM241+AM242+AM243)*Percapita/30*FK$4)+IF(AK244+AM244&gt;=11,Fixo/30*FK$4+(AK244+AM244-10)*Crechee/30*FK$4,0),IF(C241=2,IF(AL241+AL242+AL243+AL244+AN241+AN242+AN243+AN244=1,Cadeirante/30*FK$4,IF(AL241+AL242+AL243+AL244+AN241+AN242+AN243+AN244=2,Fixo/30*FK$4,IF(AL241+AL242+AL243+AL244+AN241+AN242+AN243+AN244&gt;2,Fixo/30*FK$4+(AL241+AL242+AL243+AL244+AN241+AN242+AN243+AN244-2)*Cadeirante/30*FK$4)))+(AK241+AK242+AK243+AM241+AM242+AM243)*Percapita/30*FK$4+(AK244+AM244)*Crechee/30*FK$4,IF(C241=1,IF(AK241+AK242+AK243+AL241+AL242+AL243+AM241+AM242+AM243+AN241+AN242+AN243&lt;=15,(AK241+AK242+AK243+AM241+AM242+AM243)*Percapita/30*FK$4,IF(AK241+AK242+AK243+AL241+AL242+AL243+AM241+AM242+AM243+AN241+AN242+AN243&gt;=16,Fixo/30*FK$4+(AK241+AK242+AK243+AL241+AL242+AL243+AM241+AM242+AM243+AN241+AN242-16)*Percapita/30*FK$4))))))</f>
        <v>321.02500000000003</v>
      </c>
      <c r="FL241" s="177">
        <f>IF(C241=4,SUM(AO241+AO242+AO243+AQ241+AQ242+AQ243)*Percapita/30*FL$4+(AP241+AP242+AP243+AR241+AR242+AR243)*Cadeirante/30*FL$4,IF(C241=3,IF(AO244+AQ244=10,Fixo/30*FL$4+(AO241+AO242+AO243+AQ241+AQ242+AQ243)*Percapita/30*FL$4+(AP244+AR244)*Cadeirante/30*FL$4,IF(AO244+AQ244&lt;=9,(AO244+AQ244)*Crechee/30*FL$4)+(AP244+AR244)*Cadeirante/30*FL$4+(AO241+AO242+AO243+AQ241+AQ242+AQ243)*Percapita/30*FL$4)+IF(AO244+AQ244&gt;=11,Fixo/30*FL$4+(AO244+AQ244-10)*Crechee/30*FL$4,0),IF(C241=2,IF(AP241+AP242+AP243+AP244+AR241+AR242+AR243+AR244=1,Cadeirante/30*FL$4,IF(AP241+AP242+AP243+AP244+AR241+AR242+AR243+AR244=2,Fixo/30*FL$4,IF(AP241+AP242+AP243+AP244+AR241+AR242+AR243+AR244&gt;2,Fixo/30*FL$4+(AP241+AP242+AP243+AP244+AR241+AR242+AR243+AR244-2)*Cadeirante/30*FL$4)))+(AO241+AO242+AO243+AQ241+AQ242+AQ243)*Percapita/30*FL$4+(AO244+AQ244)*Crechee/30*FL$4,IF(C241=1,IF(AO241+AO242+AO243+AP241+AP242+AP243+AQ241+AQ242+AQ243+AR241+AR242+AR243&lt;=15,(AO241+AO242+AO243+AQ241+AQ242+AQ243)*Percapita/30*FL$4,IF(AO241+AO242+AO243+AP241+AP242+AP243+AQ241+AQ242+AQ243+AR241+AR242+AR243&gt;=16,Fixo/30*FL$4+(AO241+AO242+AO243+AP241+AP242+AP243+AQ241+AQ242+AQ243+AR241+AR242-16)*Percapita/30*FL$4))))))</f>
        <v>0</v>
      </c>
      <c r="FM241" s="177">
        <f>IF(C241=4,SUM(AS241+AS242+AS243+AU241+AU242+AU243)*Percapita/30*FM$4+(AT241+AT242+AT243+AV241+AV242+AV243)*Cadeirante/30*FM$4,IF(C241=3,IF(AS244+AU244=10,Fixo/30*FM$4+(AS241+AS242+AS243+AU241+AU242+AU243)*Percapita/30*FM$4+(AT244+AV244)*Cadeirante/30*FM$4,IF(AS244+AU244&lt;=9,(AS244+AU244)*Crechee/30*FM$4)+(AT244+AV244)*Cadeirante/30*FM$4+(AS241+AS242+AS243+AU241+AU242+AU243)*Percapita/30*FM$4)+IF(AS244+AU244&gt;=11,Fixo/30*FM$4+(AS244+AU244-10)*Crechee/30*FM$4,0),IF(C241=2,IF(AT241+AT242+AT243+AT244+AV241+AV242+AV243+AV244=1,Cadeirante/30*FM$4,IF(AT241+AT242+AT243+AT244+AV241+AV242+AV243+AV244=2,Fixo/30*FM$4,IF(AT241+AT242+AT243+AT244+AV241+AV242+AV243+AV244&gt;2,Fixo/30*FM$4+(AT241+AT242+AT243+AT244+AV241+AV242+AV243+AV244-2)*Cadeirante/30*FM$4)))+(AS241+AS242+AS243+AU241+AU242+AU243)*Percapita/30*FM$4+(AS244+AU244)*Crechee/30*FM$4,IF(C241=1,IF(AS241+AS242+AS243+AT241+AT242+AT243+AU241+AU242+AU243+AV241+AV242+AV243&lt;=15,(AS241+AS242+AS243+AU241+AU242+AU243)*Percapita/30*FM$4,IF(AS241+AS242+AS243+AT241+AT242+AT243+AU241+AU242+AU243+AV241+AV242+AV243&gt;=16,Fixo/30*FM$4+(AS241+AS242+AS243+AT241+AT242+AT243+AU241+AU242+AU243+AV241+AV242-16)*Percapita/30*FM$4))))))</f>
        <v>0</v>
      </c>
      <c r="FN241" s="177">
        <f>IF(C241=4,SUM(AW241+AW242+AW243+AY241+AY242+AY243)*Percapita/30*FN$4+(AX241+AX242+AX243+AZ241+AZ242+AZ243)*Cadeirante/30*FN$4,IF(C241=3,IF(AW244+AY244=10,Fixo/30*FN$4+(AW241+AW242+AW243+AY241+AY242+AY243)*Percapita/30*FN$4+(AX244+AZ244)*Cadeirante/30*FN$4,IF(AW244+AY244&lt;=9,(AW244+AY244)*Crechee/30*FN$4)+(AX244+AZ244)*Cadeirante/30*FN$4+(AW241+AW242+AW243+AY241+AY242+AY243)*Percapita/30*FN$4)+IF(AW244+AY244&gt;=11,Fixo/30*FN$4+(AW244+AY244-10)*Crechee/30*FN$4,0),IF(C241=2,IF(AX241+AX242+AX243+AX244+AZ241+AZ242+AZ243+AZ244=1,Cadeirante/30*FN$4,IF(AX241+AX242+AX243+AX244+AZ241+AZ242+AZ243+AZ244=2,Fixo/30*FN$4,IF(AX241+AX242+AX243+AX244+AZ241+AZ242+AZ243+AZ244&gt;2,Fixo/30*FN$4+(AX241+AX242+AX243+AX244+AZ241+AZ242+AZ243+AZ244-2)*Cadeirante/30*FN$4)))+(AW241+AW242+AW243+AY241+AY242+AY243)*Percapita/30*FN$4+(AW244+AY244)*Crechee/30*FN$4,IF(C241=1,IF(AW241+AW242+AW243+AX241+AX242+AX243+AY241+AY242+AY243+AZ241+AZ242+AZ243&lt;=15,(AW241+AW242+AW243+AY241+AY242+AY243)*Percapita/30*FN$4,IF(AW241+AW242+AW243+AX241+AX242+AX243+AY241+AY242+AY243+AZ241+AZ242+AZ243&gt;=16,Fixo/30*FN$4+(AW241+AW242+AW243+AX241+AX242+AX243+AY241+AY242+AY243+AZ241+AZ242-16)*Percapita/30*FN$4))))))</f>
        <v>0</v>
      </c>
      <c r="FO241" s="177">
        <f>IF(C241=4,SUM(BA241+BA242+BA243+BC241+BC242+BC243)*Percapita/30*FO$4+(BB241+BB242+BB243+BD241+BD242+BD243)*Cadeirante/30*FO$4,IF(C241=3,IF(BA244+BC244=10,Fixo/30*FO$4+(BA241+BA242+BA243+BC241+BC242+BC243)*Percapita/30*FO$4+(BB244+BD244)*Cadeirante/30*FO$4,IF(BA244+BC244&lt;=9,(BA244+BC244)*Crechee/30*FO$4)+(BB244+BD244)*Cadeirante/30*FO$4+(BA241+BA242+BA243+BC241+BC242+BC243)*Percapita/30*FO$4)+IF(BA244+BC244&gt;=11,Fixo/30*FO$4+(BA244+BC244-10)*Crechee/30*FO$4,0),IF(C241=2,IF(BB241+BB242+BB243+BB244+BD241+BD242+BD243+BD244=1,Cadeirante/30*FO$4,IF(BB241+BB242+BB243+BB244+BD241+BD242+BD243+BD244=2,Fixo/30*FO$4,IF(BB241+BB242+BB243+BB244+BD241+BD242+BD243+BD244&gt;2,Fixo/30*FO$4+(BB241+BB242+BB243+BB244+BD241+BD242+BD243+BD244-2)*Cadeirante/30*FO$4)))+(BA241+BA242+BA243+BC241+BC242+BC243)*Percapita/30*FO$4+(BA244+BC244)*Crechee/30*FO$4,IF(C241=1,IF(BA241+BA242+BA243+BB241+BB242+BB243+BC241+BC242+BC243+BD241+BD242+BD243&lt;=15,(BA241+BA242+BA243+BC241+BC242+BC243)*Percapita/30*FO$4,IF(BA241+BA242+BA243+BB241+BB242+BB243+BC241+BC242+BC243+BD241+BD242+BD243&gt;=16,Fixo/30*FO$4+(BA241+BA242+BA243+BB241+BB242+BB243+BC241+BC242+BC243+BD241+BD242-16)*Percapita/30*FO$4))))))</f>
        <v>0</v>
      </c>
      <c r="FP241" s="177">
        <f>IF(C241=4,SUM(BE241+BE242+BE243+BG241+BG242+BG243)*Percapita/30*FP$4+(BF241+BF242+BF243+BH241+BH242+BH243)*Cadeirante/30*FP$4,IF(C241=3,IF(BE244+BG244=10,Fixo/30*FP$4+(BE241+BE242+BE243+BG241+BG242+BG243)*Percapita/30*FP$4+(BF244+BH244)*Cadeirante/30*FP$4,IF(BE244+BG244&lt;=9,(BE244+BG244)*Crechee/30*FP$4)+(BF244+BH244)*Cadeirante/30*FP$4+(BE241+BE242+BE243+BG241+BG242+BG243)*Percapita/30*FP$4)+IF(BE244+BG244&gt;=11,Fixo/30*FP$4+(BE244+BG244-10)*Crechee/30*FP$4,0),IF(C241=2,IF(BF241+BF242+BF243+BF244+BH241+BH242+BH243+BH244=1,Cadeirante/30*FP$4,IF(BF241+BF242+BF243+BF244+BH241+BH242+BH243+BH244=2,Fixo/30*FP$4,IF(BF241+BF242+BF243+BF244+BH241+BH242+BH243+BH244&gt;2,Fixo/30*FP$4+(BF241+BF242+BF243+BF244+BH241+BH242+BH243+BH244-2)*Cadeirante/30*FP$4)))+(BE241+BE242+BE243+BG241+BG242+BG243)*Percapita/30*FP$4+(BE244+BG244)*Crechee/30*FP$4,IF(C241=1,IF(BE241+BE242+BE243+BF241+BF242+BF243+BG241+BG242+BG243+BH241+BH242+BH243&lt;=15,(BE241+BE242+BE243+BG241+BG242+BG243)*Percapita/30*FP$4,IF(BE241+BE242+BE243+BF241+BF242+BF243+BG241+BG242+BG243+BH241+BH242+BH243&gt;=16,Fixo/30*FP$4+(BE241+BE242+BE243+BF241+BF242+BF243+BG241+BG242+BG243+BH241+BH242-16)*Percapita/30*FP$4))))))</f>
        <v>0</v>
      </c>
      <c r="FQ241" s="177">
        <f>IF(C241=4,SUM(BI241+BI242+BI243+BK241+BK242+BK243)*Percapita/30*FQ$4+(BJ241+BJ242+BJ243+BL241+BL242+BL243)*Cadeirante/30*FQ$4,IF(C241=3,IF(BI244+BK244=10,Fixo/30*FQ$4+(BI241+BI242+BI243+BK241+BK242+BK243)*Percapita/30*FQ$4+(BJ244+BL244)*Cadeirante/30*FQ$4,IF(BI244+BK244&lt;=9,(BI244+BK244)*Crechee/30*FQ$4)+(BJ244+BL244)*Cadeirante/30*FQ$4+(BI241+BI242+BI243+BK241+BK242+BK243)*Percapita/30*FQ$4)+IF(BI244+BK244&gt;=11,Fixo/30*FQ$4+(BI244+BK244-10)*Crechee/30*FQ$4,0),IF(C241=2,IF(BJ241+BJ242+BJ243+BJ244+BL241+BL242+BL243+BL244=1,Cadeirante/30*FQ$4,IF(BJ241+BJ242+BJ243+BJ244+BL241+BL242+BL243+BL244=2,Fixo/30*FQ$4,IF(BJ241+BJ242+BJ243+BJ244+BL241+BL242+BL243+BL244&gt;2,Fixo/30*FQ$4+(BJ241+BJ242+BJ243+BJ244+BL241+BL242+BL243+BL244-2)*Cadeirante/30*FQ$4)))+(BI241+BI242+BI243+BK241+BK242+BK243)*Percapita/30*FQ$4+(BI244+BK244)*Crechee/30*FQ$4,IF(C241=1,IF(BI241+BI242+BI243+BJ241+BJ242+BJ243+BK241+BK242+BK243+BL241+BL242+BL243&lt;=15,(BI241+BI242+BI243+BK241+BK242+BK243)*Percapita/30*FQ$4,IF(BI241+BI242+BI243+BJ241+BJ242+BJ243+BK241+BK242+BK243+BL241+BL242+BL243&gt;=16,Fixo/30*FQ$4+(BI241+BI242+BI243+BJ241+BJ242+BJ243+BK241+BK242+BK243+BL241+BL242-16)*Percapita/30*FQ$4))))))</f>
        <v>0</v>
      </c>
      <c r="FR241" s="177">
        <f>IF(C241=4,SUM(BM241+BM242+BM243+BO241+BO242+BO243)*Percapita/30*FR$4+(BN241+BN242+BN243+BP241+BP242+BP243)*Cadeirante/30*FR$4,IF(C241=3,IF(BM244+BO244=10,Fixo/30*FR$4+(BM241+BM242+BM243+BO241+BO242+BO243)*Percapita/30*FR$4+(BN244+BP244)*Cadeirante/30*FR$4,IF(BM244+BO244&lt;=9,(BM244+BO244)*Crechee/30*FR$4)+(BN244+BP244)*Cadeirante/30*FR$4+(BM241+BM242+BM243+BO241+BO242+BO243)*Percapita/30*FR$4)+IF(BM244+BO244&gt;=11,Fixo/30*FR$4+(BM244+BO244-10)*Crechee/30*FR$4,0),IF(C241=2,IF(BN241+BN242+BN243+BN244+BP241+BP242+BP243+BP244=1,Cadeirante/30*FR$4,IF(BN241+BN242+BN243+BN244+BP241+BP242+BP243+BP244=2,Fixo/30*FR$4,IF(BN241+BN242+BN243+BN244+BP241+BP242+BP243+BP244&gt;2,Fixo/30*FR$4+(BN241+BN242+BN243+BN244+BP241+BP242+BP243+BP244-2)*Cadeirante/30*FR$4)))+(BM241+BM242+BM243+BO241+BO242+BO243)*Percapita/30*FR$4+(BM244+BO244)*Crechee/30*FR$4,IF(C241=1,IF(BM241+BM242+BM243+BN241+BN242+BN243+BO241+BO242+BO243+BP241+BP242+BP243&lt;=15,(BM241+BM242+BM243+BO241+BO242+BO243)*Percapita/30*FR$4,IF(BM241+BM242+BM243+BN241+BN242+BN243+BO241+BO242+BO243+BP241+BP242+BP243&gt;=16,Fixo/30*FR$4+(BM241+BM242+BM243+BN241+BN242+BN243+BO241+BO242+BO243+BP241+BP242-16)*Percapita/30*FR$4))))))</f>
        <v>0</v>
      </c>
      <c r="FS241" s="177">
        <f>IF(C241=4,SUM(BQ241+BQ242+BQ243+BS241+BS242+BS243)*Percapita/30*FS$4+(BR241+BR242+BR243+BT241+BT242+BT243)*Cadeirante/30*FS$4,IF(C241=3,IF(BQ244+BS244=10,Fixo/30*FS$4+(BQ241+BQ242+BQ243+BS241+BS242+BS243)*Percapita/30*FS$4+(BR244+BT244)*Cadeirante/30*FS$4,IF(BQ244+BS244&lt;=9,(BQ244+BS244)*Crechee/30*FS$4)+(BR244+BT244)*Cadeirante/30*FS$4+(BQ241+BQ242+BQ243+BS241+BS242+BS243)*Percapita/30*FS$4)+IF(BQ244+BS244&gt;=11,Fixo/30*FS$4+(BQ244+BS244-10)*Crechee/30*FS$4,0),IF(C241=2,IF(BR241+BR242+BR243+BR244+BT241+BT242+BT243+BT244=1,Cadeirante/30*FS$4,IF(BR241+BR242+BR243+BR244+BT241+BT242+BT243+BT244=2,Fixo/30*FS$4,IF(BR241+BR242+BR243+BR244+BT241+BT242+BT243+BT244&gt;2,Fixo/30*FS$4+(BR241+BR242+BR243+BR244+BT241+BT242+BT243+BT244-2)*Cadeirante/30*FS$4)))+(BQ241+BQ242+BQ243+BS241+BS242+BS243)*Percapita/30*FS$4+(BQ244+BS244)*Crechee/30*FS$4,IF(C241=1,IF(BQ241+BQ242+BQ243+BR241+BR242+BR243+BS241+BS242+BS243+BT241+BT242+BT243&lt;=15,(BQ241+BQ242+BQ243+BS241+BS242+BS243)*Percapita/30*FS$4,IF(BQ241+BQ242+BQ243+BR241+BR242+BR243+BS241+BS242+BS243+BT241+BT242+BT243&gt;=16,Fixo/30*FS$4+(BQ241+BQ242+BQ243+BR241+BR242+BR243+BS241+BS242+BS243+BT241+BT242-16)*Percapita/30*FS$4))))))</f>
        <v>0</v>
      </c>
      <c r="FT241" s="177">
        <f>IF(C241=4,SUM(BU241+BU242+BU243+BW241+BW242+BW243)*Percapita/30*FT$4+(BV241+BV242+BV243+BX241+BX242+BX243)*Cadeirante/30*FT$4,IF(C241=3,IF(BU244+BW244=10,Fixo/30*FT$4+(BU241+BU242+BU243+BW241+BW242+BW243)*Percapita/30*FT$4+(BV244+BX244)*Cadeirante/30*FT$4,IF(BU244+BW244&lt;=9,(BU244+BW244)*Crechee/30*FT$4)+(BV244+BX244)*Cadeirante/30*FT$4+(BU241+BU242+BU243+BW241+BW242+BW243)*Percapita/30*FT$4)+IF(BU244+BW244&gt;=11,Fixo/30*FT$4+(BU244+BW244-10)*Crechee/30*FT$4,0),IF(C241=2,IF(BV241+BV242+BV243+BV244+BX241+BX242+BX243+BX244=1,Cadeirante/30*FT$4,IF(BV241+BV242+BV243+BV244+BX241+BX242+BX243+BX244=2,Fixo/30*FT$4,IF(BV241+BV242+BV243+BV244+BX241+BX242+BX243+BX244&gt;2,Fixo/30*FT$4+(BV241+BV242+BV243+BV244+BX241+BX242+BX243+BX244-2)*Cadeirante/30*FT$4)))+(BU241+BU242+BU243+BW241+BW242+BW243)*Percapita/30*FT$4+(BU244+BW244)*Crechee/30*FT$4,IF(C241=1,IF(BU241+BU242+BU243+BV241+BV242+BV243+BW241+BW242+BW243+BX241+BX242+BX243&lt;=15,(BU241+BU242+BU243+BW241+BW242+BW243)*Percapita/30*FT$4,IF(BU241+BU242+BU243+BV241+BV242+BV243+BW241+BW242+BW243+BX241+BX242+BX243&gt;=16,Fixo/30*FT$4+(BU241+BU242+BU243+BV241+BV242+BV243+BW241+BW242+BW243+BX241+BX242-16)*Percapita/30*FT$4))))))</f>
        <v>0</v>
      </c>
      <c r="FU241" s="177">
        <f>IF(C241=4,SUM(BY241+BY242+BY243+CA241+CA242+CA243)*Percapita/30*FU$4+(BZ241+BZ242+BZ243+CB241+CB242+CB243)*Cadeirante/30*FU$4,IF(C241=3,IF(BY244+CA244=10,Fixo/30*FU$4+(BY241+BY242+BY243+CA241+CA242+CA243)*Percapita/30*FU$4+(BZ244+CB244)*Cadeirante/30*FU$4,IF(BY244+CA244&lt;=9,(BY244+CA244)*Crechee/30*FU$4)+(BZ244+CB244)*Cadeirante/30*FU$4+(BY241+BY242+BY243+CA241+CA242+CA243)*Percapita/30*FU$4)+IF(BY244+CA244&gt;=11,Fixo/30*FU$4+(BY244+CA244-10)*Crechee/30*FU$4,0),IF(C241=2,IF(BZ241+BZ242+BZ243+BZ244+CB241+CB242+CB243+CB244=1,Cadeirante/30*FU$4,IF(BZ241+BZ242+BZ243+BZ244+CB241+CB242+CB243+CB244=2,Fixo/30*FU$4,IF(BZ241+BZ242+BZ243+BZ244+CB241+CB242+CB243+CB244&gt;2,Fixo/30*FU$4+(BZ241+BZ242+BZ243+BZ244+CB241+CB242+CB243+CB244-2)*Cadeirante/30*FU$4)))+(BY241+BY242+BY243+CA241+CA242+CA243)*Percapita/30*FU$4+(BY244+CA244)*Crechee/30*FU$4,IF(C241=1,IF(BY241+BY242+BY243+BZ241+BZ242+BZ243+CA241+CA242+CA243+CB241+CB242+CB243&lt;=15,(BY241+BY242+BY243+CA241+CA242+CA243)*Percapita/30*FU$4,IF(BY241+BY242+BY243+BZ241+BZ242+BZ243+CA241+CA242+CA243+CB241+CB242+CB243&gt;=16,Fixo/30*FU$4+(BY241+BY242+BY243+BZ241+BZ242+BZ243+CA241+CA242+CA243+CB241+CB242-16)*Percapita/30*FU$4))))))</f>
        <v>0</v>
      </c>
      <c r="FV241" s="177">
        <f>IF(C241=4,SUM(CC241+CC242+CC243+CE241+CE242+CE243)*Percapita/30*FV$4+(CD241+CD242+CD243+CF241+CF242+CF243)*Cadeirante/30*FV$4,IF(C241=3,IF(CC244+CE244=10,Fixo/30*FV$4+(CC241+CC242+CC243+CE241+CE242+CE243)*Percapita/30*FV$4+(CD244+CF244)*Cadeirante/30*FV$4,IF(CC244+CE244&lt;=9,(CC244+CE244)*Crechee/30*FV$4)+(CD244+CF244)*Cadeirante/30*FV$4+(CC241+CC242+CC243+CE241+CE242+CE243)*Percapita/30*FV$4)+IF(CC244+CE244&gt;=11,Fixo/30*FV$4+(CC244+CE244-10)*Crechee/30*FV$4,0),IF(C241=2,IF(CD241+CD242+CD243+CD244+CF241+CF242+CF243+CF244=1,Cadeirante/30*FV$4,IF(CD241+CD242+CD243+CD244+CF241+CF242+CF243+CF244=2,Fixo/30*FV$4,IF(CD241+CD242+CD243+CD244+CF241+CF242+CF243+CF244&gt;2,Fixo/30*FV$4+(CD241+CD242+CD243+CD244+CF241+CF242+CF243+CF244-2)*Cadeirante/30*FV$4)))+(CC241+CC242+CC243+CE241+CE242+CE243)*Percapita/30*FV$4+(CC244+CE244)*Crechee/30*FV$4,IF(C241=1,IF(CC241+CC242+CC243+CD241+CD242+CD243+CE241+CE242+CE243+CF241+CF242+CF243&lt;=15,(CC241+CC242+CC243+CE241+CE242+CE243)*Percapita/30*FV$4,IF(CC241+CC242+CC243+CD241+CD242+CD243+CE241+CE242+CE243+CF241+CF242+CF243&gt;=16,Fixo/30*FV$4+(CC241+CC242+CC243+CD241+CD242+CD243+CE241+CE242+CE243+CF241+CF242-16)*Percapita/30*FV$4))))))</f>
        <v>0</v>
      </c>
      <c r="FW241" s="177">
        <f>IF(C241=4,SUM(CG241+CG242+CG243+CI241+CI242+CI243)*Percapita/30*FW$4+(CH241+CH242+CH243+CJ241+CJ242+CJ243)*Cadeirante/30*FW$4,IF(C241=3,IF(CG244+CI244=10,Fixo/30*FW$4+(CG241+CG242+CG243+CI241+CI242+CI243)*Percapita/30*FW$4+(CH244+CJ244)*Cadeirante/30*FW$4,IF(CG244+CI244&lt;=9,(CG244+CI244)*Crechee/30*FW$4)+(CH244+CJ244)*Cadeirante/30*FW$4+(CG241+CG242+CG243+CI241+CI242+CI243)*Percapita/30*FW$4)+IF(CG244+CI244&gt;=11,Fixo/30*FW$4+(CG244+CI244-10)*Crechee/30*FW$4,0),IF(C241=2,IF(CH241+CH242+CH243+CH244+CJ241+CJ242+CJ243+CJ244=1,Cadeirante/30*FW$4,IF(CH241+CH242+CH243+CH244+CJ241+CJ242+CJ243+CJ244=2,Fixo/30*FW$4,IF(CH241+CH242+CH243+CH244+CJ241+CJ242+CJ243+CJ244&gt;2,Fixo/30*FW$4+(CH241+CH242+CH243+CH244+CJ241+CJ242+CJ243+CJ244-2)*Cadeirante/30*FW$4)))+(CG241+CG242+CG243+CI241+CI242+CI243)*Percapita/30*FW$4+(CG244+CI244)*Crechee/30*FW$4,IF(C241=1,IF(CG241+CG242+CG243+CH241+CH242+CH243+CI241+CI242+CI243+CJ241+CJ242+CJ243&lt;=15,(CG241+CG242+CG243+CI241+CI242+CI243)*Percapita/30*FW$4,IF(CG241+CG242+CG243+CH241+CH242+CH243+CI241+CI242+CI243+CJ241+CJ242+CJ243&gt;=16,Fixo/30*FW$4+(CG241+CG242+CG243+CH241+CH242+CH243+CI241+CI242+CI243+CJ241+CJ242-16)*Percapita/30*FW$4))))))</f>
        <v>0</v>
      </c>
      <c r="FX241" s="177">
        <f>IF(C241=4,SUM(CK241+CK242+CK243+CM241+CM242+CM243)*Percapita/30*FX$4+(CL241+CL242+CL243+CN241+CN242+CN243)*Cadeirante/30*FX$4,IF(C241=3,IF(CK244+CM244=10,Fixo/30*FX$4+(CK241+CK242+CK243+CM241+CM242+CM243)*Percapita/30*FX$4+(CL244+CN244)*Cadeirante/30*FX$4,IF(CK244+CM244&lt;=9,(CK244+CM244)*Crechee/30*FX$4)+(CL244+CN244)*Cadeirante/30*FX$4+(CK241+CK242+CK243+CM241+CM242+CM243)*Percapita/30*FX$4)+IF(CK244+CM244&gt;=11,Fixo/30*FX$4+(CK244+CM244-10)*Crechee/30*FX$4,0),IF(C241=2,IF(CL241+CL242+CL243+CL244+CN241+CN242+CN243+CN244=1,Cadeirante/30*FX$4,IF(CL241+CL242+CL243+CL244+CN241+CN242+CN243+CN244=2,Fixo/30*FX$4,IF(CL241+CL242+CL243+CL244+CN241+CN242+CN243+CN244&gt;2,Fixo/30*FX$4+(CL241+CL242+CL243+CL244+CN241+CN242+CN243+CN244-2)*Cadeirante/30*FX$4)))+(CK241+CK242+CK243+CM241+CM242+CM243)*Percapita/30*FX$4+(CK244+CM244)*Crechee/30*FX$4,IF(C241=1,IF(CK241+CK242+CK243+CL241+CL242+CL243+CM241+CM242+CM243+CN241+CN242+CN243&lt;=15,(CK241+CK242+CK243+CM241+CM242+CM243)*Percapita/30*FX$4,IF(CK241+CK242+CK243+CL241+CL242+CL243+CM241+CM242+CM243+CN241+CN242+CN243&gt;=16,Fixo/30*FX$4+(CK241+CK242+CK243+CL241+CL242+CL243+CM241+CM242+CM243+CN241+CN242-16)*Percapita/30*FX$4))))))</f>
        <v>0</v>
      </c>
      <c r="FY241" s="177">
        <f>IF(C241=4,SUM(CO241+CO242+CO243+CQ241+CQ242+CQ243)*Percapita/30*FY$4+(CP241+CP242+CP243+CR241+CR242+CR243)*Cadeirante/30*FY$4,IF(C241=3,IF(CO244+CQ244=10,Fixo/30*FY$4+(CO241+CO242+CO243+CQ241+CQ242+CQ243)*Percapita/30*FY$4+(CP244+CR244)*Cadeirante/30*FY$4,IF(CO244+CQ244&lt;=9,(CO244+CQ244)*Crechee/30*FY$4)+(CP244+CR244)*Cadeirante/30*FY$4+(CO241+CO242+CO243+CQ241+CQ242+CQ243)*Percapita/30*FY$4)+IF(CO244+CQ244&gt;=11,Fixo/30*FY$4+(CO244+CQ244-10)*Crechee/30*FY$4,0),IF(C241=2,IF(CP241+CP242+CP243+CP244+CR241+CR242+CR243+CR244=1,Cadeirante/30*FY$4,IF(CP241+CP242+CP243+CP244+CR241+CR242+CR243+CR244=2,Fixo/30*FY$4,IF(CP241+CP242+CP243+CP244+CR241+CR242+CR243+CR244&gt;2,Fixo/30*FY$4+(CP241+CP242+CP243+CP244+CR241+CR242+CR243+CR244-2)*Cadeirante/30*FY$4)))+(CO241+CO242+CO243+CQ241+CQ242+CQ243)*Percapita/30*FY$4+(CO244+CQ244)*Crechee/30*FY$4,IF(C241=1,IF(CO241+CO242+CO243+CP241+CP242+CP243+CQ241+CQ242+CQ243+CR241+CR242+CR243&lt;=15,(CO241+CO242+CO243+CQ241+CQ242+CQ243)*Percapita/30*FY$4,IF(CO241+CO242+CO243+CP241+CP242+CP243+CQ241+CQ242+CQ243+CR241+CR242+CR243&gt;=16,Fixo/30*FY$4+(CO241+CO242+CO243+CP241+CP242+CP243+CQ241+CQ242+CQ243+CR241+CR242-16)*Percapita/30*FY$4))))))</f>
        <v>0</v>
      </c>
      <c r="FZ241" s="177">
        <f>IF(C241=4,SUM(CS241+CS242+CS243+CU241+CU242+CU243)*Percapita/30*FZ$4+(CT241+CT242+CT243+CV241+CV242+CV243)*Cadeirante/30*FZ$4,IF(C241=3,IF(CS244+CU244=10,Fixo/30*FZ$4+(CS241+CS242+CS243+CU241+CU242+CU243)*Percapita/30*FZ$4+(CT244+CV244)*Cadeirante/30*FZ$4,IF(CS244+CU244&lt;=9,(CS244+CU244)*Crechee/30*FZ$4)+(CT244+CV244)*Cadeirante/30*FZ$4+(CS241+CS242+CS243+CU241+CU242+CU243)*Percapita/30*FZ$4)+IF(CS244+CU244&gt;=11,Fixo/30*FZ$4+(CS244+CU244-10)*Crechee/30*FZ$4,0),IF(C241=2,IF(CT241+CT242+CT243+CT244+CV241+CV242+CV243+CV244=1,Cadeirante/30*FZ$4,IF(CT241+CT242+CT243+CT244+CV241+CV242+CV243+CV244=2,Fixo/30*FZ$4,IF(CT241+CT242+CT243+CT244+CV241+CV242+CV243+CV244&gt;2,Fixo/30*FZ$4+(CT241+CT242+CT243+CT244+CV241+CV242+CV243+CV244-2)*Cadeirante/30*FZ$4)))+(CS241+CS242+CS243+CU241+CU242+CU243)*Percapita/30*FZ$4+(CS244+CU244)*Crechee/30*FZ$4,IF(C241=1,IF(CS241+CS242+CS243+CT241+CT242+CT243+CU241+CU242+CU243+CV241+CV242+CV243&lt;=15,(CS241+CS242+CS243+CU241+CU242+CU243)*Percapita/30*FZ$4,IF(CS241+CS242+CS243+CT241+CT242+CT243+CU241+CU242+CU243+CV241+CV242+CV243&gt;=16,Fixo/30*FZ$4+(CS241+CS242+CS243+CT241+CT242+CT243+CU241+CU242+CU243+CV241+CV242-16)*Percapita/30*FZ$4))))))</f>
        <v>0</v>
      </c>
      <c r="GA241" s="177">
        <f>IF(C241=4,SUM(CW241+CW242+CW243+CY241+CY242+CY243)*Percapita/30*GA$4+(CX241+CX242+CX243+CZ241+CZ242+CZ243)*Cadeirante/30*GA$4,IF(C241=3,IF(CW244+CY244=10,Fixo/30*GA$4+(CW241+CW242+CW243+CY241+CY242+CY243)*Percapita/30*GA$4+(CX244+CZ244)*Cadeirante/30*GA$4,IF(CW244+CY244&lt;=9,(CW244+CY244)*Crechee/30*GA$4)+(CX244+CZ244)*Cadeirante/30*GA$4+(CW241+CW242+CW243+CY241+CY242+CY243)*Percapita/30*GA$4)+IF(CW244+CY244&gt;=11,Fixo/30*GA$4+(CW244+CY244-10)*Crechee/30*GA$4,0),IF(C241=2,IF(CX241+CX242+CX243+CX244+CZ241+CZ242+CZ243+CZ244=1,Cadeirante/30*GA$4,IF(CX241+CX242+CX243+CX244+CZ241+CZ242+CZ243+CZ244=2,Fixo/30*GA$4,IF(CX241+CX242+CX243+CX244+CZ241+CZ242+CZ243+CZ244&gt;2,Fixo/30*GA$4+(CX241+CX242+CX243+CX244+CZ241+CZ242+CZ243+CZ244-2)*Cadeirante/30*GA$4)))+(CW241+CW242+CW243+CY241+CY242+CY243)*Percapita/30*GA$4+(CW244+CY244)*Crechee/30*GA$4,IF(C241=1,IF(CW241+CW242+CW243+CX241+CX242+CX243+CY241+CY242+CY243+CZ241+CZ242+CZ243&lt;=15,(CW241+CW242+CW243+CY241+CY242+CY243)*Percapita/30*GA$4,IF(CW241+CW242+CW243+CX241+CX242+CX243+CY241+CY242+CY243+CZ241+CZ242+CZ243&gt;=16,Fixo/30*GA$4+(CW241+CW242+CW243+CX241+CX242+CX243+CY241+CY242+CY243+CZ241+CZ242-16)*Percapita/30*GA$4))))))</f>
        <v>0</v>
      </c>
      <c r="GB241" s="177">
        <f>IF(C241=4,SUM(DA241+DA242+DA243+DC241+DC242+DC243)*Percapita/30*GB$4+(DB241+DB242+DB243+DD241+DD242+DD243)*Cadeirante/30*GB$4,IF(C241=3,IF(DA244+DC244=10,Fixo/30*GB$4+(DA241+DA242+DA243+DC241+DC242+DC243)*Percapita/30*GB$4+(DB244+DD244)*Cadeirante/30*GB$4,IF(DA244+DC244&lt;=9,(DA244+DC244)*Crechee/30*GB$4)+(DB244+DD244)*Cadeirante/30*GB$4+(DA241+DA242+DA243+DC241+DC242+DC243)*Percapita/30*GB$4)+IF(DA244+DC244&gt;=11,Fixo/30*GB$4+(DA244+DC244-10)*Crechee/30*GB$4,0),IF(C241=2,IF(DB241+DB242+DB243+DB244+DD241+DD242+DD243+DD244=1,Cadeirante/30*GB$4,IF(DB241+DB242+DB243+DB244+DD241+DD242+DD243+DD244=2,Fixo/30*GB$4,IF(DB241+DB242+DB243+DB244+DD241+DD242+DD243+DD244&gt;2,Fixo/30*GB$4+(DB241+DB242+DB243+DB244+DD241+DD242+DD243+DD244-2)*Cadeirante/30*GB$4)))+(DA241+DA242+DA243+DC241+DC242+DC243)*Percapita/30*GB$4+(DA244+DC244)*Crechee/30*GB$4,IF(C241=1,IF(DA241+DA242+DA243+DB241+DB242+DB243+DC241+DC242+DC243+DD241+DD242+DD243&lt;=15,(DA241+DA242+DA243+DC241+DC242+DC243)*Percapita/30*GB$4,IF(DA241+DA242+DA243+DB241+DB242+DB243+DC241+DC242+DC243+DD241+DD242+DD243&gt;=16,Fixo/30*GB$4+(DA241+DA242+DA243+DB241+DB242+DB243+DC241+DC242+DC243+DD241+DD242-16)*Percapita/30*GB$4))))))</f>
        <v>0</v>
      </c>
      <c r="GC241" s="177">
        <f>IF(C241=4,SUM(DE241+DE242+DE243+DG241+DG242+DG243)*Percapita/30*GC$4+(DF241+DF242+DF243+DH241+DH242+DH243)*Cadeirante/30*GC$4,IF(C241=3,IF(DE244+DG244=10,Fixo/30*GC$4+(DE241+DE242+DE243+DG241+DG242+DG243)*Percapita/30*GC$4+(DF244+DH244)*Cadeirante/30*GC$4,IF(DE244+DG244&lt;=9,(DE244+DG244)*Crechee/30*GC$4)+(DF244+DH244)*Cadeirante/30*GC$4+(DE241+DE242+DE243+DG241+DG242+DG243)*Percapita/30*GC$4)+IF(DE244+DG244&gt;=11,Fixo/30*GC$4+(DE244+DG244-10)*Crechee/30*GC$4,0),IF(C241=2,IF(DF241+DF242+DF243+DF244+DH241+DH242+DH243+DH244=1,Cadeirante/30*GC$4,IF(DF241+DF242+DF243+DF244+DH241+DH242+DH243+DH244=2,Fixo/30*GC$4,IF(DF241+DF242+DF243+DF244+DH241+DH242+DH243+DH244&gt;2,Fixo/30*GC$4+(DF241+DF242+DF243+DF244+DH241+DH242+DH243+DH244-2)*Cadeirante/30*GC$4)))+(DE241+DE242+DE243+DG241+DG242+DG243)*Percapita/30*GC$4+(DE244+DG244)*Crechee/30*GC$4,IF(C241=1,IF(DE241+DE242+DE243+DF241+DF242+DF243+DG241+DG242+DG243+DH241+DH242+DH243&lt;=15,(DE241+DE242+DE243+DG241+DG242+DG243)*Percapita/30*GC$4,IF(DE241+DE242+DE243+DF241+DF242+DF243+DG241+DG242+DG243+DH241+DH242+DH243&gt;=16,Fixo/30*GC$4+(DE241+DE242+DE243+DF241+DF242+DF243+DG241+DG242+DG243+DH241+DH242-16)*Percapita/30*GC$4))))))</f>
        <v>0</v>
      </c>
      <c r="GD241" s="177">
        <f>IF(C241=4,SUM(DI241+DI242+DI243+DK241+DK242+DK243)*Percapita/30*GD$4+(DJ241+DJ242+DJ243+DL241+DL242+DL243)*Cadeirante/30*GD$4,IF(C241=3,IF(DI244+DK244=10,Fixo/30*GD$4+(DI241+DI242+DI243+DK241+DK242+DK243)*Percapita/30*GD$4+(DJ244+DL244)*Cadeirante/30*GD$4,IF(DI244+DK244&lt;=9,(DI244+DK244)*Crechee/30*GD$4)+(DJ244+DL244)*Cadeirante/30*GD$4+(DI241+DI242+DI243+DK241+DK242+DK243)*Percapita/30*GD$4)+IF(DI244+DK244&gt;=11,Fixo/30*GD$4+(DI244+DK244-10)*Crechee/30*GD$4,0),IF(C241=2,IF(DJ241+DJ242+DJ243+DJ244+DL241+DL242+DL243+DL244=1,Cadeirante/30*GD$4,IF(DJ241+DJ242+DJ243+DJ244+DL241+DL242+DL243+DL244=2,Fixo/30*GD$4,IF(DJ241+DJ242+DJ243+DJ244+DL241+DL242+DL243+DL244&gt;2,Fixo/30*GD$4+(DJ241+DJ242+DJ243+DJ244+DL241+DL242+DL243+DL244-2)*Cadeirante/30*GD$4)))+(DI241+DI242+DI243+DK241+DK242+DK243)*Percapita/30*GD$4+(DI244+DK244)*Crechee/30*GD$4,IF(C241=1,IF(DI241+DI242+DI243+DJ241+DJ242+DJ243+DK241+DK242+DK243+DL241+DL242+DL243&lt;=15,(DI241+DI242+DI243+DK241+DK242+DK243)*Percapita/30*GD$4,IF(DI241+DI242+DI243+DJ241+DJ242+DJ243+DK241+DK242+DK243+DL241+DL242+DL243&gt;=16,Fixo/30*GD$4+(DI241+DI242+DI243+DJ241+DJ242+DJ243+DK241+DK242+DK243+DL241+DL242-16)*Percapita/30*GD$4))))))</f>
        <v>0</v>
      </c>
      <c r="GE241" s="177">
        <f>IF(C241=4,SUM(DM241+DM242+DM243+DO241+DO242+DO243)*Percapita/30*GE$4+(DN241+DN242+DN243+DP241+DP242+DP243)*Cadeirante/30*GE$4,IF(C241=3,IF(DM244+DO244=10,Fixo/30*GE$4+(DM241+DM242+DM243+DO241+DO242+DO243)*Percapita/30*GE$4+(DN244+DP244)*Cadeirante/30*GE$4,IF(DM244+DO244&lt;=9,(DM244+DO244)*Crechee/30*GE$4)+(DN244+DP244)*Cadeirante/30*GE$4+(DM241+DM242+DM243+DO241+DO242+DO243)*Percapita/30*GE$4)+IF(DM244+DO244&gt;=11,Fixo/30*GE$4+(DM244+DO244-10)*Crechee/30*GE$4,0),IF(C241=2,IF(DN241+DN242+DN243+DN244+DP241+DP242+DP243+DP244=1,Cadeirante/30*GE$4,IF(DN241+DN242+DN243+DN244+DP241+DP242+DP243+DP244=2,Fixo/30*GE$4,IF(DN241+DN242+DN243+DN244+DP241+DP242+DP243+DP244&gt;2,Fixo/30*GE$4+(DN241+DN242+DN243+DN244+DP241+DP242+DP243+DP244-2)*Cadeirante/30*GE$4)))+(DM241+DM242+DM243+DO241+DO242+DO243)*Percapita/30*GE$4+(DM244+DO244)*Crechee/30*GE$4,IF(C241=1,IF(DM241+DM242+DM243+DN241+DN242+DN243+DO241+DO242+DO243+DP241+DP242+DP243&lt;=15,(DM241+DM242+DM243+DO241+DO242+DO243)*Percapita/30*GE$4,IF(DM241+DM242+DM243+DN241+DN242+DN243+DO241+DO242+DO243+DP241+DP242+DP243&gt;=16,Fixo/30*GE$4+(DM241+DM242+DM243+DN241+DN242+DN243+DO241+DO242+DO243+DP241+DP242-16)*Percapita/30*GE$4))))))</f>
        <v>0</v>
      </c>
      <c r="GF241" s="177">
        <f>IF(C241=4,SUM(DQ241+DQ242+DQ243+DS241+DS242+DS243)*Percapita/30*GF$4+(DR241+DR242+DR243+DT241+DT242+DT243)*Cadeirante/30*GF$4,IF(C241=3,IF(DQ244+DS244=10,Fixo/30*GF$4+(DQ241+DQ242+DQ243+DS241+DS242+DS243)*Percapita/30*GF$4+(DR244+DT244)*Cadeirante/30*GF$4,IF(DQ244+DS244&lt;=9,(DQ244+DS244)*Crechee/30*GF$4)+(DR244+DT244)*Cadeirante/30*GF$4+(DQ241+DQ242+DQ243+DS241+DS242+DS243)*Percapita/30*GF$4)+IF(DQ244+DS244&gt;=11,Fixo/30*GF$4+(DQ244+DS244-10)*Crechee/30*GF$4,0),IF(C241=2,IF(DR241+DR242+DR243+DR244+DT241+DT242+DT243+DT244=1,Cadeirante/30*GF$4,IF(DR241+DR242+DR243+DR244+DT241+DT242+DT243+DT244=2,Fixo/30*GF$4,IF(DR241+DR242+DR243+DR244+DT241+DT242+DT243+DT244&gt;2,Fixo/30*GF$4+(DR241+DR242+DR243+DR244+DT241+DT242+DT243+DT244-2)*Cadeirante/30*GF$4)))+(DQ241+DQ242+DQ243+DS241+DS242+DS243)*Percapita/30*GF$4+(DQ244+DS244)*Crechee/30*GF$4,IF(C241=1,IF(DQ241+DQ242+DQ243+DR241+DR242+DR243+DS241+DS242+DS243+DT241+DT242+DT243&lt;=15,(DQ241+DQ242+DQ243+DS241+DS242+DS243)*Percapita/30*GF$4,IF(DQ241+DQ242+DQ243+DR241+DR242+DR243+DS241+DS242+DS243+DT241+DT242+DT243&gt;=16,Fixo/30*GF$4+(DQ241+DQ242+DQ243+DR241+DR242+DR243+DS241+DS242+DS243+DT241+DT242-16)*Percapita/30*GF$4))))))</f>
        <v>0</v>
      </c>
      <c r="GG241" s="177">
        <f>IF(C241=4,SUM(DU241+DU242+DU243+DW241+DW242+DW243)*Percapita/30*GG$4+(DV241+DV242+DV243+DX241+DX242+DX243)*Cadeirante/30*GG$4,IF(C241=3,IF(DU244+DW244=10,Fixo/30*GG$4+(DU241+DU242+DU243+DW241+DW242+DW243)*Percapita/30*GG$4+(DV244+DX244)*Cadeirante/30*GG$4,IF(DU244+DW244&lt;=9,(DU244+DW244)*Crechee/30*GG$4)+(DV244+DX244)*Cadeirante/30*GG$4+(DU241+DU242+DU243+DW241+DW242+DW243)*Percapita/30*GG$4)+IF(DU244+DW244&gt;=11,Fixo/30*GG$4+(DU244+DW244-10)*Crechee/30*GG$4,0),IF(C241=2,IF(DV241+DV242+DV243+DV244+DX241+DX242+DX243+DX244=1,Cadeirante/30*GG$4,IF(DV241+DV242+DV243+DV244+DX241+DX242+DX243+DX244=2,Fixo/30*GG$4,IF(DV241+DV242+DV243+DV244+DX241+DX242+DX243+DX244&gt;2,Fixo/30*GG$4+(DV241+DV242+DV243+DV244+DX241+DX242+DX243+DX244-2)*Cadeirante/30*GG$4)))+(DU241+DU242+DU243+DW241+DW242+DW243)*Percapita/30*GG$4+(DU244+DW244)*Crechee/30*GG$4,IF(C241=1,IF(DU241+DU242+DU243+DV241+DV242+DV243+DW241+DW242+DW243+DX241+DX242+DX243&lt;=15,(DU241+DU242+DU243+DW241+DW242+DW243)*Percapita/30*GG$4,IF(DU241+DU242+DU243+DV241+DV242+DV243+DW241+DW242+DW243+DX241+DX242+DX243&gt;=16,Fixo/30*GG$4+(DU241+DU242+DU243+DV241+DV242+DV243+DW241+DW242+DW243+DX241+DX242-16)*Percapita/30*GG$4))))))</f>
        <v>-38.523000000000003</v>
      </c>
      <c r="GH241" s="177">
        <f>IF(C241=4,SUM(DY241+DY242+DY243+EA241+EA242+EA243)*Percapita/30*GH$4+(DZ241+DZ242+DZ243+EB241+EB242+EB243)*Cadeirante/30*GH$4,IF(C241=3,IF(DY244+EA244=10,Fixo/30*GH$4+(DY241+DY242+DY243+EA241+EA242+EA243)*Percapita/30*GH$4+(DZ244+EB244)*Cadeirante/30*GH$4,IF(DY244+EA244&lt;=9,(DY244+EA244)*Crechee/30*GH$4)+(DZ244+EB244)*Cadeirante/30*GH$4+(DY241+DY242+DY243+EA241+EA242+EA243)*Percapita/30*GH$4)+IF(DY244+EA244&gt;=11,Fixo/30*GH$4+(DY244+EA244-10)*Crechee/30*GH$4,0),IF(C241=2,IF(DZ241+DZ242+DZ243+DZ244+EB241+EB242+EB243+EB244=1,Cadeirante/30*GH$4,IF(DZ241+DZ242+DZ243+DZ244+EB241+EB242+EB243+EB244=2,Fixo/30*GH$4,IF(DZ241+DZ242+DZ243+DZ244+EB241+EB242+EB243+EB244&gt;2,Fixo/30*GH$4+(DZ241+DZ242+DZ243+DZ244+EB241+EB242+EB243+EB244-2)*Cadeirante/30*GH$4)))+(DY241+DY242+DY243+EA241+EA242+EA243)*Percapita/30*GH$4+(DY244+EA244)*Crechee/30*GH$4,IF(C241=1,IF(DY241+DY242+DY243+DZ241+DZ242+DZ243+EA241+EA242+EA243+EB241+EB242+EB243&lt;=15,(DY241+DY242+DY243+EA241+EA242+EA243)*Percapita/30*GH$4,IF(DY241+DY242+DY243+DZ241+DZ242+DZ243+EA241+EA242+EA243+EB241+EB242+EB243&gt;=16,Fixo/30*GH$4+(DY241+DY242+DY243+DZ241+DZ242+DZ243+EA241+EA242+EA243+EB241+EB242-16)*Percapita/30*GH$4))))))</f>
        <v>0</v>
      </c>
      <c r="GI241" s="177">
        <f>IF(C241=4,SUM(EC241+EC242+EC243+EE241+EE242+EE243)*Percapita/30*GI$4+(ED241+ED242+ED243+EF241+EF242+EF243)*Cadeirante/30*GI$4,IF(C241=3,IF(EC244+EE244=10,Fixo/30*GI$4+(EC241+EC242+EC243+EE241+EE242+EE243)*Percapita/30*GI$4+(ED244+EF244)*Cadeirante/30*GI$4,IF(EC244+EE244&lt;=9,(EC244+EE244)*Crechee/30*GI$4)+(ED244+EF244)*Cadeirante/30*GI$4+(EC241+EC242+EC243+EE241+EE242+EE243)*Percapita/30*GI$4)+IF(EC244+EE244&gt;=11,Fixo/30*GI$4+(EC244+EE244-10)*Crechee/30*GI$4,0),IF(C241=2,IF(ED241+ED242+ED243+ED244+EF241+EF242+EF243+EF244=1,Cadeirante/30*GI$4,IF(ED241+ED242+ED243+ED244+EF241+EF242+EF243+EF244=2,Fixo/30*GI$4,IF(ED241+ED242+ED243+ED244+EF241+EF242+EF243+EF244&gt;2,Fixo/30*GI$4+(ED241+ED242+ED243+ED244+EF241+EF242+EF243+EF244-2)*Cadeirante/30*GI$4)))+(EC241+EC242+EC243+EE241+EE242+EE243)*Percapita/30*GI$4+(EC244+EE244)*Crechee/30*GI$4,IF(C241=1,IF(EC241+EC242+EC243+ED241+ED242+ED243+EE241+EE242+EE243+EF241+EF242+EF243&lt;=15,(EC241+EC242+EC243+EE241+EE242+EE243)*Percapita/30*GI$4,IF(EC241+EC242+EC243+ED241+ED242+ED243+EE241+EE242+EE243+EF241+EF242+EF243&gt;=16,Fixo/30*GI$4+(EC241+EC242+EC243+ED241+ED242+ED243+EE241+EE242+EE243+EF241+EF242-16)*Percapita/30*GI$4))))))</f>
        <v>0</v>
      </c>
      <c r="GJ241" s="177">
        <f>IF(C241=4,SUM(EG241+EG242+EG243+EI241+EI242+EI243)*Percapita/30*GJ$4+(EH241+EH242+EH243+EJ241+EJ242+EJ243)*Cadeirante/30*GJ$4,IF(C241=3,IF(EG244+EI244=10,Fixo/30*GJ$4+(EG241+EG242+EG243+EI241+EI242+EI243)*Percapita/30*GJ$4+(EH244+EJ244)*Cadeirante/30*GJ$4,IF(EG244+EI244&lt;=9,(EG244+EI244)*Crechee/30*GJ$4)+(EH244+EJ244)*Cadeirante/30*GJ$4+(EG241+EG242+EG243+EI241+EI242+EI243)*Percapita/30*GJ$4)+IF(EG244+EI244&gt;=11,Fixo/30*GJ$4+(EG244+EI244-10)*Crechee/30*GJ$4,0),IF(C241=2,IF(EH241+EH242+EH243+EH244+EJ241+EJ242+EJ243+EJ244=1,Cadeirante/30*GJ$4,IF(EH241+EH242+EH243+EH244+EJ241+EJ242+EJ243+EJ244=2,Fixo/30*GJ$4,IF(EH241+EH242+EH243+EH244+EJ241+EJ242+EJ243+EJ244&gt;2,Fixo/30*GJ$4+(EH241+EH242+EH243+EH244+EJ241+EJ242+EJ243+EJ244-2)*Cadeirante/30*GJ$4)))+(EG241+EG242+EG243+EI241+EI242+EI243)*Percapita/30*GJ$4+(EG244+EI244)*Crechee/30*GJ$4,IF(C241=1,IF(EG241+EG242+EG243+EH241+EH242+EH243+EI241+EI242+EI243+EJ241+EJ242+EJ243&lt;=15,(EG241+EG242+EG243+EI241+EI242+EI243)*Percapita/30*GJ$4,IF(EG241+EG242+EG243+EH241+EH242+EH243+EI241+EI242+EI243+EJ241+EJ242+EJ243&gt;=16,Fixo/30*GJ$4+(EG241+EG242+EG243+EH241+EH242+EH243+EI241+EI242+EI243+EJ241+EJ242-16)*Percapita/30*GJ$4))))))</f>
        <v>0</v>
      </c>
      <c r="GK241" s="178"/>
      <c r="GL241" s="103">
        <f t="shared" si="248"/>
        <v>0</v>
      </c>
      <c r="GM241" s="124"/>
      <c r="GN241" s="104">
        <f>SUMIF(V241:V244,"&lt;0")*Cadeirante/30*GN$4+SUMIF(X241:X244,"&lt;0")*Cadeirante/30*GN$4</f>
        <v>0</v>
      </c>
      <c r="GO241" s="104">
        <f>SUMIF(Z241:Z244,"&lt;0")*Cadeirante/30*GO$4+SUMIF(AB241:AB244,"&lt;0")*Cadeirante/30*GO$4</f>
        <v>0</v>
      </c>
      <c r="GP241" s="104">
        <f>SUMIF(AD241:AD244,"&lt;0")*Cadeirante/30*GP$4+SUMIF(AF241:AF244,"&lt;0")*Cadeirante/30*GP$4</f>
        <v>0</v>
      </c>
      <c r="GQ241" s="104">
        <f>SUMIF(AH241:AH244,"&lt;0")*Cadeirante/30*GQ$4+SUMIF(AJ241:AJ244,"&lt;0")*Cadeirante/30*GQ$4</f>
        <v>0</v>
      </c>
      <c r="GR241" s="104">
        <f>SUMIF(AL241:AL244,"&lt;0")*Cadeirante/30*GR$4+SUMIF(AN241:AN244,"&lt;0")*Cadeirante/30*GR$4</f>
        <v>0</v>
      </c>
      <c r="GS241" s="104">
        <f>SUMIF(AP241:AP244,"&lt;0")*Cadeirante/30*GS$4+SUMIF(AR241:AR244,"&lt;0")*Cadeirante/30*GS$4</f>
        <v>0</v>
      </c>
      <c r="GT241" s="104">
        <f>SUMIF(AT241:AT244,"&lt;0")*Cadeirante/30*GT$4+SUMIF(AV241:AV244,"&lt;0")*Cadeirante/30*GT$4</f>
        <v>0</v>
      </c>
      <c r="GU241" s="104">
        <f>SUMIF(AX241:AX244,"&lt;0")*Cadeirante/30*GU$4+SUMIF(AZ241:AZ244,"&lt;0")*Cadeirante/30*GU$4</f>
        <v>0</v>
      </c>
      <c r="GV241" s="104">
        <f>SUMIF(BB241:BB244,"&lt;0")*Cadeirante/30*GV$4+SUMIF(BD241:BD244,"&lt;0")*Cadeirante/30*GV$4</f>
        <v>0</v>
      </c>
      <c r="GW241" s="104">
        <f>SUMIF(BF241:BF244,"&lt;0")*Cadeirante/30*GW$4+SUMIF(BH241:BH244,"&lt;0")*Cadeirante/30*GW$4</f>
        <v>0</v>
      </c>
      <c r="GX241" s="104">
        <f>SUMIF(BJ241:BJ244,"&lt;0")*Cadeirante/30*GX$4+SUMIF(BL241:BL244,"&lt;0")*Cadeirante/30*GX$4</f>
        <v>0</v>
      </c>
      <c r="GY241" s="104">
        <f>SUMIF(BN241:BN244,"&lt;0")*Cadeirante/30*GY$4+SUMIF(BP241:BP244,"&lt;0")*Cadeirante/30*GY$4</f>
        <v>0</v>
      </c>
      <c r="GZ241" s="104">
        <f>SUMIF(BR241:BR244,"&lt;0")*Cadeirante/30*GZ$4+SUMIF(BT241:BT244,"&lt;0")*Cadeirante/30*GZ$4</f>
        <v>0</v>
      </c>
      <c r="HA241" s="104">
        <f>SUMIF(BV241:BV244,"&lt;0")*Cadeirante/30*HA$4+SUMIF(BX241:BX244,"&lt;0")*Cadeirante/30*HA$4</f>
        <v>0</v>
      </c>
      <c r="HB241" s="104">
        <f>SUMIF(BZ241:BZ244,"&lt;0")*Cadeirante/30*HB$4+SUMIF(CB241:CB244,"&lt;0")*Cadeirante/30*HB$4</f>
        <v>0</v>
      </c>
      <c r="HC241" s="104">
        <f>SUMIF(CD241:CD244,"&lt;0")*Cadeirante/30*HC$4+SUMIF(CF241:CF244,"&lt;0")*Cadeirante/30*HC$4</f>
        <v>0</v>
      </c>
      <c r="HD241" s="104">
        <f>SUMIF(CH241:CH244,"&lt;0")*Cadeirante/30*HD$4+SUMIF(CJ241:CJ244,"&lt;0")*Cadeirante/30*HD$4</f>
        <v>0</v>
      </c>
      <c r="HE241" s="104">
        <f>SUMIF(CL241:CL244,"&lt;0")*Cadeirante/30*HE$4+SUMIF(CN241:CN244,"&lt;0")*Cadeirante/30*HE$4</f>
        <v>0</v>
      </c>
      <c r="HF241" s="104">
        <f>SUMIF(CP241:CP244,"&lt;0")*Cadeirante/30*HF$4+SUMIF(CR241:CR244,"&lt;0")*Cadeirante/30*HF$4</f>
        <v>0</v>
      </c>
      <c r="HG241" s="104">
        <f>SUMIF(CT241:CT244,"&lt;0")*Cadeirante/30*HG$4+SUMIF(CV241:CV244,"&lt;0")*Cadeirante/30*HG$4</f>
        <v>0</v>
      </c>
      <c r="HH241" s="104">
        <f>SUMIF(CX241:CX244,"&lt;0")*Cadeirante/30*HH$4+SUMIF(CZ241:CZ244,"&lt;0")*Cadeirante/30*HH$4</f>
        <v>0</v>
      </c>
      <c r="HI241" s="104">
        <f>SUMIF(DB241:DB244,"&lt;0")*Cadeirante/30*HI$4+SUMIF(DD241:DD244,"&lt;0")*Cadeirante/30*HI$4</f>
        <v>0</v>
      </c>
      <c r="HJ241" s="104">
        <f>SUMIF(DF241:DF244,"&lt;0")*Cadeirante/30*HJ$4+SUMIF(DH241:DH244,"&lt;0")*Cadeirante/30*HJ$4</f>
        <v>0</v>
      </c>
      <c r="HK241" s="104">
        <f>SUMIF(DJ241:DJ244,"&lt;0")*Cadeirante/30*HK$4+SUMIF(DL241:DL244,"&lt;0")*Cadeirante/30*HK$4</f>
        <v>0</v>
      </c>
      <c r="HL241" s="104">
        <f>SUMIF(DN241:DN244,"&lt;0")*Cadeirante/30*HL$4+SUMIF(DP241:DP244,"&lt;0")*Cadeirante/30*HL$4</f>
        <v>0</v>
      </c>
      <c r="HM241" s="104">
        <f>SUMIF(DR241:DR244,"&lt;0")*Cadeirante/30*HM$4+SUMIF(DT241:DT244,"&lt;0")*Cadeirante/30*HM$4</f>
        <v>0</v>
      </c>
      <c r="HN241" s="104">
        <f>SUMIF(DV241:DV244,"&lt;0")*Cadeirante/30*HN$4+SUMIF(DX241:DX244,"&lt;0")*Cadeirante/30*HN$4</f>
        <v>0</v>
      </c>
      <c r="HO241" s="104">
        <f>SUMIF(DZ241:DZ244,"&lt;0")*Cadeirante/30*HO$4+SUMIF(EB241:EB244,"&lt;0")*Cadeirante/30*HO$4</f>
        <v>0</v>
      </c>
      <c r="HP241" s="104">
        <f>SUMIF(ED241:ED244,"&lt;0")*Cadeirante/30*HP$4+SUMIF(EF241:EF244,"&lt;0")*Cadeirante/30*HP$4</f>
        <v>0</v>
      </c>
      <c r="HQ241" s="64"/>
      <c r="HR241" s="64"/>
      <c r="HS241" s="64"/>
      <c r="HT241" s="64"/>
      <c r="HU241" s="64"/>
      <c r="HV241" s="64"/>
      <c r="HW241" s="176">
        <v>17629.309999999998</v>
      </c>
      <c r="HX241" s="64"/>
      <c r="HY241" s="280">
        <f>IF(ISTEXT(EM241), VALUE(EM241), EM241)</f>
        <v>0</v>
      </c>
      <c r="HZ241" s="280">
        <f>IF(ISTEXT(EN241), VALUE(EN241), EN241)</f>
        <v>0</v>
      </c>
      <c r="IA241" s="280">
        <f>IF(ISTEXT(EO241), VALUE(EO241), EO241)</f>
        <v>0</v>
      </c>
      <c r="IB241" s="64" t="b">
        <f>HW241=FE241</f>
        <v>0</v>
      </c>
      <c r="IC241" s="64"/>
    </row>
    <row r="242" spans="1:237" s="106" customFormat="1" ht="22.5" customHeight="1" x14ac:dyDescent="0.25">
      <c r="A242" s="368" t="s">
        <v>3382</v>
      </c>
      <c r="B242" s="369" t="s">
        <v>3383</v>
      </c>
      <c r="C242" s="370" t="s">
        <v>3186</v>
      </c>
      <c r="D242" s="371" t="s">
        <v>3384</v>
      </c>
      <c r="E242" s="371" t="s">
        <v>3385</v>
      </c>
      <c r="F242" s="372" t="s">
        <v>3182</v>
      </c>
      <c r="G242" s="372" t="s">
        <v>3183</v>
      </c>
      <c r="H242" s="373" t="s">
        <v>2112</v>
      </c>
      <c r="I242" s="374" t="s">
        <v>2112</v>
      </c>
      <c r="J242" s="421" t="s">
        <v>3184</v>
      </c>
      <c r="K242" s="421" t="s">
        <v>3187</v>
      </c>
      <c r="L242" s="329">
        <f>CONTINUA!BV242</f>
        <v>14</v>
      </c>
      <c r="M242" s="329">
        <f>CONTINUA!BW242</f>
        <v>0</v>
      </c>
      <c r="N242" s="895"/>
      <c r="O242" s="896" t="s">
        <v>3531</v>
      </c>
      <c r="P242" s="897">
        <v>0</v>
      </c>
      <c r="Q242" s="400">
        <v>33</v>
      </c>
      <c r="R242" s="401"/>
      <c r="S242" s="400"/>
      <c r="T242" s="401"/>
      <c r="U242" s="400"/>
      <c r="V242" s="401"/>
      <c r="W242" s="400"/>
      <c r="X242" s="401"/>
      <c r="Y242" s="400"/>
      <c r="Z242" s="401"/>
      <c r="AA242" s="400"/>
      <c r="AB242" s="401"/>
      <c r="AC242" s="400"/>
      <c r="AD242" s="401"/>
      <c r="AE242" s="400"/>
      <c r="AF242" s="401"/>
      <c r="AG242" s="400"/>
      <c r="AH242" s="401"/>
      <c r="AI242" s="400"/>
      <c r="AJ242" s="401"/>
      <c r="AK242" s="400">
        <v>1</v>
      </c>
      <c r="AL242" s="401"/>
      <c r="AM242" s="400"/>
      <c r="AN242" s="401"/>
      <c r="AO242" s="400"/>
      <c r="AP242" s="401"/>
      <c r="AQ242" s="400"/>
      <c r="AR242" s="401"/>
      <c r="AS242" s="400"/>
      <c r="AT242" s="401"/>
      <c r="AU242" s="400"/>
      <c r="AV242" s="401"/>
      <c r="AW242" s="400"/>
      <c r="AX242" s="401"/>
      <c r="AY242" s="400"/>
      <c r="AZ242" s="401"/>
      <c r="BA242" s="400"/>
      <c r="BB242" s="401"/>
      <c r="BC242" s="400"/>
      <c r="BD242" s="401"/>
      <c r="BE242" s="400"/>
      <c r="BF242" s="401"/>
      <c r="BG242" s="400"/>
      <c r="BH242" s="401"/>
      <c r="BI242" s="400"/>
      <c r="BJ242" s="401"/>
      <c r="BK242" s="400"/>
      <c r="BL242" s="401"/>
      <c r="BM242" s="400"/>
      <c r="BN242" s="401"/>
      <c r="BO242" s="400"/>
      <c r="BP242" s="401"/>
      <c r="BQ242" s="400"/>
      <c r="BR242" s="401"/>
      <c r="BS242" s="400"/>
      <c r="BT242" s="401"/>
      <c r="BU242" s="400"/>
      <c r="BV242" s="401"/>
      <c r="BW242" s="400"/>
      <c r="BX242" s="401"/>
      <c r="BY242" s="400"/>
      <c r="BZ242" s="401"/>
      <c r="CA242" s="400"/>
      <c r="CB242" s="401"/>
      <c r="CC242" s="400"/>
      <c r="CD242" s="401"/>
      <c r="CE242" s="400"/>
      <c r="CF242" s="401"/>
      <c r="CG242" s="400"/>
      <c r="CH242" s="401"/>
      <c r="CI242" s="400"/>
      <c r="CJ242" s="401"/>
      <c r="CK242" s="400"/>
      <c r="CL242" s="401"/>
      <c r="CM242" s="400"/>
      <c r="CN242" s="401"/>
      <c r="CO242" s="400"/>
      <c r="CP242" s="401"/>
      <c r="CQ242" s="400"/>
      <c r="CR242" s="401"/>
      <c r="CS242" s="400"/>
      <c r="CT242" s="401"/>
      <c r="CU242" s="400"/>
      <c r="CV242" s="401"/>
      <c r="CW242" s="400"/>
      <c r="CX242" s="401"/>
      <c r="CY242" s="400"/>
      <c r="CZ242" s="401"/>
      <c r="DA242" s="400"/>
      <c r="DB242" s="401"/>
      <c r="DC242" s="400"/>
      <c r="DD242" s="401"/>
      <c r="DE242" s="400"/>
      <c r="DF242" s="401"/>
      <c r="DG242" s="400"/>
      <c r="DH242" s="401"/>
      <c r="DI242" s="400"/>
      <c r="DJ242" s="401"/>
      <c r="DK242" s="400"/>
      <c r="DL242" s="401"/>
      <c r="DM242" s="400"/>
      <c r="DN242" s="401"/>
      <c r="DO242" s="400"/>
      <c r="DP242" s="401"/>
      <c r="DQ242" s="400"/>
      <c r="DR242" s="401"/>
      <c r="DS242" s="400"/>
      <c r="DT242" s="401"/>
      <c r="DU242" s="400">
        <v>-1</v>
      </c>
      <c r="DV242" s="401"/>
      <c r="DW242" s="400"/>
      <c r="DX242" s="401"/>
      <c r="DY242" s="400"/>
      <c r="DZ242" s="401"/>
      <c r="EA242" s="400"/>
      <c r="EB242" s="401"/>
      <c r="EC242" s="400"/>
      <c r="ED242" s="401"/>
      <c r="EE242" s="400"/>
      <c r="EF242" s="401"/>
      <c r="EG242" s="400"/>
      <c r="EH242" s="401"/>
      <c r="EI242" s="400"/>
      <c r="EJ242" s="447"/>
      <c r="EK242" s="511"/>
      <c r="EL242" s="514"/>
      <c r="EM242" s="448"/>
      <c r="EN242" s="344"/>
      <c r="EO242" s="345"/>
      <c r="EP242" s="171">
        <f t="shared" si="241"/>
        <v>33</v>
      </c>
      <c r="EQ242" s="171">
        <f t="shared" si="242"/>
        <v>0</v>
      </c>
      <c r="ER242" s="171">
        <f t="shared" si="243"/>
        <v>0</v>
      </c>
      <c r="ES242" s="171">
        <f t="shared" si="244"/>
        <v>0</v>
      </c>
      <c r="ET242" s="171">
        <f t="shared" si="245"/>
        <v>0</v>
      </c>
      <c r="EU242" s="171">
        <f t="shared" si="246"/>
        <v>0</v>
      </c>
      <c r="EV242" s="172">
        <f t="shared" si="247"/>
        <v>33</v>
      </c>
      <c r="EW242" s="173"/>
      <c r="EX242" s="248">
        <f t="shared" si="284"/>
        <v>0</v>
      </c>
      <c r="EY242" s="174">
        <f>(L242*regular)+(M242*Cadeirantee)</f>
        <v>134.96</v>
      </c>
      <c r="EZ242" s="249">
        <f>SUMIF(FG242:GJ242,"&gt;0")</f>
        <v>0</v>
      </c>
      <c r="FA242" s="249">
        <f>SUMIF(FG242:GJ242,"&lt;0")+SUMIF(GN242:HP242,"&lt;0")</f>
        <v>0</v>
      </c>
      <c r="FB242" s="174">
        <v>0</v>
      </c>
      <c r="FC242" s="126">
        <f>N242*km*'VALORES TABELA'!$B$13</f>
        <v>0</v>
      </c>
      <c r="FD242" s="250">
        <f t="shared" ref="FD242:FD245" si="285">GL242</f>
        <v>0</v>
      </c>
      <c r="FE242" s="105"/>
      <c r="FF242" s="119"/>
      <c r="FG242" s="119"/>
      <c r="FH242" s="119"/>
      <c r="FI242" s="119"/>
      <c r="FJ242" s="119"/>
      <c r="FK242" s="119"/>
      <c r="FL242" s="119"/>
      <c r="FM242" s="119"/>
      <c r="FN242" s="119"/>
      <c r="FO242" s="119"/>
      <c r="FP242" s="119"/>
      <c r="FQ242" s="119"/>
      <c r="FR242" s="119"/>
      <c r="FS242" s="119"/>
      <c r="FT242" s="119"/>
      <c r="FU242" s="119"/>
      <c r="FV242" s="119"/>
      <c r="FW242" s="119"/>
      <c r="FX242" s="119"/>
      <c r="FY242" s="119"/>
      <c r="FZ242" s="119"/>
      <c r="GA242" s="119"/>
      <c r="GB242" s="119"/>
      <c r="GC242" s="119"/>
      <c r="GD242" s="119"/>
      <c r="GE242" s="119"/>
      <c r="GF242" s="119"/>
      <c r="GG242" s="119"/>
      <c r="GH242" s="119"/>
      <c r="GI242" s="119"/>
      <c r="GJ242" s="119"/>
      <c r="GK242" s="251"/>
      <c r="GL242" s="103">
        <f t="shared" si="248"/>
        <v>0</v>
      </c>
      <c r="GM242" s="124"/>
      <c r="GN242" s="104"/>
      <c r="GO242" s="104"/>
      <c r="GP242" s="104"/>
      <c r="GQ242" s="104"/>
      <c r="GR242" s="104"/>
      <c r="GS242" s="104"/>
      <c r="GT242" s="104"/>
      <c r="GU242" s="104"/>
      <c r="GV242" s="104"/>
      <c r="GW242" s="104"/>
      <c r="GX242" s="104"/>
      <c r="GY242" s="104"/>
      <c r="GZ242" s="104"/>
      <c r="HA242" s="104"/>
      <c r="HB242" s="104"/>
      <c r="HC242" s="104"/>
      <c r="HD242" s="104"/>
      <c r="HE242" s="104"/>
      <c r="HF242" s="104"/>
      <c r="HG242" s="104"/>
      <c r="HH242" s="104"/>
      <c r="HI242" s="104"/>
      <c r="HJ242" s="104"/>
      <c r="HK242" s="104"/>
      <c r="HL242" s="104"/>
      <c r="HM242" s="104"/>
      <c r="HN242" s="104"/>
      <c r="HO242" s="104"/>
      <c r="HP242" s="104"/>
      <c r="HQ242" s="64"/>
      <c r="HR242" s="64"/>
      <c r="HS242" s="64"/>
      <c r="HT242" s="64"/>
      <c r="HU242" s="64"/>
      <c r="HV242" s="64"/>
      <c r="HW242" s="105"/>
      <c r="HX242" s="64"/>
      <c r="HY242" s="280">
        <f t="shared" ref="HY242:HY245" si="286">IF(ISTEXT(EM242), VALUE(EM242), EM242)</f>
        <v>0</v>
      </c>
      <c r="HZ242" s="280">
        <f t="shared" ref="HZ242:HZ245" si="287">IF(ISTEXT(EN242), VALUE(EN242), EN242)</f>
        <v>0</v>
      </c>
      <c r="IA242" s="280">
        <f t="shared" ref="IA242:IA245" si="288">IF(ISTEXT(EO242), VALUE(EO242), EO242)</f>
        <v>0</v>
      </c>
      <c r="IB242" s="64"/>
      <c r="IC242" s="64"/>
    </row>
    <row r="243" spans="1:237" s="106" customFormat="1" ht="22.5" customHeight="1" x14ac:dyDescent="0.25">
      <c r="A243" s="368" t="s">
        <v>3382</v>
      </c>
      <c r="B243" s="369" t="s">
        <v>3383</v>
      </c>
      <c r="C243" s="375" t="s">
        <v>3186</v>
      </c>
      <c r="D243" s="371" t="s">
        <v>3384</v>
      </c>
      <c r="E243" s="371" t="s">
        <v>3385</v>
      </c>
      <c r="F243" s="376" t="s">
        <v>3182</v>
      </c>
      <c r="G243" s="376" t="s">
        <v>3183</v>
      </c>
      <c r="H243" s="373" t="s">
        <v>2112</v>
      </c>
      <c r="I243" s="374" t="s">
        <v>2112</v>
      </c>
      <c r="J243" s="421" t="s">
        <v>3184</v>
      </c>
      <c r="K243" s="422" t="s">
        <v>3188</v>
      </c>
      <c r="L243" s="329">
        <f>CONTINUA!BV243</f>
        <v>0</v>
      </c>
      <c r="M243" s="329">
        <f>CONTINUA!BW243</f>
        <v>0</v>
      </c>
      <c r="N243" s="895"/>
      <c r="O243" s="896" t="s">
        <v>3531</v>
      </c>
      <c r="P243" s="897">
        <v>0</v>
      </c>
      <c r="Q243" s="400"/>
      <c r="R243" s="401"/>
      <c r="S243" s="400"/>
      <c r="T243" s="401"/>
      <c r="U243" s="400"/>
      <c r="V243" s="401"/>
      <c r="W243" s="400"/>
      <c r="X243" s="401"/>
      <c r="Y243" s="400"/>
      <c r="Z243" s="401"/>
      <c r="AA243" s="400"/>
      <c r="AB243" s="401"/>
      <c r="AC243" s="400"/>
      <c r="AD243" s="401"/>
      <c r="AE243" s="400"/>
      <c r="AF243" s="401"/>
      <c r="AG243" s="400"/>
      <c r="AH243" s="401"/>
      <c r="AI243" s="400"/>
      <c r="AJ243" s="401"/>
      <c r="AK243" s="400"/>
      <c r="AL243" s="401"/>
      <c r="AM243" s="400"/>
      <c r="AN243" s="401"/>
      <c r="AO243" s="400"/>
      <c r="AP243" s="401"/>
      <c r="AQ243" s="400"/>
      <c r="AR243" s="401"/>
      <c r="AS243" s="400"/>
      <c r="AT243" s="401"/>
      <c r="AU243" s="400"/>
      <c r="AV243" s="401"/>
      <c r="AW243" s="400"/>
      <c r="AX243" s="401"/>
      <c r="AY243" s="400"/>
      <c r="AZ243" s="401"/>
      <c r="BA243" s="400"/>
      <c r="BB243" s="401"/>
      <c r="BC243" s="400"/>
      <c r="BD243" s="401"/>
      <c r="BE243" s="400"/>
      <c r="BF243" s="401"/>
      <c r="BG243" s="400"/>
      <c r="BH243" s="401"/>
      <c r="BI243" s="400"/>
      <c r="BJ243" s="401"/>
      <c r="BK243" s="400"/>
      <c r="BL243" s="401"/>
      <c r="BM243" s="400"/>
      <c r="BN243" s="401"/>
      <c r="BO243" s="400"/>
      <c r="BP243" s="401"/>
      <c r="BQ243" s="400"/>
      <c r="BR243" s="401"/>
      <c r="BS243" s="400"/>
      <c r="BT243" s="401"/>
      <c r="BU243" s="400"/>
      <c r="BV243" s="401"/>
      <c r="BW243" s="400"/>
      <c r="BX243" s="401"/>
      <c r="BY243" s="400"/>
      <c r="BZ243" s="401"/>
      <c r="CA243" s="400"/>
      <c r="CB243" s="401"/>
      <c r="CC243" s="400"/>
      <c r="CD243" s="401"/>
      <c r="CE243" s="400"/>
      <c r="CF243" s="401"/>
      <c r="CG243" s="400"/>
      <c r="CH243" s="401"/>
      <c r="CI243" s="400"/>
      <c r="CJ243" s="401"/>
      <c r="CK243" s="400"/>
      <c r="CL243" s="401"/>
      <c r="CM243" s="400"/>
      <c r="CN243" s="401"/>
      <c r="CO243" s="400"/>
      <c r="CP243" s="401"/>
      <c r="CQ243" s="400"/>
      <c r="CR243" s="401"/>
      <c r="CS243" s="400"/>
      <c r="CT243" s="401"/>
      <c r="CU243" s="400"/>
      <c r="CV243" s="401"/>
      <c r="CW243" s="400"/>
      <c r="CX243" s="401"/>
      <c r="CY243" s="400"/>
      <c r="CZ243" s="401"/>
      <c r="DA243" s="400"/>
      <c r="DB243" s="401"/>
      <c r="DC243" s="400"/>
      <c r="DD243" s="401"/>
      <c r="DE243" s="400"/>
      <c r="DF243" s="401"/>
      <c r="DG243" s="400"/>
      <c r="DH243" s="401"/>
      <c r="DI243" s="400"/>
      <c r="DJ243" s="401"/>
      <c r="DK243" s="400"/>
      <c r="DL243" s="401"/>
      <c r="DM243" s="400"/>
      <c r="DN243" s="401"/>
      <c r="DO243" s="400"/>
      <c r="DP243" s="401"/>
      <c r="DQ243" s="400"/>
      <c r="DR243" s="401"/>
      <c r="DS243" s="400"/>
      <c r="DT243" s="401"/>
      <c r="DU243" s="400"/>
      <c r="DV243" s="401"/>
      <c r="DW243" s="400"/>
      <c r="DX243" s="401"/>
      <c r="DY243" s="400"/>
      <c r="DZ243" s="401"/>
      <c r="EA243" s="400"/>
      <c r="EB243" s="401"/>
      <c r="EC243" s="400"/>
      <c r="ED243" s="401"/>
      <c r="EE243" s="400"/>
      <c r="EF243" s="401"/>
      <c r="EG243" s="400"/>
      <c r="EH243" s="401"/>
      <c r="EI243" s="400"/>
      <c r="EJ243" s="447"/>
      <c r="EK243" s="511"/>
      <c r="EL243" s="514"/>
      <c r="EM243" s="448"/>
      <c r="EN243" s="344"/>
      <c r="EO243" s="345"/>
      <c r="EP243" s="171">
        <f t="shared" si="241"/>
        <v>0</v>
      </c>
      <c r="EQ243" s="171">
        <f t="shared" si="242"/>
        <v>0</v>
      </c>
      <c r="ER243" s="171">
        <f t="shared" si="243"/>
        <v>0</v>
      </c>
      <c r="ES243" s="171">
        <f t="shared" si="244"/>
        <v>0</v>
      </c>
      <c r="ET243" s="171">
        <f t="shared" si="245"/>
        <v>0</v>
      </c>
      <c r="EU243" s="171">
        <f t="shared" si="246"/>
        <v>0</v>
      </c>
      <c r="EV243" s="172">
        <f t="shared" si="247"/>
        <v>0</v>
      </c>
      <c r="EW243" s="125"/>
      <c r="EX243" s="248">
        <f t="shared" si="284"/>
        <v>0</v>
      </c>
      <c r="EY243" s="174">
        <f>(L243*regular)+(M243*Cadeirantee)</f>
        <v>0</v>
      </c>
      <c r="EZ243" s="249">
        <f>SUMIF(FG243:GJ243,"&gt;0")</f>
        <v>0</v>
      </c>
      <c r="FA243" s="249">
        <f>SUMIF(FG243:GJ243,"&lt;0")+SUMIF(GN243:HP243,"&lt;0")</f>
        <v>0</v>
      </c>
      <c r="FB243" s="174">
        <v>0</v>
      </c>
      <c r="FC243" s="126">
        <f>N243*km*'VALORES TABELA'!$B$13</f>
        <v>0</v>
      </c>
      <c r="FD243" s="250">
        <f t="shared" si="285"/>
        <v>0</v>
      </c>
      <c r="FE243" s="105"/>
      <c r="FF243" s="108"/>
      <c r="FG243" s="108"/>
      <c r="FH243" s="108"/>
      <c r="FI243" s="108"/>
      <c r="FJ243" s="108"/>
      <c r="FK243" s="108"/>
      <c r="FL243" s="108"/>
      <c r="FM243" s="108"/>
      <c r="FN243" s="108"/>
      <c r="FO243" s="108"/>
      <c r="FP243" s="108"/>
      <c r="FQ243" s="108"/>
      <c r="FR243" s="108"/>
      <c r="FS243" s="108"/>
      <c r="FT243" s="108"/>
      <c r="FU243" s="108"/>
      <c r="FV243" s="108"/>
      <c r="FW243" s="108"/>
      <c r="FX243" s="108"/>
      <c r="FY243" s="108"/>
      <c r="FZ243" s="108"/>
      <c r="GA243" s="108"/>
      <c r="GB243" s="108"/>
      <c r="GC243" s="108"/>
      <c r="GD243" s="108"/>
      <c r="GE243" s="108"/>
      <c r="GF243" s="108"/>
      <c r="GG243" s="108"/>
      <c r="GH243" s="108"/>
      <c r="GI243" s="108"/>
      <c r="GJ243" s="108"/>
      <c r="GK243" s="251"/>
      <c r="GL243" s="103">
        <f t="shared" si="248"/>
        <v>0</v>
      </c>
      <c r="GM243" s="124"/>
      <c r="GN243" s="104"/>
      <c r="GO243" s="104"/>
      <c r="GP243" s="104"/>
      <c r="GQ243" s="104"/>
      <c r="GR243" s="104"/>
      <c r="GS243" s="104"/>
      <c r="GT243" s="104"/>
      <c r="GU243" s="104"/>
      <c r="GV243" s="104"/>
      <c r="GW243" s="104"/>
      <c r="GX243" s="104"/>
      <c r="GY243" s="104"/>
      <c r="GZ243" s="104"/>
      <c r="HA243" s="104"/>
      <c r="HB243" s="104"/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/>
      <c r="HM243" s="104"/>
      <c r="HN243" s="104"/>
      <c r="HO243" s="104"/>
      <c r="HP243" s="104"/>
      <c r="HQ243" s="64"/>
      <c r="HR243" s="64"/>
      <c r="HS243" s="64"/>
      <c r="HT243" s="64"/>
      <c r="HU243" s="64"/>
      <c r="HV243" s="64"/>
      <c r="HW243" s="105"/>
      <c r="HX243" s="64"/>
      <c r="HY243" s="280">
        <f t="shared" si="286"/>
        <v>0</v>
      </c>
      <c r="HZ243" s="280">
        <f t="shared" si="287"/>
        <v>0</v>
      </c>
      <c r="IA243" s="280">
        <f t="shared" si="288"/>
        <v>0</v>
      </c>
      <c r="IB243" s="64"/>
      <c r="IC243" s="64"/>
    </row>
    <row r="244" spans="1:237" s="106" customFormat="1" ht="22.5" customHeight="1" x14ac:dyDescent="0.25">
      <c r="A244" s="368" t="s">
        <v>3382</v>
      </c>
      <c r="B244" s="369" t="s">
        <v>3383</v>
      </c>
      <c r="C244" s="375" t="s">
        <v>3186</v>
      </c>
      <c r="D244" s="371" t="s">
        <v>3384</v>
      </c>
      <c r="E244" s="371" t="s">
        <v>3385</v>
      </c>
      <c r="F244" s="376" t="s">
        <v>3182</v>
      </c>
      <c r="G244" s="376" t="s">
        <v>3183</v>
      </c>
      <c r="H244" s="373" t="s">
        <v>2112</v>
      </c>
      <c r="I244" s="374" t="s">
        <v>2112</v>
      </c>
      <c r="J244" s="421" t="s">
        <v>3184</v>
      </c>
      <c r="K244" s="423" t="s">
        <v>3189</v>
      </c>
      <c r="L244" s="329">
        <f>CONTINUA!BV244</f>
        <v>0</v>
      </c>
      <c r="M244" s="329">
        <f>CONTINUA!BW244</f>
        <v>0</v>
      </c>
      <c r="N244" s="895"/>
      <c r="O244" s="896" t="s">
        <v>3531</v>
      </c>
      <c r="P244" s="897">
        <v>0</v>
      </c>
      <c r="Q244" s="400"/>
      <c r="R244" s="401"/>
      <c r="S244" s="400"/>
      <c r="T244" s="401"/>
      <c r="U244" s="400"/>
      <c r="V244" s="401"/>
      <c r="W244" s="400"/>
      <c r="X244" s="401"/>
      <c r="Y244" s="400"/>
      <c r="Z244" s="401"/>
      <c r="AA244" s="400"/>
      <c r="AB244" s="401"/>
      <c r="AC244" s="400"/>
      <c r="AD244" s="401"/>
      <c r="AE244" s="400"/>
      <c r="AF244" s="401"/>
      <c r="AG244" s="400"/>
      <c r="AH244" s="401"/>
      <c r="AI244" s="400"/>
      <c r="AJ244" s="401"/>
      <c r="AK244" s="400"/>
      <c r="AL244" s="401"/>
      <c r="AM244" s="400"/>
      <c r="AN244" s="401"/>
      <c r="AO244" s="400"/>
      <c r="AP244" s="401"/>
      <c r="AQ244" s="400"/>
      <c r="AR244" s="401"/>
      <c r="AS244" s="400"/>
      <c r="AT244" s="401"/>
      <c r="AU244" s="400"/>
      <c r="AV244" s="401"/>
      <c r="AW244" s="400"/>
      <c r="AX244" s="401"/>
      <c r="AY244" s="400"/>
      <c r="AZ244" s="401"/>
      <c r="BA244" s="400"/>
      <c r="BB244" s="401"/>
      <c r="BC244" s="400"/>
      <c r="BD244" s="401"/>
      <c r="BE244" s="400"/>
      <c r="BF244" s="401"/>
      <c r="BG244" s="400"/>
      <c r="BH244" s="401"/>
      <c r="BI244" s="400"/>
      <c r="BJ244" s="401"/>
      <c r="BK244" s="400"/>
      <c r="BL244" s="401"/>
      <c r="BM244" s="400"/>
      <c r="BN244" s="401"/>
      <c r="BO244" s="400"/>
      <c r="BP244" s="401"/>
      <c r="BQ244" s="400"/>
      <c r="BR244" s="401"/>
      <c r="BS244" s="400"/>
      <c r="BT244" s="401"/>
      <c r="BU244" s="400"/>
      <c r="BV244" s="401"/>
      <c r="BW244" s="400"/>
      <c r="BX244" s="401"/>
      <c r="BY244" s="400"/>
      <c r="BZ244" s="401"/>
      <c r="CA244" s="400"/>
      <c r="CB244" s="401"/>
      <c r="CC244" s="400"/>
      <c r="CD244" s="401"/>
      <c r="CE244" s="400"/>
      <c r="CF244" s="401"/>
      <c r="CG244" s="400"/>
      <c r="CH244" s="401"/>
      <c r="CI244" s="400"/>
      <c r="CJ244" s="401"/>
      <c r="CK244" s="400"/>
      <c r="CL244" s="401"/>
      <c r="CM244" s="400"/>
      <c r="CN244" s="401"/>
      <c r="CO244" s="400"/>
      <c r="CP244" s="401"/>
      <c r="CQ244" s="400"/>
      <c r="CR244" s="401"/>
      <c r="CS244" s="400"/>
      <c r="CT244" s="401"/>
      <c r="CU244" s="400"/>
      <c r="CV244" s="401"/>
      <c r="CW244" s="400"/>
      <c r="CX244" s="401"/>
      <c r="CY244" s="400"/>
      <c r="CZ244" s="401"/>
      <c r="DA244" s="400"/>
      <c r="DB244" s="401"/>
      <c r="DC244" s="400"/>
      <c r="DD244" s="401"/>
      <c r="DE244" s="400"/>
      <c r="DF244" s="401"/>
      <c r="DG244" s="400"/>
      <c r="DH244" s="401"/>
      <c r="DI244" s="400"/>
      <c r="DJ244" s="401"/>
      <c r="DK244" s="400"/>
      <c r="DL244" s="401"/>
      <c r="DM244" s="400"/>
      <c r="DN244" s="401"/>
      <c r="DO244" s="400"/>
      <c r="DP244" s="401"/>
      <c r="DQ244" s="400"/>
      <c r="DR244" s="401"/>
      <c r="DS244" s="400"/>
      <c r="DT244" s="401"/>
      <c r="DU244" s="400"/>
      <c r="DV244" s="401"/>
      <c r="DW244" s="400"/>
      <c r="DX244" s="401"/>
      <c r="DY244" s="400"/>
      <c r="DZ244" s="401"/>
      <c r="EA244" s="400"/>
      <c r="EB244" s="401"/>
      <c r="EC244" s="400"/>
      <c r="ED244" s="401"/>
      <c r="EE244" s="400"/>
      <c r="EF244" s="401"/>
      <c r="EG244" s="400"/>
      <c r="EH244" s="401"/>
      <c r="EI244" s="400"/>
      <c r="EJ244" s="447"/>
      <c r="EK244" s="511"/>
      <c r="EL244" s="514"/>
      <c r="EM244" s="448"/>
      <c r="EN244" s="344"/>
      <c r="EO244" s="345"/>
      <c r="EP244" s="171">
        <f t="shared" si="241"/>
        <v>0</v>
      </c>
      <c r="EQ244" s="171">
        <f t="shared" si="242"/>
        <v>0</v>
      </c>
      <c r="ER244" s="171">
        <f t="shared" si="243"/>
        <v>0</v>
      </c>
      <c r="ES244" s="171">
        <f t="shared" si="244"/>
        <v>0</v>
      </c>
      <c r="ET244" s="171">
        <f t="shared" si="245"/>
        <v>0</v>
      </c>
      <c r="EU244" s="171">
        <f t="shared" si="246"/>
        <v>0</v>
      </c>
      <c r="EV244" s="172">
        <f t="shared" si="247"/>
        <v>0</v>
      </c>
      <c r="EW244" s="127"/>
      <c r="EX244" s="248">
        <f t="shared" si="284"/>
        <v>0</v>
      </c>
      <c r="EY244" s="174">
        <f>(L244*regular)+(M244*Cadeirantee)</f>
        <v>0</v>
      </c>
      <c r="EZ244" s="249">
        <f>SUMIF(FG244:GJ244,"&gt;0")</f>
        <v>0</v>
      </c>
      <c r="FA244" s="249">
        <f>SUMIF(FG244:GJ244,"&lt;0")+SUMIF(GN244:HP244,"&lt;0")</f>
        <v>0</v>
      </c>
      <c r="FB244" s="174">
        <v>0</v>
      </c>
      <c r="FC244" s="126">
        <f>N244*km*'VALORES TABELA'!$B$13</f>
        <v>0</v>
      </c>
      <c r="FD244" s="250">
        <f t="shared" si="285"/>
        <v>0</v>
      </c>
      <c r="FE244" s="105"/>
      <c r="FF244" s="118"/>
      <c r="FG244" s="118"/>
      <c r="FH244" s="118"/>
      <c r="FI244" s="118"/>
      <c r="FJ244" s="118"/>
      <c r="FK244" s="118"/>
      <c r="FL244" s="118"/>
      <c r="FM244" s="118"/>
      <c r="FN244" s="118"/>
      <c r="FO244" s="118"/>
      <c r="FP244" s="118"/>
      <c r="FQ244" s="118"/>
      <c r="FR244" s="118"/>
      <c r="FS244" s="118"/>
      <c r="FT244" s="118"/>
      <c r="FU244" s="118"/>
      <c r="FV244" s="118"/>
      <c r="FW244" s="118"/>
      <c r="FX244" s="118"/>
      <c r="FY244" s="118"/>
      <c r="FZ244" s="118"/>
      <c r="GA244" s="118"/>
      <c r="GB244" s="118"/>
      <c r="GC244" s="118"/>
      <c r="GD244" s="118"/>
      <c r="GE244" s="118"/>
      <c r="GF244" s="118"/>
      <c r="GG244" s="118"/>
      <c r="GH244" s="118"/>
      <c r="GI244" s="118"/>
      <c r="GJ244" s="118"/>
      <c r="GK244" s="252"/>
      <c r="GL244" s="103">
        <f t="shared" si="248"/>
        <v>0</v>
      </c>
      <c r="GM244" s="12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64"/>
      <c r="HR244" s="65"/>
      <c r="HS244" s="65"/>
      <c r="HT244" s="65"/>
      <c r="HU244" s="65"/>
      <c r="HV244" s="65"/>
      <c r="HW244" s="105"/>
      <c r="HX244" s="65"/>
      <c r="HY244" s="280">
        <f t="shared" si="286"/>
        <v>0</v>
      </c>
      <c r="HZ244" s="280">
        <f t="shared" si="287"/>
        <v>0</v>
      </c>
      <c r="IA244" s="280">
        <f t="shared" si="288"/>
        <v>0</v>
      </c>
      <c r="IB244" s="65"/>
      <c r="IC244" s="65"/>
    </row>
    <row r="245" spans="1:237" s="106" customFormat="1" ht="22.5" customHeight="1" thickBot="1" x14ac:dyDescent="0.3">
      <c r="A245" s="377" t="s">
        <v>3382</v>
      </c>
      <c r="B245" s="378" t="s">
        <v>3383</v>
      </c>
      <c r="C245" s="379" t="s">
        <v>3186</v>
      </c>
      <c r="D245" s="380" t="s">
        <v>3384</v>
      </c>
      <c r="E245" s="380" t="s">
        <v>3385</v>
      </c>
      <c r="F245" s="381" t="s">
        <v>3182</v>
      </c>
      <c r="G245" s="381" t="s">
        <v>3183</v>
      </c>
      <c r="H245" s="382" t="s">
        <v>2112</v>
      </c>
      <c r="I245" s="383" t="s">
        <v>2112</v>
      </c>
      <c r="J245" s="421" t="s">
        <v>3184</v>
      </c>
      <c r="K245" s="424" t="s">
        <v>60</v>
      </c>
      <c r="L245" s="329">
        <f>CONTINUA!BV245</f>
        <v>0</v>
      </c>
      <c r="M245" s="329">
        <f>CONTINUA!BW245</f>
        <v>0</v>
      </c>
      <c r="N245" s="895"/>
      <c r="O245" s="896" t="s">
        <v>3531</v>
      </c>
      <c r="P245" s="897">
        <v>0</v>
      </c>
      <c r="Q245" s="400"/>
      <c r="R245" s="401"/>
      <c r="S245" s="400"/>
      <c r="T245" s="401"/>
      <c r="U245" s="400"/>
      <c r="V245" s="401"/>
      <c r="W245" s="400"/>
      <c r="X245" s="401"/>
      <c r="Y245" s="400"/>
      <c r="Z245" s="401"/>
      <c r="AA245" s="400"/>
      <c r="AB245" s="401"/>
      <c r="AC245" s="400"/>
      <c r="AD245" s="401"/>
      <c r="AE245" s="400"/>
      <c r="AF245" s="401"/>
      <c r="AG245" s="400"/>
      <c r="AH245" s="401"/>
      <c r="AI245" s="400"/>
      <c r="AJ245" s="401"/>
      <c r="AK245" s="400"/>
      <c r="AL245" s="401"/>
      <c r="AM245" s="400"/>
      <c r="AN245" s="401"/>
      <c r="AO245" s="400"/>
      <c r="AP245" s="401"/>
      <c r="AQ245" s="400"/>
      <c r="AR245" s="401"/>
      <c r="AS245" s="400"/>
      <c r="AT245" s="401"/>
      <c r="AU245" s="400"/>
      <c r="AV245" s="401"/>
      <c r="AW245" s="400"/>
      <c r="AX245" s="401"/>
      <c r="AY245" s="400"/>
      <c r="AZ245" s="401"/>
      <c r="BA245" s="400"/>
      <c r="BB245" s="401"/>
      <c r="BC245" s="400"/>
      <c r="BD245" s="401"/>
      <c r="BE245" s="400"/>
      <c r="BF245" s="401"/>
      <c r="BG245" s="400"/>
      <c r="BH245" s="401"/>
      <c r="BI245" s="400"/>
      <c r="BJ245" s="401"/>
      <c r="BK245" s="400"/>
      <c r="BL245" s="401"/>
      <c r="BM245" s="400"/>
      <c r="BN245" s="401"/>
      <c r="BO245" s="400"/>
      <c r="BP245" s="401"/>
      <c r="BQ245" s="400"/>
      <c r="BR245" s="401"/>
      <c r="BS245" s="400"/>
      <c r="BT245" s="401"/>
      <c r="BU245" s="400"/>
      <c r="BV245" s="401"/>
      <c r="BW245" s="400"/>
      <c r="BX245" s="401"/>
      <c r="BY245" s="400"/>
      <c r="BZ245" s="401"/>
      <c r="CA245" s="400"/>
      <c r="CB245" s="401"/>
      <c r="CC245" s="400"/>
      <c r="CD245" s="401"/>
      <c r="CE245" s="400"/>
      <c r="CF245" s="401"/>
      <c r="CG245" s="400"/>
      <c r="CH245" s="401"/>
      <c r="CI245" s="400"/>
      <c r="CJ245" s="401"/>
      <c r="CK245" s="400"/>
      <c r="CL245" s="401"/>
      <c r="CM245" s="400"/>
      <c r="CN245" s="401"/>
      <c r="CO245" s="400"/>
      <c r="CP245" s="401"/>
      <c r="CQ245" s="400"/>
      <c r="CR245" s="401"/>
      <c r="CS245" s="400"/>
      <c r="CT245" s="401"/>
      <c r="CU245" s="400"/>
      <c r="CV245" s="401"/>
      <c r="CW245" s="400"/>
      <c r="CX245" s="401"/>
      <c r="CY245" s="400"/>
      <c r="CZ245" s="401"/>
      <c r="DA245" s="400"/>
      <c r="DB245" s="401"/>
      <c r="DC245" s="400"/>
      <c r="DD245" s="401"/>
      <c r="DE245" s="400"/>
      <c r="DF245" s="401"/>
      <c r="DG245" s="400"/>
      <c r="DH245" s="401"/>
      <c r="DI245" s="400"/>
      <c r="DJ245" s="401"/>
      <c r="DK245" s="400"/>
      <c r="DL245" s="401"/>
      <c r="DM245" s="400"/>
      <c r="DN245" s="401"/>
      <c r="DO245" s="400"/>
      <c r="DP245" s="401"/>
      <c r="DQ245" s="400"/>
      <c r="DR245" s="401"/>
      <c r="DS245" s="400"/>
      <c r="DT245" s="401"/>
      <c r="DU245" s="400"/>
      <c r="DV245" s="401"/>
      <c r="DW245" s="400"/>
      <c r="DX245" s="401"/>
      <c r="DY245" s="400"/>
      <c r="DZ245" s="401"/>
      <c r="EA245" s="400"/>
      <c r="EB245" s="401"/>
      <c r="EC245" s="400"/>
      <c r="ED245" s="401"/>
      <c r="EE245" s="400"/>
      <c r="EF245" s="401"/>
      <c r="EG245" s="400"/>
      <c r="EH245" s="401"/>
      <c r="EI245" s="400"/>
      <c r="EJ245" s="447"/>
      <c r="EK245" s="512"/>
      <c r="EL245" s="515"/>
      <c r="EM245" s="450"/>
      <c r="EN245" s="348"/>
      <c r="EO245" s="348"/>
      <c r="EP245" s="179">
        <f t="shared" si="241"/>
        <v>0</v>
      </c>
      <c r="EQ245" s="179">
        <f t="shared" si="242"/>
        <v>0</v>
      </c>
      <c r="ER245" s="179">
        <f t="shared" si="243"/>
        <v>0</v>
      </c>
      <c r="ES245" s="179">
        <f t="shared" si="244"/>
        <v>0</v>
      </c>
      <c r="ET245" s="179">
        <f t="shared" si="245"/>
        <v>0</v>
      </c>
      <c r="EU245" s="179">
        <f t="shared" si="246"/>
        <v>0</v>
      </c>
      <c r="EV245" s="172">
        <f t="shared" si="247"/>
        <v>0</v>
      </c>
      <c r="EW245" s="253"/>
      <c r="EX245" s="254">
        <v>0</v>
      </c>
      <c r="EY245" s="180">
        <v>0</v>
      </c>
      <c r="EZ245" s="255">
        <v>0</v>
      </c>
      <c r="FA245" s="255">
        <v>0</v>
      </c>
      <c r="FB245" s="180">
        <f>SUM(FF245:GI245)/2</f>
        <v>0</v>
      </c>
      <c r="FC245" s="256">
        <f>N245*km*'VALORES TABELA'!$B$13</f>
        <v>0</v>
      </c>
      <c r="FD245" s="250">
        <f t="shared" si="285"/>
        <v>0</v>
      </c>
      <c r="FE245" s="257"/>
      <c r="FF245" s="181">
        <f>((Q245+S245)*Percapita)+((R245+T245)*Cadeirante)</f>
        <v>0</v>
      </c>
      <c r="FG245" s="181">
        <f>((U245+W245)*Percapita/30*FG$4)+((V245+X245)*Cadeirante/30*FG$4)</f>
        <v>0</v>
      </c>
      <c r="FH245" s="181">
        <f>((Y245+AA245)*Percapita/30*FH$4)+((Z245+AB245)*Cadeirante/30*FH$4)</f>
        <v>0</v>
      </c>
      <c r="FI245" s="181">
        <f>((AC245+AE245)*Percapita/30*FI$4)+((AD245+AF245)*Cadeirante/30*FI$4)</f>
        <v>0</v>
      </c>
      <c r="FJ245" s="181">
        <f>((AG245+AI245)*Percapita/30*FJ$4)+((AH245+AJ245)*Cadeirante/30*FJ$4)</f>
        <v>0</v>
      </c>
      <c r="FK245" s="181">
        <f>((AK245+AM245)*Percapita/30*FK$4)+((AL245+AN245)*Cadeirante/30*FK$4)</f>
        <v>0</v>
      </c>
      <c r="FL245" s="181">
        <f>((AO245+AQ245)*Percapita/30*FL$4)+((AP245+AR245)*Cadeirante/30*FL$4)</f>
        <v>0</v>
      </c>
      <c r="FM245" s="181">
        <f>((AS245+AU245)*Percapita/30*FM$4)+((AT245+AV245)*Cadeirante/30*FM$4)</f>
        <v>0</v>
      </c>
      <c r="FN245" s="181">
        <f>((AW245+AY245)*Percapita/30*FN$4)+((AX245+AZ245)*Cadeirante/30*FN$4)</f>
        <v>0</v>
      </c>
      <c r="FO245" s="181">
        <f>((BA245+BC245)*Percapita/30*FO$4)+((BB245+BD245)*Cadeirante/30*FO$4)</f>
        <v>0</v>
      </c>
      <c r="FP245" s="181">
        <f>((BE245+BG245)*Percapita/30*FP$4)+((BF245+BH245)*Cadeirante/30*FP$4)</f>
        <v>0</v>
      </c>
      <c r="FQ245" s="181">
        <f>((BI245+BK245)*Percapita/30*FQ$4)+((BJ245+BL245)*Cadeirante/30*FQ$4)</f>
        <v>0</v>
      </c>
      <c r="FR245" s="181">
        <f>((BM245+BO245)*Percapita/30*FR$4)+((BN245+BP245)*Cadeirante/30*FR$4)</f>
        <v>0</v>
      </c>
      <c r="FS245" s="181">
        <f>((BQ245+BS245)*Percapita/30*FS$4)+((BR245+BT245)*Cadeirante/30*FS$4)</f>
        <v>0</v>
      </c>
      <c r="FT245" s="181">
        <f>((BU245+BW245)*Percapita/30*FT$4)+((BV245+BX245)*Cadeirante/30*FT$4)</f>
        <v>0</v>
      </c>
      <c r="FU245" s="181">
        <f>((BY245+CA245)*Percapita/30*FU$4)+((BZ245+CB245)*Cadeirante/30*FU$4)</f>
        <v>0</v>
      </c>
      <c r="FV245" s="181">
        <f>((CC245+CE245)*Percapita/30*FV$4)+((CD245+CF245)*Cadeirante/30*FV$4)</f>
        <v>0</v>
      </c>
      <c r="FW245" s="181">
        <f>((CG245+CI245)*Percapita/30*FW$4)+((CI245+CK245)*Cadeirante/30*FW$4)</f>
        <v>0</v>
      </c>
      <c r="FX245" s="181">
        <f>((CK245+CM245)*Percapita/30*FX$4)+((CL245+CN245)*Cadeirante/30*FX$4)</f>
        <v>0</v>
      </c>
      <c r="FY245" s="181">
        <f>((CO245+CQ245)*Percapita/30*FY$4)+((CP245+CR245)*Cadeirante/30*FY$4)</f>
        <v>0</v>
      </c>
      <c r="FZ245" s="181">
        <f>((CS245+CU245)*Percapita/30*FZ$4)+((CT245+CV245)*Cadeirante/30*FZ$4)</f>
        <v>0</v>
      </c>
      <c r="GA245" s="181">
        <f>((CW245+CY245)*Percapita/30*GA$4)+((CX245+CZ245)*Cadeirante/30*GA$4)</f>
        <v>0</v>
      </c>
      <c r="GB245" s="181">
        <f>((DA245+DC245)*Percapita/30*GB$4)+((DB245+DD245)*Cadeirante/30*GB$4)</f>
        <v>0</v>
      </c>
      <c r="GC245" s="181">
        <f>((DE245+DG245)*Percapita/30*GC$4)+((DF245+DH245)*Cadeirante/30*GC$4)</f>
        <v>0</v>
      </c>
      <c r="GD245" s="181">
        <f>((DI245+DK245)*Percapita/30*GD$4)+((DJ245+DL245)*Cadeirante/30*GD$4)</f>
        <v>0</v>
      </c>
      <c r="GE245" s="181">
        <f>((DM245+DO245)*Percapita/30*GE$4)+((DN245+DP245)*Cadeirante/30*GE$4)</f>
        <v>0</v>
      </c>
      <c r="GF245" s="181">
        <f>((DQ245+DS245)*Percapita/30*GF$4)+((DR245+DT245)*Cadeirante/30*GF$4)</f>
        <v>0</v>
      </c>
      <c r="GG245" s="181">
        <f>((DU245+DW245)*Percapita/30*GG$4)+((DV245+DX245)*Cadeirante/30*GG$4)</f>
        <v>0</v>
      </c>
      <c r="GH245" s="181">
        <f>((DY245+EA245)*Percapita/30*GH$4)+((DZ245+EB245)*Cadeirante/30*GH$4)</f>
        <v>0</v>
      </c>
      <c r="GI245" s="181">
        <f>((EC245+EE245)*Percapita/30*GI$4)+((ED245+EF245)*Cadeirante/30*GI$4)</f>
        <v>0</v>
      </c>
      <c r="GJ245" s="181">
        <f>((EG245+EI245)*Percapita)+((EH245+EJ245)*Cadeirante)</f>
        <v>0</v>
      </c>
      <c r="GK245" s="258"/>
      <c r="GL245" s="103">
        <f t="shared" si="248"/>
        <v>0</v>
      </c>
      <c r="GM245" s="124"/>
      <c r="GN245" s="182"/>
      <c r="GO245" s="182"/>
      <c r="GP245" s="182"/>
      <c r="GQ245" s="182"/>
      <c r="GR245" s="182"/>
      <c r="GS245" s="182"/>
      <c r="GT245" s="182"/>
      <c r="GU245" s="182"/>
      <c r="GV245" s="182"/>
      <c r="GW245" s="182"/>
      <c r="GX245" s="182"/>
      <c r="GY245" s="182"/>
      <c r="GZ245" s="182"/>
      <c r="HA245" s="182"/>
      <c r="HB245" s="182"/>
      <c r="HC245" s="182"/>
      <c r="HD245" s="182"/>
      <c r="HE245" s="182"/>
      <c r="HF245" s="182"/>
      <c r="HG245" s="182"/>
      <c r="HH245" s="182"/>
      <c r="HI245" s="182"/>
      <c r="HJ245" s="182"/>
      <c r="HK245" s="182"/>
      <c r="HL245" s="182"/>
      <c r="HM245" s="182"/>
      <c r="HN245" s="182"/>
      <c r="HO245" s="182"/>
      <c r="HP245" s="259"/>
      <c r="HQ245" s="64"/>
      <c r="HW245" s="257"/>
      <c r="HY245" s="280">
        <f t="shared" si="286"/>
        <v>0</v>
      </c>
      <c r="HZ245" s="280">
        <f t="shared" si="287"/>
        <v>0</v>
      </c>
      <c r="IA245" s="280">
        <f t="shared" si="288"/>
        <v>0</v>
      </c>
    </row>
    <row r="246" spans="1:237" s="106" customFormat="1" ht="22.5" customHeight="1" x14ac:dyDescent="0.25">
      <c r="A246" t="s">
        <v>3386</v>
      </c>
      <c r="B246" s="522" t="s">
        <v>3387</v>
      </c>
      <c r="C246" s="523">
        <v>1</v>
      </c>
      <c r="D246" s="524" t="s">
        <v>3388</v>
      </c>
      <c r="E246" s="524" t="s">
        <v>3389</v>
      </c>
      <c r="F246" s="525" t="s">
        <v>3182</v>
      </c>
      <c r="G246" s="525" t="s">
        <v>3183</v>
      </c>
      <c r="H246" s="350" t="s">
        <v>2113</v>
      </c>
      <c r="I246" s="351" t="s">
        <v>2113</v>
      </c>
      <c r="J246" s="409" t="s">
        <v>3184</v>
      </c>
      <c r="K246" s="410" t="s">
        <v>3185</v>
      </c>
      <c r="L246" s="329">
        <f>CONTINUA!BV246</f>
        <v>0</v>
      </c>
      <c r="M246" s="329">
        <f>CONTINUA!BW246</f>
        <v>0</v>
      </c>
      <c r="N246" s="895"/>
      <c r="O246" s="896" t="s">
        <v>3532</v>
      </c>
      <c r="P246" s="897">
        <v>0</v>
      </c>
      <c r="Q246" s="400">
        <v>4</v>
      </c>
      <c r="R246" s="401"/>
      <c r="S246" s="400"/>
      <c r="T246" s="401"/>
      <c r="U246" s="400"/>
      <c r="V246" s="401"/>
      <c r="W246" s="400"/>
      <c r="X246" s="401"/>
      <c r="Y246" s="400"/>
      <c r="Z246" s="401"/>
      <c r="AA246" s="400"/>
      <c r="AB246" s="401"/>
      <c r="AC246" s="400"/>
      <c r="AD246" s="401"/>
      <c r="AE246" s="400"/>
      <c r="AF246" s="401"/>
      <c r="AG246" s="400"/>
      <c r="AH246" s="401"/>
      <c r="AI246" s="400"/>
      <c r="AJ246" s="401"/>
      <c r="AK246" s="400"/>
      <c r="AL246" s="401"/>
      <c r="AM246" s="400"/>
      <c r="AN246" s="401"/>
      <c r="AO246" s="400"/>
      <c r="AP246" s="401"/>
      <c r="AQ246" s="400"/>
      <c r="AR246" s="401"/>
      <c r="AS246" s="400"/>
      <c r="AT246" s="401"/>
      <c r="AU246" s="400"/>
      <c r="AV246" s="401"/>
      <c r="AW246" s="400"/>
      <c r="AX246" s="401"/>
      <c r="AY246" s="400"/>
      <c r="AZ246" s="401"/>
      <c r="BA246" s="400"/>
      <c r="BB246" s="401"/>
      <c r="BC246" s="400"/>
      <c r="BD246" s="401"/>
      <c r="BE246" s="400"/>
      <c r="BF246" s="401"/>
      <c r="BG246" s="400"/>
      <c r="BH246" s="401"/>
      <c r="BI246" s="400"/>
      <c r="BJ246" s="401"/>
      <c r="BK246" s="400"/>
      <c r="BL246" s="401"/>
      <c r="BM246" s="400"/>
      <c r="BN246" s="401"/>
      <c r="BO246" s="400"/>
      <c r="BP246" s="401"/>
      <c r="BQ246" s="400"/>
      <c r="BR246" s="401"/>
      <c r="BS246" s="400"/>
      <c r="BT246" s="401"/>
      <c r="BU246" s="400"/>
      <c r="BV246" s="401"/>
      <c r="BW246" s="400"/>
      <c r="BX246" s="401"/>
      <c r="BY246" s="400"/>
      <c r="BZ246" s="401"/>
      <c r="CA246" s="400"/>
      <c r="CB246" s="401"/>
      <c r="CC246" s="400"/>
      <c r="CD246" s="401"/>
      <c r="CE246" s="400"/>
      <c r="CF246" s="401"/>
      <c r="CG246" s="400"/>
      <c r="CH246" s="401"/>
      <c r="CI246" s="400"/>
      <c r="CJ246" s="401"/>
      <c r="CK246" s="400"/>
      <c r="CL246" s="401"/>
      <c r="CM246" s="400"/>
      <c r="CN246" s="401"/>
      <c r="CO246" s="400"/>
      <c r="CP246" s="401"/>
      <c r="CQ246" s="400"/>
      <c r="CR246" s="401"/>
      <c r="CS246" s="400"/>
      <c r="CT246" s="401"/>
      <c r="CU246" s="400"/>
      <c r="CV246" s="401"/>
      <c r="CW246" s="400"/>
      <c r="CX246" s="401"/>
      <c r="CY246" s="400"/>
      <c r="CZ246" s="401"/>
      <c r="DA246" s="400"/>
      <c r="DB246" s="401"/>
      <c r="DC246" s="400"/>
      <c r="DD246" s="401"/>
      <c r="DE246" s="400"/>
      <c r="DF246" s="401"/>
      <c r="DG246" s="400"/>
      <c r="DH246" s="401"/>
      <c r="DI246" s="400"/>
      <c r="DJ246" s="401"/>
      <c r="DK246" s="400"/>
      <c r="DL246" s="401"/>
      <c r="DM246" s="400"/>
      <c r="DN246" s="401"/>
      <c r="DO246" s="400"/>
      <c r="DP246" s="401"/>
      <c r="DQ246" s="400"/>
      <c r="DR246" s="401"/>
      <c r="DS246" s="400"/>
      <c r="DT246" s="401"/>
      <c r="DU246" s="400"/>
      <c r="DV246" s="401"/>
      <c r="DW246" s="400"/>
      <c r="DX246" s="401"/>
      <c r="DY246" s="400"/>
      <c r="DZ246" s="401"/>
      <c r="EA246" s="400"/>
      <c r="EB246" s="401"/>
      <c r="EC246" s="400"/>
      <c r="ED246" s="401"/>
      <c r="EE246" s="400"/>
      <c r="EF246" s="401"/>
      <c r="EG246" s="400"/>
      <c r="EH246" s="401"/>
      <c r="EI246" s="400"/>
      <c r="EJ246" s="447"/>
      <c r="EK246" s="510"/>
      <c r="EL246" s="513"/>
      <c r="EM246" s="520"/>
      <c r="EN246" s="520"/>
      <c r="EO246" s="520"/>
      <c r="EP246" s="171">
        <f t="shared" si="241"/>
        <v>4</v>
      </c>
      <c r="EQ246" s="171">
        <f t="shared" si="242"/>
        <v>0</v>
      </c>
      <c r="ER246" s="171">
        <f t="shared" si="243"/>
        <v>0</v>
      </c>
      <c r="ES246" s="171">
        <f t="shared" si="244"/>
        <v>0</v>
      </c>
      <c r="ET246" s="171">
        <f t="shared" si="245"/>
        <v>0</v>
      </c>
      <c r="EU246" s="171">
        <f t="shared" si="246"/>
        <v>0</v>
      </c>
      <c r="EV246" s="172">
        <f t="shared" si="247"/>
        <v>4</v>
      </c>
      <c r="EW246" s="367">
        <f>IF(C246=4,IF(MAX(Q246:EJ248)&gt;0,(Especiall/30*(IF(($G246-$F246)=($G$5-$F$5),30,IF(DAY($G246)=31,($G246-$F246),($G246-$F246)+1)))),0),0)</f>
        <v>0</v>
      </c>
      <c r="EX246" s="248">
        <f t="shared" ref="EX246:EX249" si="289">FF246</f>
        <v>14041.43</v>
      </c>
      <c r="EY246" s="174">
        <f>(L246*regular)+(M246*Cadeirantee)</f>
        <v>0</v>
      </c>
      <c r="EZ246" s="249">
        <f>SUMIF(FG246:GJ246,"&gt;0")</f>
        <v>0</v>
      </c>
      <c r="FA246" s="249">
        <f>SUMIF(FG246:GJ246,"&lt;0")+SUMIF(GN246:HP246,"&lt;0")</f>
        <v>0</v>
      </c>
      <c r="FB246" s="174">
        <v>0</v>
      </c>
      <c r="FC246" s="175">
        <f>N246*km*'VALORES TABELA'!$B$13</f>
        <v>0</v>
      </c>
      <c r="FD246" s="250">
        <f>GL246</f>
        <v>0</v>
      </c>
      <c r="FE246" s="176">
        <f>(EW246+EW247+EW248+EW249+EX246+EX247+EX248+EX249+EY246+EY247+EY248+EY249+EY250+EZ246+EZ247+EZ248+EZ249+FA246+FA247+FA248+FA249+FC246+FC247+FC248+FC249+HY246-HZ246-IA246+FD246+FD247+FD248+FD249+FB250)</f>
        <v>14176.39</v>
      </c>
      <c r="FF246" s="177">
        <f>IF(C246=4,SUM(Q246+Q247+Q248+S246+S247+S248)*Percapita/30*FF$4+(R246+R247+R248+T246+T247+T248)*Cadeirante/30*FF$4,IF(C246=3,IF(Q249+S249=10,Fixo/30*FF$4+(Q246+Q247+Q248+S246+S247+S248)*Percapita/30*FF$4+(R249+T249)*Cadeirante/30*FF$4,IF(Q249+S249&lt;=9,(Q249+S249)*Crechee/30*FF$4)+(R249+T249)*Cadeirante/30*FF$4+(Q246+Q247+Q248+S246+S247+S248)*Percapita/30*FF$4)+IF(Q249+S249&gt;=11,Fixo/30*FF$4+(Q249+S249-10)*Crechee/30*FF$4,0),IF(C246=2,IF(R246+R247+R248+R249+T246+T247+T248+T249=1,Cadeirante/30*FF$4,IF(R246+R247+R248+R249+T246+T247+T248+T249=2,Fixo/30*FF$4,IF(R246+R247+R248+R249+T246+T247+T248+T249&gt;2,Fixo/30*FF$4+(R246+R247+R248+R249+T246+T247+T248+T249-2)*Cadeirante/30*FF$4)))+(Q246+Q247+Q248+S246+S247+S248)*Percapita/30*FF$4+(Q249+S249)*Crechee/30*FF$4,IF(C246=1,IF(Q246+Q247+Q248+R246+R247+R248+S246+S247+S248+T246+T247+T248&lt;=15,(Q246+Q247+Q248+S246+S247+S248)*Percapita/30*FF$4,IF(Q246+Q247+Q248+R246+R247+R248+S246+S247+S248+T246+T247+T248&gt;=16,Fixo/30*FF$4+(Q246+Q247+Q248+R246+R247+R248+S246+S247+S248+T246+T247-16)*Percapita/30*FF$4))))))</f>
        <v>14041.43</v>
      </c>
      <c r="FG246" s="177">
        <f>IF(C246=4,SUM(U246+U247+U248+W246+W247+W248)*Percapita/30*FG$4+(V246+V247+V248+X246+X247+X248)*Cadeirante/30*FG$4,IF(C246=3,IF(U249+W249=10,Fixo/30*FG$4+(U246+U247+U248+W246+W247+W248)*Percapita/30*FG$4+(V249+X249)*Cadeirante/30*FG$4,IF(U249+W249&lt;=9,(U249+W249)*Crechee/30*FG$4)+(V249+X249)*Cadeirante/30*FG$4+(U246+U247+U248+W246+W247+W248)*Percapita/30*FG$4)+IF(U249+W249&gt;=11,Fixo/30*FG$4+(U249+W249-10)*Crechee/30*FG$4,0),IF(C246=2,IF(V246+V247+V248+V249+X246+X247+X248+X249=1,Cadeirante/30*FG$4,IF(V246+V247+V248+V249+X246+X247+X248+X249=2,Fixo/30*FG$4,IF(V246+V247+V248+V249+X246+X247+X248+X249&gt;2,Fixo/30*FG$4+(V246+V247+V248+V249+X246+X247+X248+X249-2)*Cadeirante/30*FG$4)))+(U246+U247+U248+W246+W247+W248)*Percapita/30*FG$4+(U249+W249)*Crechee/30*FG$4,IF(C246=1,IF(U246+U247+U248+V246+V247+V248+W246+W247+W248+X246+X247+X248&lt;=15,(U246+U247+U248+W246+W247+W248)*Percapita/30*FG$4,IF(U246+U247+U248+V246+V247+V248+W246+W247+W248+X246+X247+X248&gt;=16,Fixo/30*FG$4+(U246+U247+U248+V246+V247+V248+W246+W247+W248+X246+X247-16)*Percapita/30*FG$4))))))</f>
        <v>0</v>
      </c>
      <c r="FH246" s="177">
        <f>IF(C246=4,SUM(Y246+Y247+Y248+AA246+AA247+AA248)*Percapita/30*FH$4+(Z246+Z247+Z248+AB246+AB247+AB248)*Cadeirante/30*FH$4,IF(C246=3,IF(Y249+AA249=10,Fixo/30*FH$4+(Y246+Y247+Y248+AA246+AA247+AA248)*Percapita/30*FH$4+(Z249+AB249)*Cadeirante/30*FH$4,IF(Y249+AA249&lt;=9,(Y249+AA249)*Crechee/30*FH$4)+(Z249+AB249)*Cadeirante/30*FH$4+(Y246+Y247+Y248+AA246+AA247+AA248)*Percapita/30*FH$4)+IF(Y249+AA249&gt;=11,Fixo/30*FH$4+(Y249+AA249-10)*Crechee/30*FH$4,0),IF(C246=2,IF(Z246+Z247+Z248+Z249+AB246+AB247+AB248+AB249=1,Cadeirante/30*FH$4,IF(Z246+Z247+Z248+Z249+AB246+AB247+AB248+AB249=2,Fixo/30*FH$4,IF(Z246+Z247+Z248+Z249+AB246+AB247+AB248+AB249&gt;2,Fixo/30*FH$4+(Z246+Z247+Z248+Z249+AB246+AB247+AB248+AB249-2)*Cadeirante/30*FH$4)))+(Y246+Y247+Y248+AA246+AA247+AA248)*Percapita/30*FH$4+(Y249+AA249)*Crechee/30*FH$4,IF(C246=1,IF(Y246+Y247+Y248+Z246+Z247+Z248+AA246+AA247+AA248+AB246+AB247+AB248&lt;=15,(Y246+Y247+Y248+AA246+AA247+AA248)*Percapita/30*FH$4,IF(Y246+Y247+Y248+Z246+Z247+Z248+AA246+AA247+AA248+AB246+AB247+AB248&gt;=16,Fixo/30*FH$4+(Y246+Y247+Y248+Z246+Z247+Z248+AA246+AA247+AA248+AB246+AB247-16)*Percapita/30*FH$4))))))</f>
        <v>0</v>
      </c>
      <c r="FI246" s="177">
        <f>IF(C246=4,SUM(AC246+AC247+AC248+AE246+AE247+AE248)*Percapita/30*FI$4+(AD246+AD247+AD248+AF246+AF247+AF248)*Cadeirante/30*FI$4,IF(C246=3,IF(AC249+AE249=10,Fixo/30*FI$4+(AC246+AC247+AC248+AE246+AE247+AE248)*Percapita/30*FI$4+(AD249+AF249)*Cadeirante/30*FI$4,IF(AC249+AE249&lt;=9,(AC249+AE249)*Crechee/30*FI$4)+(AD249+AF249)*Cadeirante/30*FI$4+(AC246+AC247+AC248+AE246+AE247+AE248)*Percapita/30*FI$4)+IF(AC249+AE249&gt;=11,Fixo/30*FI$4+(AC249+AE249-10)*Crechee/30*FI$4,0),IF(C246=2,IF(AD246+AD247+AD248+AD249+AF246+AF247+AF248+AF249=1,Cadeirante/30*FI$4,IF(AD246+AD247+AD248+AD249+AF246+AF247+AF248+AF249=2,Fixo/30*FI$4,IF(AD246+AD247+AD248+AD249+AF246+AF247+AF248+AF249&gt;2,Fixo/30*FI$4+(AD246+AD247+AD248+AD249+AF246+AF247+AF248+AF249-2)*Cadeirante/30*FI$4)))+(AC246+AC247+AC248+AE246+AE247+AE248)*Percapita/30*FI$4+(AC249+AE249)*Crechee/30*FI$4,IF(C246=1,IF(AC246+AC247+AC248+AD246+AD247+AD248+AE246+AE247+AE248+AF246+AF247+AF248&lt;=15,(AC246+AC247+AC248+AE246+AE247+AE248)*Percapita/30*FI$4,IF(AC246+AC247+AC248+AD246+AD247+AD248+AE246+AE247+AE248+AF246+AF247+AF248&gt;=16,Fixo/30*FI$4+(AC246+AC247+AC248+AD246+AD247+AD248+AE246+AE247+AE248+AF246+AF247-16)*Percapita/30*FI$4))))))</f>
        <v>0</v>
      </c>
      <c r="FJ246" s="177">
        <f>IF(C246=4,SUM(AG246+AG247+AG248+AI246+AI247+AI248)*Percapita/30*FJ$4+(AH246+AH247+AH248+AJ246+AJ247+AJ248)*Cadeirante/30*FJ$4,IF(C246=3,IF(AG249+AI249=10,Fixo/30*FJ$4+(AG246+AG247+AG248+AI246+AI247+AI248)*Percapita/30*FJ$4+(AH249+AJ249)*Cadeirante/30*FJ$4,IF(AG249+AI249&lt;=9,(AG249+AI249)*Crechee/30*FJ$4)+(AH249+AJ249)*Cadeirante/30*FJ$4+(AG246+AG247+AG248+AI246+AI247+AI248)*Percapita/30*FJ$4)+IF(AG249+AI249&gt;=11,Fixo/30*FJ$4+(AG249+AI249-10)*Crechee/30*FJ$4,0),IF(C246=2,IF(AH246+AH247+AH248+AH249+AJ246+AJ247+AJ248+AJ249=1,Cadeirante/30*FJ$4,IF(AH246+AH247+AH248+AH249+AJ246+AJ247+AJ248+AJ249=2,Fixo/30*FJ$4,IF(AH246+AH247+AH248+AH249+AJ246+AJ247+AJ248+AJ249&gt;2,Fixo/30*FJ$4+(AH246+AH247+AH248+AH249+AJ246+AJ247+AJ248+AJ249-2)*Cadeirante/30*FJ$4)))+(AG246+AG247+AG248+AI246+AI247+AI248)*Percapita/30*FJ$4+(AG249+AI249)*Crechee/30*FJ$4,IF(C246=1,IF(AG246+AG247+AG248+AH246+AH247+AH248+AI246+AI247+AI248+AJ246+AJ247+AJ248&lt;=15,(AG246+AG247+AG248+AI246+AI247+AI248)*Percapita/30*FJ$4,IF(AG246+AG247+AG248+AH246+AH247+AH248+AI246+AI247+AI248+AJ246+AJ247+AJ248&gt;=16,Fixo/30*FJ$4+(AG246+AG247+AG248+AH246+AH247+AH248+AI246+AI247+AI248+AJ246+AJ247-16)*Percapita/30*FJ$4))))))</f>
        <v>0</v>
      </c>
      <c r="FK246" s="177">
        <f>IF(C246=4,SUM(AK246+AK247+AK248+AM246+AM247+AM248)*Percapita/30*FK$4+(AL246+AL247+AL248+AN246+AN247+AN248)*Cadeirante/30*FK$4,IF(C246=3,IF(AK249+AM249=10,Fixo/30*FK$4+(AK246+AK247+AK248+AM246+AM247+AM248)*Percapita/30*FK$4+(AL249+AN249)*Cadeirante/30*FK$4,IF(AK249+AM249&lt;=9,(AK249+AM249)*Crechee/30*FK$4)+(AL249+AN249)*Cadeirante/30*FK$4+(AK246+AK247+AK248+AM246+AM247+AM248)*Percapita/30*FK$4)+IF(AK249+AM249&gt;=11,Fixo/30*FK$4+(AK249+AM249-10)*Crechee/30*FK$4,0),IF(C246=2,IF(AL246+AL247+AL248+AL249+AN246+AN247+AN248+AN249=1,Cadeirante/30*FK$4,IF(AL246+AL247+AL248+AL249+AN246+AN247+AN248+AN249=2,Fixo/30*FK$4,IF(AL246+AL247+AL248+AL249+AN246+AN247+AN248+AN249&gt;2,Fixo/30*FK$4+(AL246+AL247+AL248+AL249+AN246+AN247+AN248+AN249-2)*Cadeirante/30*FK$4)))+(AK246+AK247+AK248+AM246+AM247+AM248)*Percapita/30*FK$4+(AK249+AM249)*Crechee/30*FK$4,IF(C246=1,IF(AK246+AK247+AK248+AL246+AL247+AL248+AM246+AM247+AM248+AN246+AN247+AN248&lt;=15,(AK246+AK247+AK248+AM246+AM247+AM248)*Percapita/30*FK$4,IF(AK246+AK247+AK248+AL246+AL247+AL248+AM246+AM247+AM248+AN246+AN247+AN248&gt;=16,Fixo/30*FK$4+(AK246+AK247+AK248+AL246+AL247+AL248+AM246+AM247+AM248+AN246+AN247-16)*Percapita/30*FK$4))))))</f>
        <v>0</v>
      </c>
      <c r="FL246" s="177">
        <f>IF(C246=4,SUM(AO246+AO247+AO248+AQ246+AQ247+AQ248)*Percapita/30*FL$4+(AP246+AP247+AP248+AR246+AR247+AR248)*Cadeirante/30*FL$4,IF(C246=3,IF(AO249+AQ249=10,Fixo/30*FL$4+(AO246+AO247+AO248+AQ246+AQ247+AQ248)*Percapita/30*FL$4+(AP249+AR249)*Cadeirante/30*FL$4,IF(AO249+AQ249&lt;=9,(AO249+AQ249)*Crechee/30*FL$4)+(AP249+AR249)*Cadeirante/30*FL$4+(AO246+AO247+AO248+AQ246+AQ247+AQ248)*Percapita/30*FL$4)+IF(AO249+AQ249&gt;=11,Fixo/30*FL$4+(AO249+AQ249-10)*Crechee/30*FL$4,0),IF(C246=2,IF(AP246+AP247+AP248+AP249+AR246+AR247+AR248+AR249=1,Cadeirante/30*FL$4,IF(AP246+AP247+AP248+AP249+AR246+AR247+AR248+AR249=2,Fixo/30*FL$4,IF(AP246+AP247+AP248+AP249+AR246+AR247+AR248+AR249&gt;2,Fixo/30*FL$4+(AP246+AP247+AP248+AP249+AR246+AR247+AR248+AR249-2)*Cadeirante/30*FL$4)))+(AO246+AO247+AO248+AQ246+AQ247+AQ248)*Percapita/30*FL$4+(AO249+AQ249)*Crechee/30*FL$4,IF(C246=1,IF(AO246+AO247+AO248+AP246+AP247+AP248+AQ246+AQ247+AQ248+AR246+AR247+AR248&lt;=15,(AO246+AO247+AO248+AQ246+AQ247+AQ248)*Percapita/30*FL$4,IF(AO246+AO247+AO248+AP246+AP247+AP248+AQ246+AQ247+AQ248+AR246+AR247+AR248&gt;=16,Fixo/30*FL$4+(AO246+AO247+AO248+AP246+AP247+AP248+AQ246+AQ247+AQ248+AR246+AR247-16)*Percapita/30*FL$4))))))</f>
        <v>0</v>
      </c>
      <c r="FM246" s="177">
        <f>IF(C246=4,SUM(AS246+AS247+AS248+AU246+AU247+AU248)*Percapita/30*FM$4+(AT246+AT247+AT248+AV246+AV247+AV248)*Cadeirante/30*FM$4,IF(C246=3,IF(AS249+AU249=10,Fixo/30*FM$4+(AS246+AS247+AS248+AU246+AU247+AU248)*Percapita/30*FM$4+(AT249+AV249)*Cadeirante/30*FM$4,IF(AS249+AU249&lt;=9,(AS249+AU249)*Crechee/30*FM$4)+(AT249+AV249)*Cadeirante/30*FM$4+(AS246+AS247+AS248+AU246+AU247+AU248)*Percapita/30*FM$4)+IF(AS249+AU249&gt;=11,Fixo/30*FM$4+(AS249+AU249-10)*Crechee/30*FM$4,0),IF(C246=2,IF(AT246+AT247+AT248+AT249+AV246+AV247+AV248+AV249=1,Cadeirante/30*FM$4,IF(AT246+AT247+AT248+AT249+AV246+AV247+AV248+AV249=2,Fixo/30*FM$4,IF(AT246+AT247+AT248+AT249+AV246+AV247+AV248+AV249&gt;2,Fixo/30*FM$4+(AT246+AT247+AT248+AT249+AV246+AV247+AV248+AV249-2)*Cadeirante/30*FM$4)))+(AS246+AS247+AS248+AU246+AU247+AU248)*Percapita/30*FM$4+(AS249+AU249)*Crechee/30*FM$4,IF(C246=1,IF(AS246+AS247+AS248+AT246+AT247+AT248+AU246+AU247+AU248+AV246+AV247+AV248&lt;=15,(AS246+AS247+AS248+AU246+AU247+AU248)*Percapita/30*FM$4,IF(AS246+AS247+AS248+AT246+AT247+AT248+AU246+AU247+AU248+AV246+AV247+AV248&gt;=16,Fixo/30*FM$4+(AS246+AS247+AS248+AT246+AT247+AT248+AU246+AU247+AU248+AV246+AV247-16)*Percapita/30*FM$4))))))</f>
        <v>0</v>
      </c>
      <c r="FN246" s="177">
        <f>IF(C246=4,SUM(AW246+AW247+AW248+AY246+AY247+AY248)*Percapita/30*FN$4+(AX246+AX247+AX248+AZ246+AZ247+AZ248)*Cadeirante/30*FN$4,IF(C246=3,IF(AW249+AY249=10,Fixo/30*FN$4+(AW246+AW247+AW248+AY246+AY247+AY248)*Percapita/30*FN$4+(AX249+AZ249)*Cadeirante/30*FN$4,IF(AW249+AY249&lt;=9,(AW249+AY249)*Crechee/30*FN$4)+(AX249+AZ249)*Cadeirante/30*FN$4+(AW246+AW247+AW248+AY246+AY247+AY248)*Percapita/30*FN$4)+IF(AW249+AY249&gt;=11,Fixo/30*FN$4+(AW249+AY249-10)*Crechee/30*FN$4,0),IF(C246=2,IF(AX246+AX247+AX248+AX249+AZ246+AZ247+AZ248+AZ249=1,Cadeirante/30*FN$4,IF(AX246+AX247+AX248+AX249+AZ246+AZ247+AZ248+AZ249=2,Fixo/30*FN$4,IF(AX246+AX247+AX248+AX249+AZ246+AZ247+AZ248+AZ249&gt;2,Fixo/30*FN$4+(AX246+AX247+AX248+AX249+AZ246+AZ247+AZ248+AZ249-2)*Cadeirante/30*FN$4)))+(AW246+AW247+AW248+AY246+AY247+AY248)*Percapita/30*FN$4+(AW249+AY249)*Crechee/30*FN$4,IF(C246=1,IF(AW246+AW247+AW248+AX246+AX247+AX248+AY246+AY247+AY248+AZ246+AZ247+AZ248&lt;=15,(AW246+AW247+AW248+AY246+AY247+AY248)*Percapita/30*FN$4,IF(AW246+AW247+AW248+AX246+AX247+AX248+AY246+AY247+AY248+AZ246+AZ247+AZ248&gt;=16,Fixo/30*FN$4+(AW246+AW247+AW248+AX246+AX247+AX248+AY246+AY247+AY248+AZ246+AZ247-16)*Percapita/30*FN$4))))))</f>
        <v>0</v>
      </c>
      <c r="FO246" s="177">
        <f>IF(C246=4,SUM(BA246+BA247+BA248+BC246+BC247+BC248)*Percapita/30*FO$4+(BB246+BB247+BB248+BD246+BD247+BD248)*Cadeirante/30*FO$4,IF(C246=3,IF(BA249+BC249=10,Fixo/30*FO$4+(BA246+BA247+BA248+BC246+BC247+BC248)*Percapita/30*FO$4+(BB249+BD249)*Cadeirante/30*FO$4,IF(BA249+BC249&lt;=9,(BA249+BC249)*Crechee/30*FO$4)+(BB249+BD249)*Cadeirante/30*FO$4+(BA246+BA247+BA248+BC246+BC247+BC248)*Percapita/30*FO$4)+IF(BA249+BC249&gt;=11,Fixo/30*FO$4+(BA249+BC249-10)*Crechee/30*FO$4,0),IF(C246=2,IF(BB246+BB247+BB248+BB249+BD246+BD247+BD248+BD249=1,Cadeirante/30*FO$4,IF(BB246+BB247+BB248+BB249+BD246+BD247+BD248+BD249=2,Fixo/30*FO$4,IF(BB246+BB247+BB248+BB249+BD246+BD247+BD248+BD249&gt;2,Fixo/30*FO$4+(BB246+BB247+BB248+BB249+BD246+BD247+BD248+BD249-2)*Cadeirante/30*FO$4)))+(BA246+BA247+BA248+BC246+BC247+BC248)*Percapita/30*FO$4+(BA249+BC249)*Crechee/30*FO$4,IF(C246=1,IF(BA246+BA247+BA248+BB246+BB247+BB248+BC246+BC247+BC248+BD246+BD247+BD248&lt;=15,(BA246+BA247+BA248+BC246+BC247+BC248)*Percapita/30*FO$4,IF(BA246+BA247+BA248+BB246+BB247+BB248+BC246+BC247+BC248+BD246+BD247+BD248&gt;=16,Fixo/30*FO$4+(BA246+BA247+BA248+BB246+BB247+BB248+BC246+BC247+BC248+BD246+BD247-16)*Percapita/30*FO$4))))))</f>
        <v>0</v>
      </c>
      <c r="FP246" s="177">
        <f>IF(C246=4,SUM(BE246+BE247+BE248+BG246+BG247+BG248)*Percapita/30*FP$4+(BF246+BF247+BF248+BH246+BH247+BH248)*Cadeirante/30*FP$4,IF(C246=3,IF(BE249+BG249=10,Fixo/30*FP$4+(BE246+BE247+BE248+BG246+BG247+BG248)*Percapita/30*FP$4+(BF249+BH249)*Cadeirante/30*FP$4,IF(BE249+BG249&lt;=9,(BE249+BG249)*Crechee/30*FP$4)+(BF249+BH249)*Cadeirante/30*FP$4+(BE246+BE247+BE248+BG246+BG247+BG248)*Percapita/30*FP$4)+IF(BE249+BG249&gt;=11,Fixo/30*FP$4+(BE249+BG249-10)*Crechee/30*FP$4,0),IF(C246=2,IF(BF246+BF247+BF248+BF249+BH246+BH247+BH248+BH249=1,Cadeirante/30*FP$4,IF(BF246+BF247+BF248+BF249+BH246+BH247+BH248+BH249=2,Fixo/30*FP$4,IF(BF246+BF247+BF248+BF249+BH246+BH247+BH248+BH249&gt;2,Fixo/30*FP$4+(BF246+BF247+BF248+BF249+BH246+BH247+BH248+BH249-2)*Cadeirante/30*FP$4)))+(BE246+BE247+BE248+BG246+BG247+BG248)*Percapita/30*FP$4+(BE249+BG249)*Crechee/30*FP$4,IF(C246=1,IF(BE246+BE247+BE248+BF246+BF247+BF248+BG246+BG247+BG248+BH246+BH247+BH248&lt;=15,(BE246+BE247+BE248+BG246+BG247+BG248)*Percapita/30*FP$4,IF(BE246+BE247+BE248+BF246+BF247+BF248+BG246+BG247+BG248+BH246+BH247+BH248&gt;=16,Fixo/30*FP$4+(BE246+BE247+BE248+BF246+BF247+BF248+BG246+BG247+BG248+BH246+BH247-16)*Percapita/30*FP$4))))))</f>
        <v>0</v>
      </c>
      <c r="FQ246" s="177">
        <f>IF(C246=4,SUM(BI246+BI247+BI248+BK246+BK247+BK248)*Percapita/30*FQ$4+(BJ246+BJ247+BJ248+BL246+BL247+BL248)*Cadeirante/30*FQ$4,IF(C246=3,IF(BI249+BK249=10,Fixo/30*FQ$4+(BI246+BI247+BI248+BK246+BK247+BK248)*Percapita/30*FQ$4+(BJ249+BL249)*Cadeirante/30*FQ$4,IF(BI249+BK249&lt;=9,(BI249+BK249)*Crechee/30*FQ$4)+(BJ249+BL249)*Cadeirante/30*FQ$4+(BI246+BI247+BI248+BK246+BK247+BK248)*Percapita/30*FQ$4)+IF(BI249+BK249&gt;=11,Fixo/30*FQ$4+(BI249+BK249-10)*Crechee/30*FQ$4,0),IF(C246=2,IF(BJ246+BJ247+BJ248+BJ249+BL246+BL247+BL248+BL249=1,Cadeirante/30*FQ$4,IF(BJ246+BJ247+BJ248+BJ249+BL246+BL247+BL248+BL249=2,Fixo/30*FQ$4,IF(BJ246+BJ247+BJ248+BJ249+BL246+BL247+BL248+BL249&gt;2,Fixo/30*FQ$4+(BJ246+BJ247+BJ248+BJ249+BL246+BL247+BL248+BL249-2)*Cadeirante/30*FQ$4)))+(BI246+BI247+BI248+BK246+BK247+BK248)*Percapita/30*FQ$4+(BI249+BK249)*Crechee/30*FQ$4,IF(C246=1,IF(BI246+BI247+BI248+BJ246+BJ247+BJ248+BK246+BK247+BK248+BL246+BL247+BL248&lt;=15,(BI246+BI247+BI248+BK246+BK247+BK248)*Percapita/30*FQ$4,IF(BI246+BI247+BI248+BJ246+BJ247+BJ248+BK246+BK247+BK248+BL246+BL247+BL248&gt;=16,Fixo/30*FQ$4+(BI246+BI247+BI248+BJ246+BJ247+BJ248+BK246+BK247+BK248+BL246+BL247-16)*Percapita/30*FQ$4))))))</f>
        <v>0</v>
      </c>
      <c r="FR246" s="177">
        <f>IF(C246=4,SUM(BM246+BM247+BM248+BO246+BO247+BO248)*Percapita/30*FR$4+(BN246+BN247+BN248+BP246+BP247+BP248)*Cadeirante/30*FR$4,IF(C246=3,IF(BM249+BO249=10,Fixo/30*FR$4+(BM246+BM247+BM248+BO246+BO247+BO248)*Percapita/30*FR$4+(BN249+BP249)*Cadeirante/30*FR$4,IF(BM249+BO249&lt;=9,(BM249+BO249)*Crechee/30*FR$4)+(BN249+BP249)*Cadeirante/30*FR$4+(BM246+BM247+BM248+BO246+BO247+BO248)*Percapita/30*FR$4)+IF(BM249+BO249&gt;=11,Fixo/30*FR$4+(BM249+BO249-10)*Crechee/30*FR$4,0),IF(C246=2,IF(BN246+BN247+BN248+BN249+BP246+BP247+BP248+BP249=1,Cadeirante/30*FR$4,IF(BN246+BN247+BN248+BN249+BP246+BP247+BP248+BP249=2,Fixo/30*FR$4,IF(BN246+BN247+BN248+BN249+BP246+BP247+BP248+BP249&gt;2,Fixo/30*FR$4+(BN246+BN247+BN248+BN249+BP246+BP247+BP248+BP249-2)*Cadeirante/30*FR$4)))+(BM246+BM247+BM248+BO246+BO247+BO248)*Percapita/30*FR$4+(BM249+BO249)*Crechee/30*FR$4,IF(C246=1,IF(BM246+BM247+BM248+BN246+BN247+BN248+BO246+BO247+BO248+BP246+BP247+BP248&lt;=15,(BM246+BM247+BM248+BO246+BO247+BO248)*Percapita/30*FR$4,IF(BM246+BM247+BM248+BN246+BN247+BN248+BO246+BO247+BO248+BP246+BP247+BP248&gt;=16,Fixo/30*FR$4+(BM246+BM247+BM248+BN246+BN247+BN248+BO246+BO247+BO248+BP246+BP247-16)*Percapita/30*FR$4))))))</f>
        <v>0</v>
      </c>
      <c r="FS246" s="177">
        <f>IF(C246=4,SUM(BQ246+BQ247+BQ248+BS246+BS247+BS248)*Percapita/30*FS$4+(BR246+BR247+BR248+BT246+BT247+BT248)*Cadeirante/30*FS$4,IF(C246=3,IF(BQ249+BS249=10,Fixo/30*FS$4+(BQ246+BQ247+BQ248+BS246+BS247+BS248)*Percapita/30*FS$4+(BR249+BT249)*Cadeirante/30*FS$4,IF(BQ249+BS249&lt;=9,(BQ249+BS249)*Crechee/30*FS$4)+(BR249+BT249)*Cadeirante/30*FS$4+(BQ246+BQ247+BQ248+BS246+BS247+BS248)*Percapita/30*FS$4)+IF(BQ249+BS249&gt;=11,Fixo/30*FS$4+(BQ249+BS249-10)*Crechee/30*FS$4,0),IF(C246=2,IF(BR246+BR247+BR248+BR249+BT246+BT247+BT248+BT249=1,Cadeirante/30*FS$4,IF(BR246+BR247+BR248+BR249+BT246+BT247+BT248+BT249=2,Fixo/30*FS$4,IF(BR246+BR247+BR248+BR249+BT246+BT247+BT248+BT249&gt;2,Fixo/30*FS$4+(BR246+BR247+BR248+BR249+BT246+BT247+BT248+BT249-2)*Cadeirante/30*FS$4)))+(BQ246+BQ247+BQ248+BS246+BS247+BS248)*Percapita/30*FS$4+(BQ249+BS249)*Crechee/30*FS$4,IF(C246=1,IF(BQ246+BQ247+BQ248+BR246+BR247+BR248+BS246+BS247+BS248+BT246+BT247+BT248&lt;=15,(BQ246+BQ247+BQ248+BS246+BS247+BS248)*Percapita/30*FS$4,IF(BQ246+BQ247+BQ248+BR246+BR247+BR248+BS246+BS247+BS248+BT246+BT247+BT248&gt;=16,Fixo/30*FS$4+(BQ246+BQ247+BQ248+BR246+BR247+BR248+BS246+BS247+BS248+BT246+BT247-16)*Percapita/30*FS$4))))))</f>
        <v>0</v>
      </c>
      <c r="FT246" s="177">
        <f>IF(C246=4,SUM(BU246+BU247+BU248+BW246+BW247+BW248)*Percapita/30*FT$4+(BV246+BV247+BV248+BX246+BX247+BX248)*Cadeirante/30*FT$4,IF(C246=3,IF(BU249+BW249=10,Fixo/30*FT$4+(BU246+BU247+BU248+BW246+BW247+BW248)*Percapita/30*FT$4+(BV249+BX249)*Cadeirante/30*FT$4,IF(BU249+BW249&lt;=9,(BU249+BW249)*Crechee/30*FT$4)+(BV249+BX249)*Cadeirante/30*FT$4+(BU246+BU247+BU248+BW246+BW247+BW248)*Percapita/30*FT$4)+IF(BU249+BW249&gt;=11,Fixo/30*FT$4+(BU249+BW249-10)*Crechee/30*FT$4,0),IF(C246=2,IF(BV246+BV247+BV248+BV249+BX246+BX247+BX248+BX249=1,Cadeirante/30*FT$4,IF(BV246+BV247+BV248+BV249+BX246+BX247+BX248+BX249=2,Fixo/30*FT$4,IF(BV246+BV247+BV248+BV249+BX246+BX247+BX248+BX249&gt;2,Fixo/30*FT$4+(BV246+BV247+BV248+BV249+BX246+BX247+BX248+BX249-2)*Cadeirante/30*FT$4)))+(BU246+BU247+BU248+BW246+BW247+BW248)*Percapita/30*FT$4+(BU249+BW249)*Crechee/30*FT$4,IF(C246=1,IF(BU246+BU247+BU248+BV246+BV247+BV248+BW246+BW247+BW248+BX246+BX247+BX248&lt;=15,(BU246+BU247+BU248+BW246+BW247+BW248)*Percapita/30*FT$4,IF(BU246+BU247+BU248+BV246+BV247+BV248+BW246+BW247+BW248+BX246+BX247+BX248&gt;=16,Fixo/30*FT$4+(BU246+BU247+BU248+BV246+BV247+BV248+BW246+BW247+BW248+BX246+BX247-16)*Percapita/30*FT$4))))))</f>
        <v>0</v>
      </c>
      <c r="FU246" s="177">
        <f>IF(C246=4,SUM(BY246+BY247+BY248+CA246+CA247+CA248)*Percapita/30*FU$4+(BZ246+BZ247+BZ248+CB246+CB247+CB248)*Cadeirante/30*FU$4,IF(C246=3,IF(BY249+CA249=10,Fixo/30*FU$4+(BY246+BY247+BY248+CA246+CA247+CA248)*Percapita/30*FU$4+(BZ249+CB249)*Cadeirante/30*FU$4,IF(BY249+CA249&lt;=9,(BY249+CA249)*Crechee/30*FU$4)+(BZ249+CB249)*Cadeirante/30*FU$4+(BY246+BY247+BY248+CA246+CA247+CA248)*Percapita/30*FU$4)+IF(BY249+CA249&gt;=11,Fixo/30*FU$4+(BY249+CA249-10)*Crechee/30*FU$4,0),IF(C246=2,IF(BZ246+BZ247+BZ248+BZ249+CB246+CB247+CB248+CB249=1,Cadeirante/30*FU$4,IF(BZ246+BZ247+BZ248+BZ249+CB246+CB247+CB248+CB249=2,Fixo/30*FU$4,IF(BZ246+BZ247+BZ248+BZ249+CB246+CB247+CB248+CB249&gt;2,Fixo/30*FU$4+(BZ246+BZ247+BZ248+BZ249+CB246+CB247+CB248+CB249-2)*Cadeirante/30*FU$4)))+(BY246+BY247+BY248+CA246+CA247+CA248)*Percapita/30*FU$4+(BY249+CA249)*Crechee/30*FU$4,IF(C246=1,IF(BY246+BY247+BY248+BZ246+BZ247+BZ248+CA246+CA247+CA248+CB246+CB247+CB248&lt;=15,(BY246+BY247+BY248+CA246+CA247+CA248)*Percapita/30*FU$4,IF(BY246+BY247+BY248+BZ246+BZ247+BZ248+CA246+CA247+CA248+CB246+CB247+CB248&gt;=16,Fixo/30*FU$4+(BY246+BY247+BY248+BZ246+BZ247+BZ248+CA246+CA247+CA248+CB246+CB247-16)*Percapita/30*FU$4))))))</f>
        <v>0</v>
      </c>
      <c r="FV246" s="177">
        <f>IF(C246=4,SUM(CC246+CC247+CC248+CE246+CE247+CE248)*Percapita/30*FV$4+(CD246+CD247+CD248+CF246+CF247+CF248)*Cadeirante/30*FV$4,IF(C246=3,IF(CC249+CE249=10,Fixo/30*FV$4+(CC246+CC247+CC248+CE246+CE247+CE248)*Percapita/30*FV$4+(CD249+CF249)*Cadeirante/30*FV$4,IF(CC249+CE249&lt;=9,(CC249+CE249)*Crechee/30*FV$4)+(CD249+CF249)*Cadeirante/30*FV$4+(CC246+CC247+CC248+CE246+CE247+CE248)*Percapita/30*FV$4)+IF(CC249+CE249&gt;=11,Fixo/30*FV$4+(CC249+CE249-10)*Crechee/30*FV$4,0),IF(C246=2,IF(CD246+CD247+CD248+CD249+CF246+CF247+CF248+CF249=1,Cadeirante/30*FV$4,IF(CD246+CD247+CD248+CD249+CF246+CF247+CF248+CF249=2,Fixo/30*FV$4,IF(CD246+CD247+CD248+CD249+CF246+CF247+CF248+CF249&gt;2,Fixo/30*FV$4+(CD246+CD247+CD248+CD249+CF246+CF247+CF248+CF249-2)*Cadeirante/30*FV$4)))+(CC246+CC247+CC248+CE246+CE247+CE248)*Percapita/30*FV$4+(CC249+CE249)*Crechee/30*FV$4,IF(C246=1,IF(CC246+CC247+CC248+CD246+CD247+CD248+CE246+CE247+CE248+CF246+CF247+CF248&lt;=15,(CC246+CC247+CC248+CE246+CE247+CE248)*Percapita/30*FV$4,IF(CC246+CC247+CC248+CD246+CD247+CD248+CE246+CE247+CE248+CF246+CF247+CF248&gt;=16,Fixo/30*FV$4+(CC246+CC247+CC248+CD246+CD247+CD248+CE246+CE247+CE248+CF246+CF247-16)*Percapita/30*FV$4))))))</f>
        <v>0</v>
      </c>
      <c r="FW246" s="177">
        <f>IF(C246=4,SUM(CG246+CG247+CG248+CI246+CI247+CI248)*Percapita/30*FW$4+(CH246+CH247+CH248+CJ246+CJ247+CJ248)*Cadeirante/30*FW$4,IF(C246=3,IF(CG249+CI249=10,Fixo/30*FW$4+(CG246+CG247+CG248+CI246+CI247+CI248)*Percapita/30*FW$4+(CH249+CJ249)*Cadeirante/30*FW$4,IF(CG249+CI249&lt;=9,(CG249+CI249)*Crechee/30*FW$4)+(CH249+CJ249)*Cadeirante/30*FW$4+(CG246+CG247+CG248+CI246+CI247+CI248)*Percapita/30*FW$4)+IF(CG249+CI249&gt;=11,Fixo/30*FW$4+(CG249+CI249-10)*Crechee/30*FW$4,0),IF(C246=2,IF(CH246+CH247+CH248+CH249+CJ246+CJ247+CJ248+CJ249=1,Cadeirante/30*FW$4,IF(CH246+CH247+CH248+CH249+CJ246+CJ247+CJ248+CJ249=2,Fixo/30*FW$4,IF(CH246+CH247+CH248+CH249+CJ246+CJ247+CJ248+CJ249&gt;2,Fixo/30*FW$4+(CH246+CH247+CH248+CH249+CJ246+CJ247+CJ248+CJ249-2)*Cadeirante/30*FW$4)))+(CG246+CG247+CG248+CI246+CI247+CI248)*Percapita/30*FW$4+(CG249+CI249)*Crechee/30*FW$4,IF(C246=1,IF(CG246+CG247+CG248+CH246+CH247+CH248+CI246+CI247+CI248+CJ246+CJ247+CJ248&lt;=15,(CG246+CG247+CG248+CI246+CI247+CI248)*Percapita/30*FW$4,IF(CG246+CG247+CG248+CH246+CH247+CH248+CI246+CI247+CI248+CJ246+CJ247+CJ248&gt;=16,Fixo/30*FW$4+(CG246+CG247+CG248+CH246+CH247+CH248+CI246+CI247+CI248+CJ246+CJ247-16)*Percapita/30*FW$4))))))</f>
        <v>0</v>
      </c>
      <c r="FX246" s="177">
        <f>IF(C246=4,SUM(CK246+CK247+CK248+CM246+CM247+CM248)*Percapita/30*FX$4+(CL246+CL247+CL248+CN246+CN247+CN248)*Cadeirante/30*FX$4,IF(C246=3,IF(CK249+CM249=10,Fixo/30*FX$4+(CK246+CK247+CK248+CM246+CM247+CM248)*Percapita/30*FX$4+(CL249+CN249)*Cadeirante/30*FX$4,IF(CK249+CM249&lt;=9,(CK249+CM249)*Crechee/30*FX$4)+(CL249+CN249)*Cadeirante/30*FX$4+(CK246+CK247+CK248+CM246+CM247+CM248)*Percapita/30*FX$4)+IF(CK249+CM249&gt;=11,Fixo/30*FX$4+(CK249+CM249-10)*Crechee/30*FX$4,0),IF(C246=2,IF(CL246+CL247+CL248+CL249+CN246+CN247+CN248+CN249=1,Cadeirante/30*FX$4,IF(CL246+CL247+CL248+CL249+CN246+CN247+CN248+CN249=2,Fixo/30*FX$4,IF(CL246+CL247+CL248+CL249+CN246+CN247+CN248+CN249&gt;2,Fixo/30*FX$4+(CL246+CL247+CL248+CL249+CN246+CN247+CN248+CN249-2)*Cadeirante/30*FX$4)))+(CK246+CK247+CK248+CM246+CM247+CM248)*Percapita/30*FX$4+(CK249+CM249)*Crechee/30*FX$4,IF(C246=1,IF(CK246+CK247+CK248+CL246+CL247+CL248+CM246+CM247+CM248+CN246+CN247+CN248&lt;=15,(CK246+CK247+CK248+CM246+CM247+CM248)*Percapita/30*FX$4,IF(CK246+CK247+CK248+CL246+CL247+CL248+CM246+CM247+CM248+CN246+CN247+CN248&gt;=16,Fixo/30*FX$4+(CK246+CK247+CK248+CL246+CL247+CL248+CM246+CM247+CM248+CN246+CN247-16)*Percapita/30*FX$4))))))</f>
        <v>0</v>
      </c>
      <c r="FY246" s="177">
        <f>IF(C246=4,SUM(CO246+CO247+CO248+CQ246+CQ247+CQ248)*Percapita/30*FY$4+(CP246+CP247+CP248+CR246+CR247+CR248)*Cadeirante/30*FY$4,IF(C246=3,IF(CO249+CQ249=10,Fixo/30*FY$4+(CO246+CO247+CO248+CQ246+CQ247+CQ248)*Percapita/30*FY$4+(CP249+CR249)*Cadeirante/30*FY$4,IF(CO249+CQ249&lt;=9,(CO249+CQ249)*Crechee/30*FY$4)+(CP249+CR249)*Cadeirante/30*FY$4+(CO246+CO247+CO248+CQ246+CQ247+CQ248)*Percapita/30*FY$4)+IF(CO249+CQ249&gt;=11,Fixo/30*FY$4+(CO249+CQ249-10)*Crechee/30*FY$4,0),IF(C246=2,IF(CP246+CP247+CP248+CP249+CR246+CR247+CR248+CR249=1,Cadeirante/30*FY$4,IF(CP246+CP247+CP248+CP249+CR246+CR247+CR248+CR249=2,Fixo/30*FY$4,IF(CP246+CP247+CP248+CP249+CR246+CR247+CR248+CR249&gt;2,Fixo/30*FY$4+(CP246+CP247+CP248+CP249+CR246+CR247+CR248+CR249-2)*Cadeirante/30*FY$4)))+(CO246+CO247+CO248+CQ246+CQ247+CQ248)*Percapita/30*FY$4+(CO249+CQ249)*Crechee/30*FY$4,IF(C246=1,IF(CO246+CO247+CO248+CP246+CP247+CP248+CQ246+CQ247+CQ248+CR246+CR247+CR248&lt;=15,(CO246+CO247+CO248+CQ246+CQ247+CQ248)*Percapita/30*FY$4,IF(CO246+CO247+CO248+CP246+CP247+CP248+CQ246+CQ247+CQ248+CR246+CR247+CR248&gt;=16,Fixo/30*FY$4+(CO246+CO247+CO248+CP246+CP247+CP248+CQ246+CQ247+CQ248+CR246+CR247-16)*Percapita/30*FY$4))))))</f>
        <v>0</v>
      </c>
      <c r="FZ246" s="177">
        <f>IF(C246=4,SUM(CS246+CS247+CS248+CU246+CU247+CU248)*Percapita/30*FZ$4+(CT246+CT247+CT248+CV246+CV247+CV248)*Cadeirante/30*FZ$4,IF(C246=3,IF(CS249+CU249=10,Fixo/30*FZ$4+(CS246+CS247+CS248+CU246+CU247+CU248)*Percapita/30*FZ$4+(CT249+CV249)*Cadeirante/30*FZ$4,IF(CS249+CU249&lt;=9,(CS249+CU249)*Crechee/30*FZ$4)+(CT249+CV249)*Cadeirante/30*FZ$4+(CS246+CS247+CS248+CU246+CU247+CU248)*Percapita/30*FZ$4)+IF(CS249+CU249&gt;=11,Fixo/30*FZ$4+(CS249+CU249-10)*Crechee/30*FZ$4,0),IF(C246=2,IF(CT246+CT247+CT248+CT249+CV246+CV247+CV248+CV249=1,Cadeirante/30*FZ$4,IF(CT246+CT247+CT248+CT249+CV246+CV247+CV248+CV249=2,Fixo/30*FZ$4,IF(CT246+CT247+CT248+CT249+CV246+CV247+CV248+CV249&gt;2,Fixo/30*FZ$4+(CT246+CT247+CT248+CT249+CV246+CV247+CV248+CV249-2)*Cadeirante/30*FZ$4)))+(CS246+CS247+CS248+CU246+CU247+CU248)*Percapita/30*FZ$4+(CS249+CU249)*Crechee/30*FZ$4,IF(C246=1,IF(CS246+CS247+CS248+CT246+CT247+CT248+CU246+CU247+CU248+CV246+CV247+CV248&lt;=15,(CS246+CS247+CS248+CU246+CU247+CU248)*Percapita/30*FZ$4,IF(CS246+CS247+CS248+CT246+CT247+CT248+CU246+CU247+CU248+CV246+CV247+CV248&gt;=16,Fixo/30*FZ$4+(CS246+CS247+CS248+CT246+CT247+CT248+CU246+CU247+CU248+CV246+CV247-16)*Percapita/30*FZ$4))))))</f>
        <v>0</v>
      </c>
      <c r="GA246" s="177">
        <f>IF(C246=4,SUM(CW246+CW247+CW248+CY246+CY247+CY248)*Percapita/30*GA$4+(CX246+CX247+CX248+CZ246+CZ247+CZ248)*Cadeirante/30*GA$4,IF(C246=3,IF(CW249+CY249=10,Fixo/30*GA$4+(CW246+CW247+CW248+CY246+CY247+CY248)*Percapita/30*GA$4+(CX249+CZ249)*Cadeirante/30*GA$4,IF(CW249+CY249&lt;=9,(CW249+CY249)*Crechee/30*GA$4)+(CX249+CZ249)*Cadeirante/30*GA$4+(CW246+CW247+CW248+CY246+CY247+CY248)*Percapita/30*GA$4)+IF(CW249+CY249&gt;=11,Fixo/30*GA$4+(CW249+CY249-10)*Crechee/30*GA$4,0),IF(C246=2,IF(CX246+CX247+CX248+CX249+CZ246+CZ247+CZ248+CZ249=1,Cadeirante/30*GA$4,IF(CX246+CX247+CX248+CX249+CZ246+CZ247+CZ248+CZ249=2,Fixo/30*GA$4,IF(CX246+CX247+CX248+CX249+CZ246+CZ247+CZ248+CZ249&gt;2,Fixo/30*GA$4+(CX246+CX247+CX248+CX249+CZ246+CZ247+CZ248+CZ249-2)*Cadeirante/30*GA$4)))+(CW246+CW247+CW248+CY246+CY247+CY248)*Percapita/30*GA$4+(CW249+CY249)*Crechee/30*GA$4,IF(C246=1,IF(CW246+CW247+CW248+CX246+CX247+CX248+CY246+CY247+CY248+CZ246+CZ247+CZ248&lt;=15,(CW246+CW247+CW248+CY246+CY247+CY248)*Percapita/30*GA$4,IF(CW246+CW247+CW248+CX246+CX247+CX248+CY246+CY247+CY248+CZ246+CZ247+CZ248&gt;=16,Fixo/30*GA$4+(CW246+CW247+CW248+CX246+CX247+CX248+CY246+CY247+CY248+CZ246+CZ247-16)*Percapita/30*GA$4))))))</f>
        <v>0</v>
      </c>
      <c r="GB246" s="177">
        <f>IF(C246=4,SUM(DA246+DA247+DA248+DC246+DC247+DC248)*Percapita/30*GB$4+(DB246+DB247+DB248+DD246+DD247+DD248)*Cadeirante/30*GB$4,IF(C246=3,IF(DA249+DC249=10,Fixo/30*GB$4+(DA246+DA247+DA248+DC246+DC247+DC248)*Percapita/30*GB$4+(DB249+DD249)*Cadeirante/30*GB$4,IF(DA249+DC249&lt;=9,(DA249+DC249)*Crechee/30*GB$4)+(DB249+DD249)*Cadeirante/30*GB$4+(DA246+DA247+DA248+DC246+DC247+DC248)*Percapita/30*GB$4)+IF(DA249+DC249&gt;=11,Fixo/30*GB$4+(DA249+DC249-10)*Crechee/30*GB$4,0),IF(C246=2,IF(DB246+DB247+DB248+DB249+DD246+DD247+DD248+DD249=1,Cadeirante/30*GB$4,IF(DB246+DB247+DB248+DB249+DD246+DD247+DD248+DD249=2,Fixo/30*GB$4,IF(DB246+DB247+DB248+DB249+DD246+DD247+DD248+DD249&gt;2,Fixo/30*GB$4+(DB246+DB247+DB248+DB249+DD246+DD247+DD248+DD249-2)*Cadeirante/30*GB$4)))+(DA246+DA247+DA248+DC246+DC247+DC248)*Percapita/30*GB$4+(DA249+DC249)*Crechee/30*GB$4,IF(C246=1,IF(DA246+DA247+DA248+DB246+DB247+DB248+DC246+DC247+DC248+DD246+DD247+DD248&lt;=15,(DA246+DA247+DA248+DC246+DC247+DC248)*Percapita/30*GB$4,IF(DA246+DA247+DA248+DB246+DB247+DB248+DC246+DC247+DC248+DD246+DD247+DD248&gt;=16,Fixo/30*GB$4+(DA246+DA247+DA248+DB246+DB247+DB248+DC246+DC247+DC248+DD246+DD247-16)*Percapita/30*GB$4))))))</f>
        <v>0</v>
      </c>
      <c r="GC246" s="177">
        <f>IF(C246=4,SUM(DE246+DE247+DE248+DG246+DG247+DG248)*Percapita/30*GC$4+(DF246+DF247+DF248+DH246+DH247+DH248)*Cadeirante/30*GC$4,IF(C246=3,IF(DE249+DG249=10,Fixo/30*GC$4+(DE246+DE247+DE248+DG246+DG247+DG248)*Percapita/30*GC$4+(DF249+DH249)*Cadeirante/30*GC$4,IF(DE249+DG249&lt;=9,(DE249+DG249)*Crechee/30*GC$4)+(DF249+DH249)*Cadeirante/30*GC$4+(DE246+DE247+DE248+DG246+DG247+DG248)*Percapita/30*GC$4)+IF(DE249+DG249&gt;=11,Fixo/30*GC$4+(DE249+DG249-10)*Crechee/30*GC$4,0),IF(C246=2,IF(DF246+DF247+DF248+DF249+DH246+DH247+DH248+DH249=1,Cadeirante/30*GC$4,IF(DF246+DF247+DF248+DF249+DH246+DH247+DH248+DH249=2,Fixo/30*GC$4,IF(DF246+DF247+DF248+DF249+DH246+DH247+DH248+DH249&gt;2,Fixo/30*GC$4+(DF246+DF247+DF248+DF249+DH246+DH247+DH248+DH249-2)*Cadeirante/30*GC$4)))+(DE246+DE247+DE248+DG246+DG247+DG248)*Percapita/30*GC$4+(DE249+DG249)*Crechee/30*GC$4,IF(C246=1,IF(DE246+DE247+DE248+DF246+DF247+DF248+DG246+DG247+DG248+DH246+DH247+DH248&lt;=15,(DE246+DE247+DE248+DG246+DG247+DG248)*Percapita/30*GC$4,IF(DE246+DE247+DE248+DF246+DF247+DF248+DG246+DG247+DG248+DH246+DH247+DH248&gt;=16,Fixo/30*GC$4+(DE246+DE247+DE248+DF246+DF247+DF248+DG246+DG247+DG248+DH246+DH247-16)*Percapita/30*GC$4))))))</f>
        <v>0</v>
      </c>
      <c r="GD246" s="177">
        <f>IF(C246=4,SUM(DI246+DI247+DI248+DK246+DK247+DK248)*Percapita/30*GD$4+(DJ246+DJ247+DJ248+DL246+DL247+DL248)*Cadeirante/30*GD$4,IF(C246=3,IF(DI249+DK249=10,Fixo/30*GD$4+(DI246+DI247+DI248+DK246+DK247+DK248)*Percapita/30*GD$4+(DJ249+DL249)*Cadeirante/30*GD$4,IF(DI249+DK249&lt;=9,(DI249+DK249)*Crechee/30*GD$4)+(DJ249+DL249)*Cadeirante/30*GD$4+(DI246+DI247+DI248+DK246+DK247+DK248)*Percapita/30*GD$4)+IF(DI249+DK249&gt;=11,Fixo/30*GD$4+(DI249+DK249-10)*Crechee/30*GD$4,0),IF(C246=2,IF(DJ246+DJ247+DJ248+DJ249+DL246+DL247+DL248+DL249=1,Cadeirante/30*GD$4,IF(DJ246+DJ247+DJ248+DJ249+DL246+DL247+DL248+DL249=2,Fixo/30*GD$4,IF(DJ246+DJ247+DJ248+DJ249+DL246+DL247+DL248+DL249&gt;2,Fixo/30*GD$4+(DJ246+DJ247+DJ248+DJ249+DL246+DL247+DL248+DL249-2)*Cadeirante/30*GD$4)))+(DI246+DI247+DI248+DK246+DK247+DK248)*Percapita/30*GD$4+(DI249+DK249)*Crechee/30*GD$4,IF(C246=1,IF(DI246+DI247+DI248+DJ246+DJ247+DJ248+DK246+DK247+DK248+DL246+DL247+DL248&lt;=15,(DI246+DI247+DI248+DK246+DK247+DK248)*Percapita/30*GD$4,IF(DI246+DI247+DI248+DJ246+DJ247+DJ248+DK246+DK247+DK248+DL246+DL247+DL248&gt;=16,Fixo/30*GD$4+(DI246+DI247+DI248+DJ246+DJ247+DJ248+DK246+DK247+DK248+DL246+DL247-16)*Percapita/30*GD$4))))))</f>
        <v>0</v>
      </c>
      <c r="GE246" s="177">
        <f>IF(C246=4,SUM(DM246+DM247+DM248+DO246+DO247+DO248)*Percapita/30*GE$4+(DN246+DN247+DN248+DP246+DP247+DP248)*Cadeirante/30*GE$4,IF(C246=3,IF(DM249+DO249=10,Fixo/30*GE$4+(DM246+DM247+DM248+DO246+DO247+DO248)*Percapita/30*GE$4+(DN249+DP249)*Cadeirante/30*GE$4,IF(DM249+DO249&lt;=9,(DM249+DO249)*Crechee/30*GE$4)+(DN249+DP249)*Cadeirante/30*GE$4+(DM246+DM247+DM248+DO246+DO247+DO248)*Percapita/30*GE$4)+IF(DM249+DO249&gt;=11,Fixo/30*GE$4+(DM249+DO249-10)*Crechee/30*GE$4,0),IF(C246=2,IF(DN246+DN247+DN248+DN249+DP246+DP247+DP248+DP249=1,Cadeirante/30*GE$4,IF(DN246+DN247+DN248+DN249+DP246+DP247+DP248+DP249=2,Fixo/30*GE$4,IF(DN246+DN247+DN248+DN249+DP246+DP247+DP248+DP249&gt;2,Fixo/30*GE$4+(DN246+DN247+DN248+DN249+DP246+DP247+DP248+DP249-2)*Cadeirante/30*GE$4)))+(DM246+DM247+DM248+DO246+DO247+DO248)*Percapita/30*GE$4+(DM249+DO249)*Crechee/30*GE$4,IF(C246=1,IF(DM246+DM247+DM248+DN246+DN247+DN248+DO246+DO247+DO248+DP246+DP247+DP248&lt;=15,(DM246+DM247+DM248+DO246+DO247+DO248)*Percapita/30*GE$4,IF(DM246+DM247+DM248+DN246+DN247+DN248+DO246+DO247+DO248+DP246+DP247+DP248&gt;=16,Fixo/30*GE$4+(DM246+DM247+DM248+DN246+DN247+DN248+DO246+DO247+DO248+DP246+DP247-16)*Percapita/30*GE$4))))))</f>
        <v>0</v>
      </c>
      <c r="GF246" s="177">
        <f>IF(C246=4,SUM(DQ246+DQ247+DQ248+DS246+DS247+DS248)*Percapita/30*GF$4+(DR246+DR247+DR248+DT246+DT247+DT248)*Cadeirante/30*GF$4,IF(C246=3,IF(DQ249+DS249=10,Fixo/30*GF$4+(DQ246+DQ247+DQ248+DS246+DS247+DS248)*Percapita/30*GF$4+(DR249+DT249)*Cadeirante/30*GF$4,IF(DQ249+DS249&lt;=9,(DQ249+DS249)*Crechee/30*GF$4)+(DR249+DT249)*Cadeirante/30*GF$4+(DQ246+DQ247+DQ248+DS246+DS247+DS248)*Percapita/30*GF$4)+IF(DQ249+DS249&gt;=11,Fixo/30*GF$4+(DQ249+DS249-10)*Crechee/30*GF$4,0),IF(C246=2,IF(DR246+DR247+DR248+DR249+DT246+DT247+DT248+DT249=1,Cadeirante/30*GF$4,IF(DR246+DR247+DR248+DR249+DT246+DT247+DT248+DT249=2,Fixo/30*GF$4,IF(DR246+DR247+DR248+DR249+DT246+DT247+DT248+DT249&gt;2,Fixo/30*GF$4+(DR246+DR247+DR248+DR249+DT246+DT247+DT248+DT249-2)*Cadeirante/30*GF$4)))+(DQ246+DQ247+DQ248+DS246+DS247+DS248)*Percapita/30*GF$4+(DQ249+DS249)*Crechee/30*GF$4,IF(C246=1,IF(DQ246+DQ247+DQ248+DR246+DR247+DR248+DS246+DS247+DS248+DT246+DT247+DT248&lt;=15,(DQ246+DQ247+DQ248+DS246+DS247+DS248)*Percapita/30*GF$4,IF(DQ246+DQ247+DQ248+DR246+DR247+DR248+DS246+DS247+DS248+DT246+DT247+DT248&gt;=16,Fixo/30*GF$4+(DQ246+DQ247+DQ248+DR246+DR247+DR248+DS246+DS247+DS248+DT246+DT247-16)*Percapita/30*GF$4))))))</f>
        <v>0</v>
      </c>
      <c r="GG246" s="177">
        <f>IF(C246=4,SUM(DU246+DU247+DU248+DW246+DW247+DW248)*Percapita/30*GG$4+(DV246+DV247+DV248+DX246+DX247+DX248)*Cadeirante/30*GG$4,IF(C246=3,IF(DU249+DW249=10,Fixo/30*GG$4+(DU246+DU247+DU248+DW246+DW247+DW248)*Percapita/30*GG$4+(DV249+DX249)*Cadeirante/30*GG$4,IF(DU249+DW249&lt;=9,(DU249+DW249)*Crechee/30*GG$4)+(DV249+DX249)*Cadeirante/30*GG$4+(DU246+DU247+DU248+DW246+DW247+DW248)*Percapita/30*GG$4)+IF(DU249+DW249&gt;=11,Fixo/30*GG$4+(DU249+DW249-10)*Crechee/30*GG$4,0),IF(C246=2,IF(DV246+DV247+DV248+DV249+DX246+DX247+DX248+DX249=1,Cadeirante/30*GG$4,IF(DV246+DV247+DV248+DV249+DX246+DX247+DX248+DX249=2,Fixo/30*GG$4,IF(DV246+DV247+DV248+DV249+DX246+DX247+DX248+DX249&gt;2,Fixo/30*GG$4+(DV246+DV247+DV248+DV249+DX246+DX247+DX248+DX249-2)*Cadeirante/30*GG$4)))+(DU246+DU247+DU248+DW246+DW247+DW248)*Percapita/30*GG$4+(DU249+DW249)*Crechee/30*GG$4,IF(C246=1,IF(DU246+DU247+DU248+DV246+DV247+DV248+DW246+DW247+DW248+DX246+DX247+DX248&lt;=15,(DU246+DU247+DU248+DW246+DW247+DW248)*Percapita/30*GG$4,IF(DU246+DU247+DU248+DV246+DV247+DV248+DW246+DW247+DW248+DX246+DX247+DX248&gt;=16,Fixo/30*GG$4+(DU246+DU247+DU248+DV246+DV247+DV248+DW246+DW247+DW248+DX246+DX247-16)*Percapita/30*GG$4))))))</f>
        <v>0</v>
      </c>
      <c r="GH246" s="177">
        <f>IF(C246=4,SUM(DY246+DY247+DY248+EA246+EA247+EA248)*Percapita/30*GH$4+(DZ246+DZ247+DZ248+EB246+EB247+EB248)*Cadeirante/30*GH$4,IF(C246=3,IF(DY249+EA249=10,Fixo/30*GH$4+(DY246+DY247+DY248+EA246+EA247+EA248)*Percapita/30*GH$4+(DZ249+EB249)*Cadeirante/30*GH$4,IF(DY249+EA249&lt;=9,(DY249+EA249)*Crechee/30*GH$4)+(DZ249+EB249)*Cadeirante/30*GH$4+(DY246+DY247+DY248+EA246+EA247+EA248)*Percapita/30*GH$4)+IF(DY249+EA249&gt;=11,Fixo/30*GH$4+(DY249+EA249-10)*Crechee/30*GH$4,0),IF(C246=2,IF(DZ246+DZ247+DZ248+DZ249+EB246+EB247+EB248+EB249=1,Cadeirante/30*GH$4,IF(DZ246+DZ247+DZ248+DZ249+EB246+EB247+EB248+EB249=2,Fixo/30*GH$4,IF(DZ246+DZ247+DZ248+DZ249+EB246+EB247+EB248+EB249&gt;2,Fixo/30*GH$4+(DZ246+DZ247+DZ248+DZ249+EB246+EB247+EB248+EB249-2)*Cadeirante/30*GH$4)))+(DY246+DY247+DY248+EA246+EA247+EA248)*Percapita/30*GH$4+(DY249+EA249)*Crechee/30*GH$4,IF(C246=1,IF(DY246+DY247+DY248+DZ246+DZ247+DZ248+EA246+EA247+EA248+EB246+EB247+EB248&lt;=15,(DY246+DY247+DY248+EA246+EA247+EA248)*Percapita/30*GH$4,IF(DY246+DY247+DY248+DZ246+DZ247+DZ248+EA246+EA247+EA248+EB246+EB247+EB248&gt;=16,Fixo/30*GH$4+(DY246+DY247+DY248+DZ246+DZ247+DZ248+EA246+EA247+EA248+EB246+EB247-16)*Percapita/30*GH$4))))))</f>
        <v>0</v>
      </c>
      <c r="GI246" s="177">
        <f>IF(C246=4,SUM(EC246+EC247+EC248+EE246+EE247+EE248)*Percapita/30*GI$4+(ED246+ED247+ED248+EF246+EF247+EF248)*Cadeirante/30*GI$4,IF(C246=3,IF(EC249+EE249=10,Fixo/30*GI$4+(EC246+EC247+EC248+EE246+EE247+EE248)*Percapita/30*GI$4+(ED249+EF249)*Cadeirante/30*GI$4,IF(EC249+EE249&lt;=9,(EC249+EE249)*Crechee/30*GI$4)+(ED249+EF249)*Cadeirante/30*GI$4+(EC246+EC247+EC248+EE246+EE247+EE248)*Percapita/30*GI$4)+IF(EC249+EE249&gt;=11,Fixo/30*GI$4+(EC249+EE249-10)*Crechee/30*GI$4,0),IF(C246=2,IF(ED246+ED247+ED248+ED249+EF246+EF247+EF248+EF249=1,Cadeirante/30*GI$4,IF(ED246+ED247+ED248+ED249+EF246+EF247+EF248+EF249=2,Fixo/30*GI$4,IF(ED246+ED247+ED248+ED249+EF246+EF247+EF248+EF249&gt;2,Fixo/30*GI$4+(ED246+ED247+ED248+ED249+EF246+EF247+EF248+EF249-2)*Cadeirante/30*GI$4)))+(EC246+EC247+EC248+EE246+EE247+EE248)*Percapita/30*GI$4+(EC249+EE249)*Crechee/30*GI$4,IF(C246=1,IF(EC246+EC247+EC248+ED246+ED247+ED248+EE246+EE247+EE248+EF246+EF247+EF248&lt;=15,(EC246+EC247+EC248+EE246+EE247+EE248)*Percapita/30*GI$4,IF(EC246+EC247+EC248+ED246+ED247+ED248+EE246+EE247+EE248+EF246+EF247+EF248&gt;=16,Fixo/30*GI$4+(EC246+EC247+EC248+ED246+ED247+ED248+EE246+EE247+EE248+EF246+EF247-16)*Percapita/30*GI$4))))))</f>
        <v>0</v>
      </c>
      <c r="GJ246" s="177">
        <f>IF(C246=4,SUM(EG246+EG247+EG248+EI246+EI247+EI248)*Percapita/30*GJ$4+(EH246+EH247+EH248+EJ246+EJ247+EJ248)*Cadeirante/30*GJ$4,IF(C246=3,IF(EG249+EI249=10,Fixo/30*GJ$4+(EG246+EG247+EG248+EI246+EI247+EI248)*Percapita/30*GJ$4+(EH249+EJ249)*Cadeirante/30*GJ$4,IF(EG249+EI249&lt;=9,(EG249+EI249)*Crechee/30*GJ$4)+(EH249+EJ249)*Cadeirante/30*GJ$4+(EG246+EG247+EG248+EI246+EI247+EI248)*Percapita/30*GJ$4)+IF(EG249+EI249&gt;=11,Fixo/30*GJ$4+(EG249+EI249-10)*Crechee/30*GJ$4,0),IF(C246=2,IF(EH246+EH247+EH248+EH249+EJ246+EJ247+EJ248+EJ249=1,Cadeirante/30*GJ$4,IF(EH246+EH247+EH248+EH249+EJ246+EJ247+EJ248+EJ249=2,Fixo/30*GJ$4,IF(EH246+EH247+EH248+EH249+EJ246+EJ247+EJ248+EJ249&gt;2,Fixo/30*GJ$4+(EH246+EH247+EH248+EH249+EJ246+EJ247+EJ248+EJ249-2)*Cadeirante/30*GJ$4)))+(EG246+EG247+EG248+EI246+EI247+EI248)*Percapita/30*GJ$4+(EG249+EI249)*Crechee/30*GJ$4,IF(C246=1,IF(EG246+EG247+EG248+EH246+EH247+EH248+EI246+EI247+EI248+EJ246+EJ247+EJ248&lt;=15,(EG246+EG247+EG248+EI246+EI247+EI248)*Percapita/30*GJ$4,IF(EG246+EG247+EG248+EH246+EH247+EH248+EI246+EI247+EI248+EJ246+EJ247+EJ248&gt;=16,Fixo/30*GJ$4+(EG246+EG247+EG248+EH246+EH247+EH248+EI246+EI247+EI248+EJ246+EJ247-16)*Percapita/30*GJ$4))))))</f>
        <v>0</v>
      </c>
      <c r="GK246" s="178"/>
      <c r="GL246" s="103">
        <f t="shared" si="248"/>
        <v>0</v>
      </c>
      <c r="GM246" s="124"/>
      <c r="GN246" s="104">
        <f>SUMIF(V246:V249,"&lt;0")*Cadeirante/30*GN$4+SUMIF(X246:X249,"&lt;0")*Cadeirante/30*GN$4</f>
        <v>0</v>
      </c>
      <c r="GO246" s="104">
        <f>SUMIF(Z246:Z249,"&lt;0")*Cadeirante/30*GO$4+SUMIF(AB246:AB249,"&lt;0")*Cadeirante/30*GO$4</f>
        <v>0</v>
      </c>
      <c r="GP246" s="104">
        <f>SUMIF(AD246:AD249,"&lt;0")*Cadeirante/30*GP$4+SUMIF(AF246:AF249,"&lt;0")*Cadeirante/30*GP$4</f>
        <v>0</v>
      </c>
      <c r="GQ246" s="104">
        <f>SUMIF(AH246:AH249,"&lt;0")*Cadeirante/30*GQ$4+SUMIF(AJ246:AJ249,"&lt;0")*Cadeirante/30*GQ$4</f>
        <v>0</v>
      </c>
      <c r="GR246" s="104">
        <f>SUMIF(AL246:AL249,"&lt;0")*Cadeirante/30*GR$4+SUMIF(AN246:AN249,"&lt;0")*Cadeirante/30*GR$4</f>
        <v>0</v>
      </c>
      <c r="GS246" s="104">
        <f>SUMIF(AP246:AP249,"&lt;0")*Cadeirante/30*GS$4+SUMIF(AR246:AR249,"&lt;0")*Cadeirante/30*GS$4</f>
        <v>0</v>
      </c>
      <c r="GT246" s="104">
        <f>SUMIF(AT246:AT249,"&lt;0")*Cadeirante/30*GT$4+SUMIF(AV246:AV249,"&lt;0")*Cadeirante/30*GT$4</f>
        <v>0</v>
      </c>
      <c r="GU246" s="104">
        <f>SUMIF(AX246:AX249,"&lt;0")*Cadeirante/30*GU$4+SUMIF(AZ246:AZ249,"&lt;0")*Cadeirante/30*GU$4</f>
        <v>0</v>
      </c>
      <c r="GV246" s="104">
        <f>SUMIF(BB246:BB249,"&lt;0")*Cadeirante/30*GV$4+SUMIF(BD246:BD249,"&lt;0")*Cadeirante/30*GV$4</f>
        <v>0</v>
      </c>
      <c r="GW246" s="104">
        <f>SUMIF(BF246:BF249,"&lt;0")*Cadeirante/30*GW$4+SUMIF(BH246:BH249,"&lt;0")*Cadeirante/30*GW$4</f>
        <v>0</v>
      </c>
      <c r="GX246" s="104">
        <f>SUMIF(BJ246:BJ249,"&lt;0")*Cadeirante/30*GX$4+SUMIF(BL246:BL249,"&lt;0")*Cadeirante/30*GX$4</f>
        <v>0</v>
      </c>
      <c r="GY246" s="104">
        <f>SUMIF(BN246:BN249,"&lt;0")*Cadeirante/30*GY$4+SUMIF(BP246:BP249,"&lt;0")*Cadeirante/30*GY$4</f>
        <v>0</v>
      </c>
      <c r="GZ246" s="104">
        <f>SUMIF(BR246:BR249,"&lt;0")*Cadeirante/30*GZ$4+SUMIF(BT246:BT249,"&lt;0")*Cadeirante/30*GZ$4</f>
        <v>0</v>
      </c>
      <c r="HA246" s="104">
        <f>SUMIF(BV246:BV249,"&lt;0")*Cadeirante/30*HA$4+SUMIF(BX246:BX249,"&lt;0")*Cadeirante/30*HA$4</f>
        <v>0</v>
      </c>
      <c r="HB246" s="104">
        <f>SUMIF(BZ246:BZ249,"&lt;0")*Cadeirante/30*HB$4+SUMIF(CB246:CB249,"&lt;0")*Cadeirante/30*HB$4</f>
        <v>0</v>
      </c>
      <c r="HC246" s="104">
        <f>SUMIF(CD246:CD249,"&lt;0")*Cadeirante/30*HC$4+SUMIF(CF246:CF249,"&lt;0")*Cadeirante/30*HC$4</f>
        <v>0</v>
      </c>
      <c r="HD246" s="104">
        <f>SUMIF(CH246:CH249,"&lt;0")*Cadeirante/30*HD$4+SUMIF(CJ246:CJ249,"&lt;0")*Cadeirante/30*HD$4</f>
        <v>0</v>
      </c>
      <c r="HE246" s="104">
        <f>SUMIF(CL246:CL249,"&lt;0")*Cadeirante/30*HE$4+SUMIF(CN246:CN249,"&lt;0")*Cadeirante/30*HE$4</f>
        <v>0</v>
      </c>
      <c r="HF246" s="104">
        <f>SUMIF(CP246:CP249,"&lt;0")*Cadeirante/30*HF$4+SUMIF(CR246:CR249,"&lt;0")*Cadeirante/30*HF$4</f>
        <v>0</v>
      </c>
      <c r="HG246" s="104">
        <f>SUMIF(CT246:CT249,"&lt;0")*Cadeirante/30*HG$4+SUMIF(CV246:CV249,"&lt;0")*Cadeirante/30*HG$4</f>
        <v>0</v>
      </c>
      <c r="HH246" s="104">
        <f>SUMIF(CX246:CX249,"&lt;0")*Cadeirante/30*HH$4+SUMIF(CZ246:CZ249,"&lt;0")*Cadeirante/30*HH$4</f>
        <v>0</v>
      </c>
      <c r="HI246" s="104">
        <f>SUMIF(DB246:DB249,"&lt;0")*Cadeirante/30*HI$4+SUMIF(DD246:DD249,"&lt;0")*Cadeirante/30*HI$4</f>
        <v>0</v>
      </c>
      <c r="HJ246" s="104">
        <f>SUMIF(DF246:DF249,"&lt;0")*Cadeirante/30*HJ$4+SUMIF(DH246:DH249,"&lt;0")*Cadeirante/30*HJ$4</f>
        <v>0</v>
      </c>
      <c r="HK246" s="104">
        <f>SUMIF(DJ246:DJ249,"&lt;0")*Cadeirante/30*HK$4+SUMIF(DL246:DL249,"&lt;0")*Cadeirante/30*HK$4</f>
        <v>0</v>
      </c>
      <c r="HL246" s="104">
        <f>SUMIF(DN246:DN249,"&lt;0")*Cadeirante/30*HL$4+SUMIF(DP246:DP249,"&lt;0")*Cadeirante/30*HL$4</f>
        <v>0</v>
      </c>
      <c r="HM246" s="104">
        <f>SUMIF(DR246:DR249,"&lt;0")*Cadeirante/30*HM$4+SUMIF(DT246:DT249,"&lt;0")*Cadeirante/30*HM$4</f>
        <v>0</v>
      </c>
      <c r="HN246" s="104">
        <f>SUMIF(DV246:DV249,"&lt;0")*Cadeirante/30*HN$4+SUMIF(DX246:DX249,"&lt;0")*Cadeirante/30*HN$4</f>
        <v>0</v>
      </c>
      <c r="HO246" s="104">
        <f>SUMIF(DZ246:DZ249,"&lt;0")*Cadeirante/30*HO$4+SUMIF(EB246:EB249,"&lt;0")*Cadeirante/30*HO$4</f>
        <v>0</v>
      </c>
      <c r="HP246" s="104">
        <f>SUMIF(ED246:ED249,"&lt;0")*Cadeirante/30*HP$4+SUMIF(EF246:EF249,"&lt;0")*Cadeirante/30*HP$4</f>
        <v>0</v>
      </c>
      <c r="HQ246" s="64"/>
      <c r="HR246" s="64"/>
      <c r="HS246" s="64"/>
      <c r="HT246" s="64"/>
      <c r="HU246" s="64"/>
      <c r="HV246" s="64"/>
      <c r="HW246" s="176">
        <v>17629.309999999998</v>
      </c>
      <c r="HX246" s="64"/>
      <c r="HY246" s="280">
        <f>IF(ISTEXT(EM246), VALUE(EM246), EM246)</f>
        <v>0</v>
      </c>
      <c r="HZ246" s="280">
        <f>IF(ISTEXT(EN246), VALUE(EN246), EN246)</f>
        <v>0</v>
      </c>
      <c r="IA246" s="280">
        <f>IF(ISTEXT(EO246), VALUE(EO246), EO246)</f>
        <v>0</v>
      </c>
      <c r="IB246" s="64" t="b">
        <f>HW246=FE246</f>
        <v>0</v>
      </c>
      <c r="IC246" s="64"/>
    </row>
    <row r="247" spans="1:237" s="106" customFormat="1" ht="22.5" customHeight="1" x14ac:dyDescent="0.25">
      <c r="A247" s="368" t="s">
        <v>3386</v>
      </c>
      <c r="B247" s="369" t="s">
        <v>3387</v>
      </c>
      <c r="C247" s="370" t="s">
        <v>3186</v>
      </c>
      <c r="D247" s="371" t="s">
        <v>3388</v>
      </c>
      <c r="E247" s="371" t="s">
        <v>3389</v>
      </c>
      <c r="F247" s="372" t="s">
        <v>3182</v>
      </c>
      <c r="G247" s="372" t="s">
        <v>3183</v>
      </c>
      <c r="H247" s="373" t="s">
        <v>2113</v>
      </c>
      <c r="I247" s="374" t="s">
        <v>2113</v>
      </c>
      <c r="J247" s="421" t="s">
        <v>3184</v>
      </c>
      <c r="K247" s="421" t="s">
        <v>3187</v>
      </c>
      <c r="L247" s="329">
        <f>CONTINUA!BV247</f>
        <v>14</v>
      </c>
      <c r="M247" s="329">
        <f>CONTINUA!BW247</f>
        <v>0</v>
      </c>
      <c r="N247" s="895"/>
      <c r="O247" s="896" t="s">
        <v>3532</v>
      </c>
      <c r="P247" s="897">
        <v>0</v>
      </c>
      <c r="Q247" s="400">
        <v>26</v>
      </c>
      <c r="R247" s="401"/>
      <c r="S247" s="400">
        <v>3</v>
      </c>
      <c r="T247" s="401"/>
      <c r="U247" s="400"/>
      <c r="V247" s="401"/>
      <c r="W247" s="400"/>
      <c r="X247" s="401"/>
      <c r="Y247" s="400"/>
      <c r="Z247" s="401"/>
      <c r="AA247" s="400"/>
      <c r="AB247" s="401"/>
      <c r="AC247" s="400"/>
      <c r="AD247" s="401"/>
      <c r="AE247" s="400"/>
      <c r="AF247" s="401"/>
      <c r="AG247" s="400"/>
      <c r="AH247" s="401"/>
      <c r="AI247" s="400"/>
      <c r="AJ247" s="401"/>
      <c r="AK247" s="400"/>
      <c r="AL247" s="401"/>
      <c r="AM247" s="400"/>
      <c r="AN247" s="401"/>
      <c r="AO247" s="400"/>
      <c r="AP247" s="401"/>
      <c r="AQ247" s="400"/>
      <c r="AR247" s="401"/>
      <c r="AS247" s="400"/>
      <c r="AT247" s="401"/>
      <c r="AU247" s="400"/>
      <c r="AV247" s="401"/>
      <c r="AW247" s="400"/>
      <c r="AX247" s="401"/>
      <c r="AY247" s="400"/>
      <c r="AZ247" s="401"/>
      <c r="BA247" s="400"/>
      <c r="BB247" s="401"/>
      <c r="BC247" s="400"/>
      <c r="BD247" s="401"/>
      <c r="BE247" s="400"/>
      <c r="BF247" s="401"/>
      <c r="BG247" s="400"/>
      <c r="BH247" s="401"/>
      <c r="BI247" s="400"/>
      <c r="BJ247" s="401"/>
      <c r="BK247" s="400"/>
      <c r="BL247" s="401"/>
      <c r="BM247" s="400"/>
      <c r="BN247" s="401"/>
      <c r="BO247" s="400"/>
      <c r="BP247" s="401"/>
      <c r="BQ247" s="400"/>
      <c r="BR247" s="401"/>
      <c r="BS247" s="400"/>
      <c r="BT247" s="401"/>
      <c r="BU247" s="400"/>
      <c r="BV247" s="401"/>
      <c r="BW247" s="400"/>
      <c r="BX247" s="401"/>
      <c r="BY247" s="400"/>
      <c r="BZ247" s="401"/>
      <c r="CA247" s="400"/>
      <c r="CB247" s="401"/>
      <c r="CC247" s="400"/>
      <c r="CD247" s="401"/>
      <c r="CE247" s="400"/>
      <c r="CF247" s="401"/>
      <c r="CG247" s="400"/>
      <c r="CH247" s="401"/>
      <c r="CI247" s="400"/>
      <c r="CJ247" s="401"/>
      <c r="CK247" s="400"/>
      <c r="CL247" s="401"/>
      <c r="CM247" s="400"/>
      <c r="CN247" s="401"/>
      <c r="CO247" s="400"/>
      <c r="CP247" s="401"/>
      <c r="CQ247" s="400"/>
      <c r="CR247" s="401"/>
      <c r="CS247" s="400"/>
      <c r="CT247" s="401"/>
      <c r="CU247" s="400"/>
      <c r="CV247" s="401"/>
      <c r="CW247" s="400"/>
      <c r="CX247" s="401"/>
      <c r="CY247" s="400"/>
      <c r="CZ247" s="401"/>
      <c r="DA247" s="400"/>
      <c r="DB247" s="401"/>
      <c r="DC247" s="400"/>
      <c r="DD247" s="401"/>
      <c r="DE247" s="400"/>
      <c r="DF247" s="401"/>
      <c r="DG247" s="400"/>
      <c r="DH247" s="401"/>
      <c r="DI247" s="400"/>
      <c r="DJ247" s="401"/>
      <c r="DK247" s="400"/>
      <c r="DL247" s="401"/>
      <c r="DM247" s="400"/>
      <c r="DN247" s="401"/>
      <c r="DO247" s="400"/>
      <c r="DP247" s="401"/>
      <c r="DQ247" s="400"/>
      <c r="DR247" s="401"/>
      <c r="DS247" s="400"/>
      <c r="DT247" s="401"/>
      <c r="DU247" s="400"/>
      <c r="DV247" s="401"/>
      <c r="DW247" s="400"/>
      <c r="DX247" s="401"/>
      <c r="DY247" s="400"/>
      <c r="DZ247" s="401"/>
      <c r="EA247" s="400"/>
      <c r="EB247" s="401"/>
      <c r="EC247" s="400"/>
      <c r="ED247" s="401"/>
      <c r="EE247" s="400"/>
      <c r="EF247" s="401"/>
      <c r="EG247" s="400"/>
      <c r="EH247" s="401"/>
      <c r="EI247" s="400"/>
      <c r="EJ247" s="447"/>
      <c r="EK247" s="511"/>
      <c r="EL247" s="514"/>
      <c r="EM247" s="448"/>
      <c r="EN247" s="344"/>
      <c r="EO247" s="345"/>
      <c r="EP247" s="171">
        <f t="shared" si="241"/>
        <v>26</v>
      </c>
      <c r="EQ247" s="171">
        <f t="shared" si="242"/>
        <v>0</v>
      </c>
      <c r="ER247" s="171">
        <f t="shared" si="243"/>
        <v>3</v>
      </c>
      <c r="ES247" s="171">
        <f t="shared" si="244"/>
        <v>0</v>
      </c>
      <c r="ET247" s="171">
        <f t="shared" si="245"/>
        <v>0</v>
      </c>
      <c r="EU247" s="171">
        <f t="shared" si="246"/>
        <v>0</v>
      </c>
      <c r="EV247" s="172">
        <f t="shared" si="247"/>
        <v>29</v>
      </c>
      <c r="EW247" s="173"/>
      <c r="EX247" s="248">
        <f t="shared" si="289"/>
        <v>0</v>
      </c>
      <c r="EY247" s="174">
        <f>(L247*regular)+(M247*Cadeirantee)</f>
        <v>134.96</v>
      </c>
      <c r="EZ247" s="249">
        <f>SUMIF(FG247:GJ247,"&gt;0")</f>
        <v>0</v>
      </c>
      <c r="FA247" s="249">
        <f>SUMIF(FG247:GJ247,"&lt;0")+SUMIF(GN247:HP247,"&lt;0")</f>
        <v>0</v>
      </c>
      <c r="FB247" s="174">
        <v>0</v>
      </c>
      <c r="FC247" s="126">
        <f>N247*km*'VALORES TABELA'!$B$13</f>
        <v>0</v>
      </c>
      <c r="FD247" s="250">
        <f t="shared" ref="FD247:FD250" si="290">GL247</f>
        <v>0</v>
      </c>
      <c r="FE247" s="105"/>
      <c r="FF247" s="119"/>
      <c r="FG247" s="119"/>
      <c r="FH247" s="119"/>
      <c r="FI247" s="119"/>
      <c r="FJ247" s="119"/>
      <c r="FK247" s="119"/>
      <c r="FL247" s="119"/>
      <c r="FM247" s="119"/>
      <c r="FN247" s="119"/>
      <c r="FO247" s="119"/>
      <c r="FP247" s="119"/>
      <c r="FQ247" s="119"/>
      <c r="FR247" s="119"/>
      <c r="FS247" s="119"/>
      <c r="FT247" s="119"/>
      <c r="FU247" s="119"/>
      <c r="FV247" s="119"/>
      <c r="FW247" s="119"/>
      <c r="FX247" s="119"/>
      <c r="FY247" s="119"/>
      <c r="FZ247" s="119"/>
      <c r="GA247" s="119"/>
      <c r="GB247" s="119"/>
      <c r="GC247" s="119"/>
      <c r="GD247" s="119"/>
      <c r="GE247" s="119"/>
      <c r="GF247" s="119"/>
      <c r="GG247" s="119"/>
      <c r="GH247" s="119"/>
      <c r="GI247" s="119"/>
      <c r="GJ247" s="119"/>
      <c r="GK247" s="251"/>
      <c r="GL247" s="103">
        <f t="shared" si="248"/>
        <v>0</v>
      </c>
      <c r="GM247" s="12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64"/>
      <c r="HR247" s="64"/>
      <c r="HS247" s="64"/>
      <c r="HT247" s="64"/>
      <c r="HU247" s="64"/>
      <c r="HV247" s="64"/>
      <c r="HW247" s="105"/>
      <c r="HX247" s="64"/>
      <c r="HY247" s="280">
        <f t="shared" ref="HY247:HY250" si="291">IF(ISTEXT(EM247), VALUE(EM247), EM247)</f>
        <v>0</v>
      </c>
      <c r="HZ247" s="280">
        <f t="shared" ref="HZ247:HZ250" si="292">IF(ISTEXT(EN247), VALUE(EN247), EN247)</f>
        <v>0</v>
      </c>
      <c r="IA247" s="280">
        <f t="shared" ref="IA247:IA250" si="293">IF(ISTEXT(EO247), VALUE(EO247), EO247)</f>
        <v>0</v>
      </c>
      <c r="IB247" s="64"/>
      <c r="IC247" s="64"/>
    </row>
    <row r="248" spans="1:237" s="106" customFormat="1" ht="22.5" customHeight="1" x14ac:dyDescent="0.25">
      <c r="A248" s="368" t="s">
        <v>3386</v>
      </c>
      <c r="B248" s="369" t="s">
        <v>3387</v>
      </c>
      <c r="C248" s="375" t="s">
        <v>3186</v>
      </c>
      <c r="D248" s="371" t="s">
        <v>3388</v>
      </c>
      <c r="E248" s="371" t="s">
        <v>3389</v>
      </c>
      <c r="F248" s="376" t="s">
        <v>3182</v>
      </c>
      <c r="G248" s="376" t="s">
        <v>3183</v>
      </c>
      <c r="H248" s="373" t="s">
        <v>2113</v>
      </c>
      <c r="I248" s="374" t="s">
        <v>2113</v>
      </c>
      <c r="J248" s="421" t="s">
        <v>3184</v>
      </c>
      <c r="K248" s="422" t="s">
        <v>3188</v>
      </c>
      <c r="L248" s="329">
        <f>CONTINUA!BV248</f>
        <v>0</v>
      </c>
      <c r="M248" s="329">
        <f>CONTINUA!BW248</f>
        <v>0</v>
      </c>
      <c r="N248" s="895"/>
      <c r="O248" s="896" t="s">
        <v>3532</v>
      </c>
      <c r="P248" s="897">
        <v>0</v>
      </c>
      <c r="Q248" s="400"/>
      <c r="R248" s="401"/>
      <c r="S248" s="400"/>
      <c r="T248" s="401"/>
      <c r="U248" s="400"/>
      <c r="V248" s="401"/>
      <c r="W248" s="400"/>
      <c r="X248" s="401"/>
      <c r="Y248" s="400"/>
      <c r="Z248" s="401"/>
      <c r="AA248" s="400"/>
      <c r="AB248" s="401"/>
      <c r="AC248" s="400"/>
      <c r="AD248" s="401"/>
      <c r="AE248" s="400"/>
      <c r="AF248" s="401"/>
      <c r="AG248" s="400"/>
      <c r="AH248" s="401"/>
      <c r="AI248" s="400"/>
      <c r="AJ248" s="401"/>
      <c r="AK248" s="400"/>
      <c r="AL248" s="401"/>
      <c r="AM248" s="400"/>
      <c r="AN248" s="401"/>
      <c r="AO248" s="400"/>
      <c r="AP248" s="401"/>
      <c r="AQ248" s="400"/>
      <c r="AR248" s="401"/>
      <c r="AS248" s="400"/>
      <c r="AT248" s="401"/>
      <c r="AU248" s="400"/>
      <c r="AV248" s="401"/>
      <c r="AW248" s="400"/>
      <c r="AX248" s="401"/>
      <c r="AY248" s="400"/>
      <c r="AZ248" s="401"/>
      <c r="BA248" s="400"/>
      <c r="BB248" s="401"/>
      <c r="BC248" s="400"/>
      <c r="BD248" s="401"/>
      <c r="BE248" s="400"/>
      <c r="BF248" s="401"/>
      <c r="BG248" s="400"/>
      <c r="BH248" s="401"/>
      <c r="BI248" s="400"/>
      <c r="BJ248" s="401"/>
      <c r="BK248" s="400"/>
      <c r="BL248" s="401"/>
      <c r="BM248" s="400"/>
      <c r="BN248" s="401"/>
      <c r="BO248" s="400"/>
      <c r="BP248" s="401"/>
      <c r="BQ248" s="400"/>
      <c r="BR248" s="401"/>
      <c r="BS248" s="400"/>
      <c r="BT248" s="401"/>
      <c r="BU248" s="400"/>
      <c r="BV248" s="401"/>
      <c r="BW248" s="400"/>
      <c r="BX248" s="401"/>
      <c r="BY248" s="400"/>
      <c r="BZ248" s="401"/>
      <c r="CA248" s="400"/>
      <c r="CB248" s="401"/>
      <c r="CC248" s="400"/>
      <c r="CD248" s="401"/>
      <c r="CE248" s="400"/>
      <c r="CF248" s="401"/>
      <c r="CG248" s="400"/>
      <c r="CH248" s="401"/>
      <c r="CI248" s="400"/>
      <c r="CJ248" s="401"/>
      <c r="CK248" s="400"/>
      <c r="CL248" s="401"/>
      <c r="CM248" s="400"/>
      <c r="CN248" s="401"/>
      <c r="CO248" s="400"/>
      <c r="CP248" s="401"/>
      <c r="CQ248" s="400"/>
      <c r="CR248" s="401"/>
      <c r="CS248" s="400"/>
      <c r="CT248" s="401"/>
      <c r="CU248" s="400"/>
      <c r="CV248" s="401"/>
      <c r="CW248" s="400"/>
      <c r="CX248" s="401"/>
      <c r="CY248" s="400"/>
      <c r="CZ248" s="401"/>
      <c r="DA248" s="400"/>
      <c r="DB248" s="401"/>
      <c r="DC248" s="400"/>
      <c r="DD248" s="401"/>
      <c r="DE248" s="400"/>
      <c r="DF248" s="401"/>
      <c r="DG248" s="400"/>
      <c r="DH248" s="401"/>
      <c r="DI248" s="400"/>
      <c r="DJ248" s="401"/>
      <c r="DK248" s="400"/>
      <c r="DL248" s="401"/>
      <c r="DM248" s="400"/>
      <c r="DN248" s="401"/>
      <c r="DO248" s="400"/>
      <c r="DP248" s="401"/>
      <c r="DQ248" s="400"/>
      <c r="DR248" s="401"/>
      <c r="DS248" s="400"/>
      <c r="DT248" s="401"/>
      <c r="DU248" s="400"/>
      <c r="DV248" s="401"/>
      <c r="DW248" s="400"/>
      <c r="DX248" s="401"/>
      <c r="DY248" s="400"/>
      <c r="DZ248" s="401"/>
      <c r="EA248" s="400"/>
      <c r="EB248" s="401"/>
      <c r="EC248" s="400"/>
      <c r="ED248" s="401"/>
      <c r="EE248" s="400"/>
      <c r="EF248" s="401"/>
      <c r="EG248" s="400"/>
      <c r="EH248" s="401"/>
      <c r="EI248" s="400"/>
      <c r="EJ248" s="447"/>
      <c r="EK248" s="511"/>
      <c r="EL248" s="514"/>
      <c r="EM248" s="448"/>
      <c r="EN248" s="344"/>
      <c r="EO248" s="345"/>
      <c r="EP248" s="171">
        <f t="shared" si="241"/>
        <v>0</v>
      </c>
      <c r="EQ248" s="171">
        <f t="shared" si="242"/>
        <v>0</v>
      </c>
      <c r="ER248" s="171">
        <f t="shared" si="243"/>
        <v>0</v>
      </c>
      <c r="ES248" s="171">
        <f t="shared" si="244"/>
        <v>0</v>
      </c>
      <c r="ET248" s="171">
        <f t="shared" si="245"/>
        <v>0</v>
      </c>
      <c r="EU248" s="171">
        <f t="shared" si="246"/>
        <v>0</v>
      </c>
      <c r="EV248" s="172">
        <f t="shared" si="247"/>
        <v>0</v>
      </c>
      <c r="EW248" s="125"/>
      <c r="EX248" s="248">
        <f t="shared" si="289"/>
        <v>0</v>
      </c>
      <c r="EY248" s="174">
        <f>(L248*regular)+(M248*Cadeirantee)</f>
        <v>0</v>
      </c>
      <c r="EZ248" s="249">
        <f>SUMIF(FG248:GJ248,"&gt;0")</f>
        <v>0</v>
      </c>
      <c r="FA248" s="249">
        <f>SUMIF(FG248:GJ248,"&lt;0")+SUMIF(GN248:HP248,"&lt;0")</f>
        <v>0</v>
      </c>
      <c r="FB248" s="174">
        <v>0</v>
      </c>
      <c r="FC248" s="126">
        <f>N248*km*'VALORES TABELA'!$B$13</f>
        <v>0</v>
      </c>
      <c r="FD248" s="250">
        <f t="shared" si="290"/>
        <v>0</v>
      </c>
      <c r="FE248" s="105"/>
      <c r="FF248" s="108"/>
      <c r="FG248" s="108"/>
      <c r="FH248" s="108"/>
      <c r="FI248" s="108"/>
      <c r="FJ248" s="108"/>
      <c r="FK248" s="108"/>
      <c r="FL248" s="108"/>
      <c r="FM248" s="108"/>
      <c r="FN248" s="108"/>
      <c r="FO248" s="108"/>
      <c r="FP248" s="108"/>
      <c r="FQ248" s="108"/>
      <c r="FR248" s="108"/>
      <c r="FS248" s="108"/>
      <c r="FT248" s="108"/>
      <c r="FU248" s="108"/>
      <c r="FV248" s="108"/>
      <c r="FW248" s="108"/>
      <c r="FX248" s="108"/>
      <c r="FY248" s="108"/>
      <c r="FZ248" s="108"/>
      <c r="GA248" s="108"/>
      <c r="GB248" s="108"/>
      <c r="GC248" s="108"/>
      <c r="GD248" s="108"/>
      <c r="GE248" s="108"/>
      <c r="GF248" s="108"/>
      <c r="GG248" s="108"/>
      <c r="GH248" s="108"/>
      <c r="GI248" s="108"/>
      <c r="GJ248" s="108"/>
      <c r="GK248" s="251"/>
      <c r="GL248" s="103">
        <f t="shared" si="248"/>
        <v>0</v>
      </c>
      <c r="GM248" s="124"/>
      <c r="GN248" s="104"/>
      <c r="GO248" s="104"/>
      <c r="GP248" s="104"/>
      <c r="GQ248" s="104"/>
      <c r="GR248" s="104"/>
      <c r="GS248" s="104"/>
      <c r="GT248" s="104"/>
      <c r="GU248" s="104"/>
      <c r="GV248" s="104"/>
      <c r="GW248" s="104"/>
      <c r="GX248" s="104"/>
      <c r="GY248" s="104"/>
      <c r="GZ248" s="104"/>
      <c r="HA248" s="104"/>
      <c r="HB248" s="104"/>
      <c r="HC248" s="104"/>
      <c r="HD248" s="104"/>
      <c r="HE248" s="104"/>
      <c r="HF248" s="104"/>
      <c r="HG248" s="104"/>
      <c r="HH248" s="104"/>
      <c r="HI248" s="104"/>
      <c r="HJ248" s="104"/>
      <c r="HK248" s="104"/>
      <c r="HL248" s="104"/>
      <c r="HM248" s="104"/>
      <c r="HN248" s="104"/>
      <c r="HO248" s="104"/>
      <c r="HP248" s="104"/>
      <c r="HQ248" s="64"/>
      <c r="HR248" s="64"/>
      <c r="HS248" s="64"/>
      <c r="HT248" s="64"/>
      <c r="HU248" s="64"/>
      <c r="HV248" s="64"/>
      <c r="HW248" s="105"/>
      <c r="HX248" s="64"/>
      <c r="HY248" s="280">
        <f t="shared" si="291"/>
        <v>0</v>
      </c>
      <c r="HZ248" s="280">
        <f t="shared" si="292"/>
        <v>0</v>
      </c>
      <c r="IA248" s="280">
        <f t="shared" si="293"/>
        <v>0</v>
      </c>
      <c r="IB248" s="64"/>
      <c r="IC248" s="64"/>
    </row>
    <row r="249" spans="1:237" s="106" customFormat="1" ht="22.5" customHeight="1" x14ac:dyDescent="0.25">
      <c r="A249" s="368" t="s">
        <v>3386</v>
      </c>
      <c r="B249" s="369" t="s">
        <v>3387</v>
      </c>
      <c r="C249" s="375" t="s">
        <v>3186</v>
      </c>
      <c r="D249" s="371" t="s">
        <v>3388</v>
      </c>
      <c r="E249" s="371" t="s">
        <v>3389</v>
      </c>
      <c r="F249" s="376" t="s">
        <v>3182</v>
      </c>
      <c r="G249" s="376" t="s">
        <v>3183</v>
      </c>
      <c r="H249" s="373" t="s">
        <v>2113</v>
      </c>
      <c r="I249" s="374" t="s">
        <v>2113</v>
      </c>
      <c r="J249" s="421" t="s">
        <v>3184</v>
      </c>
      <c r="K249" s="423" t="s">
        <v>3189</v>
      </c>
      <c r="L249" s="329">
        <f>CONTINUA!BV249</f>
        <v>0</v>
      </c>
      <c r="M249" s="329">
        <f>CONTINUA!BW249</f>
        <v>0</v>
      </c>
      <c r="N249" s="895"/>
      <c r="O249" s="896" t="s">
        <v>3532</v>
      </c>
      <c r="P249" s="897">
        <v>0</v>
      </c>
      <c r="Q249" s="400"/>
      <c r="R249" s="401"/>
      <c r="S249" s="400"/>
      <c r="T249" s="401"/>
      <c r="U249" s="400"/>
      <c r="V249" s="401"/>
      <c r="W249" s="400"/>
      <c r="X249" s="401"/>
      <c r="Y249" s="400"/>
      <c r="Z249" s="401"/>
      <c r="AA249" s="400"/>
      <c r="AB249" s="401"/>
      <c r="AC249" s="400"/>
      <c r="AD249" s="401"/>
      <c r="AE249" s="400"/>
      <c r="AF249" s="401"/>
      <c r="AG249" s="400"/>
      <c r="AH249" s="401"/>
      <c r="AI249" s="400"/>
      <c r="AJ249" s="401"/>
      <c r="AK249" s="400"/>
      <c r="AL249" s="401"/>
      <c r="AM249" s="400"/>
      <c r="AN249" s="401"/>
      <c r="AO249" s="400"/>
      <c r="AP249" s="401"/>
      <c r="AQ249" s="400"/>
      <c r="AR249" s="401"/>
      <c r="AS249" s="400"/>
      <c r="AT249" s="401"/>
      <c r="AU249" s="400"/>
      <c r="AV249" s="401"/>
      <c r="AW249" s="400"/>
      <c r="AX249" s="401"/>
      <c r="AY249" s="400"/>
      <c r="AZ249" s="401"/>
      <c r="BA249" s="400"/>
      <c r="BB249" s="401"/>
      <c r="BC249" s="400"/>
      <c r="BD249" s="401"/>
      <c r="BE249" s="400"/>
      <c r="BF249" s="401"/>
      <c r="BG249" s="400"/>
      <c r="BH249" s="401"/>
      <c r="BI249" s="400"/>
      <c r="BJ249" s="401"/>
      <c r="BK249" s="400"/>
      <c r="BL249" s="401"/>
      <c r="BM249" s="400"/>
      <c r="BN249" s="401"/>
      <c r="BO249" s="400"/>
      <c r="BP249" s="401"/>
      <c r="BQ249" s="400"/>
      <c r="BR249" s="401"/>
      <c r="BS249" s="400"/>
      <c r="BT249" s="401"/>
      <c r="BU249" s="400"/>
      <c r="BV249" s="401"/>
      <c r="BW249" s="400"/>
      <c r="BX249" s="401"/>
      <c r="BY249" s="400"/>
      <c r="BZ249" s="401"/>
      <c r="CA249" s="400"/>
      <c r="CB249" s="401"/>
      <c r="CC249" s="400"/>
      <c r="CD249" s="401"/>
      <c r="CE249" s="400"/>
      <c r="CF249" s="401"/>
      <c r="CG249" s="400"/>
      <c r="CH249" s="401"/>
      <c r="CI249" s="400"/>
      <c r="CJ249" s="401"/>
      <c r="CK249" s="400"/>
      <c r="CL249" s="401"/>
      <c r="CM249" s="400"/>
      <c r="CN249" s="401"/>
      <c r="CO249" s="400"/>
      <c r="CP249" s="401"/>
      <c r="CQ249" s="400"/>
      <c r="CR249" s="401"/>
      <c r="CS249" s="400"/>
      <c r="CT249" s="401"/>
      <c r="CU249" s="400"/>
      <c r="CV249" s="401"/>
      <c r="CW249" s="400"/>
      <c r="CX249" s="401"/>
      <c r="CY249" s="400"/>
      <c r="CZ249" s="401"/>
      <c r="DA249" s="400"/>
      <c r="DB249" s="401"/>
      <c r="DC249" s="400"/>
      <c r="DD249" s="401"/>
      <c r="DE249" s="400"/>
      <c r="DF249" s="401"/>
      <c r="DG249" s="400"/>
      <c r="DH249" s="401"/>
      <c r="DI249" s="400"/>
      <c r="DJ249" s="401"/>
      <c r="DK249" s="400"/>
      <c r="DL249" s="401"/>
      <c r="DM249" s="400"/>
      <c r="DN249" s="401"/>
      <c r="DO249" s="400"/>
      <c r="DP249" s="401"/>
      <c r="DQ249" s="400"/>
      <c r="DR249" s="401"/>
      <c r="DS249" s="400"/>
      <c r="DT249" s="401"/>
      <c r="DU249" s="400"/>
      <c r="DV249" s="401"/>
      <c r="DW249" s="400"/>
      <c r="DX249" s="401"/>
      <c r="DY249" s="400"/>
      <c r="DZ249" s="401"/>
      <c r="EA249" s="400"/>
      <c r="EB249" s="401"/>
      <c r="EC249" s="400"/>
      <c r="ED249" s="401"/>
      <c r="EE249" s="400"/>
      <c r="EF249" s="401"/>
      <c r="EG249" s="400"/>
      <c r="EH249" s="401"/>
      <c r="EI249" s="400"/>
      <c r="EJ249" s="447"/>
      <c r="EK249" s="511"/>
      <c r="EL249" s="514"/>
      <c r="EM249" s="448"/>
      <c r="EN249" s="344"/>
      <c r="EO249" s="345"/>
      <c r="EP249" s="171">
        <f t="shared" si="241"/>
        <v>0</v>
      </c>
      <c r="EQ249" s="171">
        <f t="shared" si="242"/>
        <v>0</v>
      </c>
      <c r="ER249" s="171">
        <f t="shared" si="243"/>
        <v>0</v>
      </c>
      <c r="ES249" s="171">
        <f t="shared" si="244"/>
        <v>0</v>
      </c>
      <c r="ET249" s="171">
        <f t="shared" si="245"/>
        <v>0</v>
      </c>
      <c r="EU249" s="171">
        <f t="shared" si="246"/>
        <v>0</v>
      </c>
      <c r="EV249" s="172">
        <f t="shared" si="247"/>
        <v>0</v>
      </c>
      <c r="EW249" s="127"/>
      <c r="EX249" s="248">
        <f t="shared" si="289"/>
        <v>0</v>
      </c>
      <c r="EY249" s="174">
        <f>(L249*regular)+(M249*Cadeirantee)</f>
        <v>0</v>
      </c>
      <c r="EZ249" s="249">
        <f>SUMIF(FG249:GJ249,"&gt;0")</f>
        <v>0</v>
      </c>
      <c r="FA249" s="249">
        <f>SUMIF(FG249:GJ249,"&lt;0")+SUMIF(GN249:HP249,"&lt;0")</f>
        <v>0</v>
      </c>
      <c r="FB249" s="174">
        <v>0</v>
      </c>
      <c r="FC249" s="126">
        <f>N249*km*'VALORES TABELA'!$B$13</f>
        <v>0</v>
      </c>
      <c r="FD249" s="250">
        <f t="shared" si="290"/>
        <v>0</v>
      </c>
      <c r="FE249" s="105"/>
      <c r="FF249" s="118"/>
      <c r="FG249" s="118"/>
      <c r="FH249" s="118"/>
      <c r="FI249" s="118"/>
      <c r="FJ249" s="118"/>
      <c r="FK249" s="118"/>
      <c r="FL249" s="118"/>
      <c r="FM249" s="118"/>
      <c r="FN249" s="118"/>
      <c r="FO249" s="118"/>
      <c r="FP249" s="118"/>
      <c r="FQ249" s="118"/>
      <c r="FR249" s="118"/>
      <c r="FS249" s="118"/>
      <c r="FT249" s="118"/>
      <c r="FU249" s="118"/>
      <c r="FV249" s="118"/>
      <c r="FW249" s="118"/>
      <c r="FX249" s="118"/>
      <c r="FY249" s="118"/>
      <c r="FZ249" s="118"/>
      <c r="GA249" s="118"/>
      <c r="GB249" s="118"/>
      <c r="GC249" s="118"/>
      <c r="GD249" s="118"/>
      <c r="GE249" s="118"/>
      <c r="GF249" s="118"/>
      <c r="GG249" s="118"/>
      <c r="GH249" s="118"/>
      <c r="GI249" s="118"/>
      <c r="GJ249" s="118"/>
      <c r="GK249" s="252"/>
      <c r="GL249" s="103">
        <f t="shared" si="248"/>
        <v>0</v>
      </c>
      <c r="GM249" s="12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64"/>
      <c r="HR249" s="65"/>
      <c r="HS249" s="65"/>
      <c r="HT249" s="65"/>
      <c r="HU249" s="65"/>
      <c r="HV249" s="65"/>
      <c r="HW249" s="105"/>
      <c r="HX249" s="65"/>
      <c r="HY249" s="280">
        <f t="shared" si="291"/>
        <v>0</v>
      </c>
      <c r="HZ249" s="280">
        <f t="shared" si="292"/>
        <v>0</v>
      </c>
      <c r="IA249" s="280">
        <f t="shared" si="293"/>
        <v>0</v>
      </c>
      <c r="IB249" s="65"/>
      <c r="IC249" s="65"/>
    </row>
    <row r="250" spans="1:237" s="106" customFormat="1" ht="22.5" customHeight="1" thickBot="1" x14ac:dyDescent="0.3">
      <c r="A250" s="377" t="s">
        <v>3386</v>
      </c>
      <c r="B250" s="378" t="s">
        <v>3387</v>
      </c>
      <c r="C250" s="379" t="s">
        <v>3186</v>
      </c>
      <c r="D250" s="380" t="s">
        <v>3388</v>
      </c>
      <c r="E250" s="380" t="s">
        <v>3389</v>
      </c>
      <c r="F250" s="381" t="s">
        <v>3182</v>
      </c>
      <c r="G250" s="381" t="s">
        <v>3183</v>
      </c>
      <c r="H250" s="382" t="s">
        <v>2113</v>
      </c>
      <c r="I250" s="383" t="s">
        <v>2113</v>
      </c>
      <c r="J250" s="421" t="s">
        <v>3184</v>
      </c>
      <c r="K250" s="424" t="s">
        <v>60</v>
      </c>
      <c r="L250" s="329">
        <f>CONTINUA!BV250</f>
        <v>0</v>
      </c>
      <c r="M250" s="329">
        <f>CONTINUA!BW250</f>
        <v>0</v>
      </c>
      <c r="N250" s="895"/>
      <c r="O250" s="896" t="s">
        <v>3532</v>
      </c>
      <c r="P250" s="897">
        <v>0</v>
      </c>
      <c r="Q250" s="400"/>
      <c r="R250" s="401"/>
      <c r="S250" s="400"/>
      <c r="T250" s="401"/>
      <c r="U250" s="400"/>
      <c r="V250" s="401"/>
      <c r="W250" s="400"/>
      <c r="X250" s="401"/>
      <c r="Y250" s="400"/>
      <c r="Z250" s="401"/>
      <c r="AA250" s="400"/>
      <c r="AB250" s="401"/>
      <c r="AC250" s="400"/>
      <c r="AD250" s="401"/>
      <c r="AE250" s="400"/>
      <c r="AF250" s="401"/>
      <c r="AG250" s="400"/>
      <c r="AH250" s="401"/>
      <c r="AI250" s="400"/>
      <c r="AJ250" s="401"/>
      <c r="AK250" s="400"/>
      <c r="AL250" s="401"/>
      <c r="AM250" s="400"/>
      <c r="AN250" s="401"/>
      <c r="AO250" s="400"/>
      <c r="AP250" s="401"/>
      <c r="AQ250" s="400"/>
      <c r="AR250" s="401"/>
      <c r="AS250" s="400"/>
      <c r="AT250" s="401"/>
      <c r="AU250" s="400"/>
      <c r="AV250" s="401"/>
      <c r="AW250" s="400"/>
      <c r="AX250" s="401"/>
      <c r="AY250" s="400"/>
      <c r="AZ250" s="401"/>
      <c r="BA250" s="400"/>
      <c r="BB250" s="401"/>
      <c r="BC250" s="400"/>
      <c r="BD250" s="401"/>
      <c r="BE250" s="400"/>
      <c r="BF250" s="401"/>
      <c r="BG250" s="400"/>
      <c r="BH250" s="401"/>
      <c r="BI250" s="400"/>
      <c r="BJ250" s="401"/>
      <c r="BK250" s="400"/>
      <c r="BL250" s="401"/>
      <c r="BM250" s="400"/>
      <c r="BN250" s="401"/>
      <c r="BO250" s="400"/>
      <c r="BP250" s="401"/>
      <c r="BQ250" s="400"/>
      <c r="BR250" s="401"/>
      <c r="BS250" s="400"/>
      <c r="BT250" s="401"/>
      <c r="BU250" s="400"/>
      <c r="BV250" s="401"/>
      <c r="BW250" s="400"/>
      <c r="BX250" s="401"/>
      <c r="BY250" s="400"/>
      <c r="BZ250" s="401"/>
      <c r="CA250" s="400"/>
      <c r="CB250" s="401"/>
      <c r="CC250" s="400"/>
      <c r="CD250" s="401"/>
      <c r="CE250" s="400"/>
      <c r="CF250" s="401"/>
      <c r="CG250" s="400"/>
      <c r="CH250" s="401"/>
      <c r="CI250" s="400"/>
      <c r="CJ250" s="401"/>
      <c r="CK250" s="400"/>
      <c r="CL250" s="401"/>
      <c r="CM250" s="400"/>
      <c r="CN250" s="401"/>
      <c r="CO250" s="400"/>
      <c r="CP250" s="401"/>
      <c r="CQ250" s="400"/>
      <c r="CR250" s="401"/>
      <c r="CS250" s="400"/>
      <c r="CT250" s="401"/>
      <c r="CU250" s="400"/>
      <c r="CV250" s="401"/>
      <c r="CW250" s="400"/>
      <c r="CX250" s="401"/>
      <c r="CY250" s="400"/>
      <c r="CZ250" s="401"/>
      <c r="DA250" s="400"/>
      <c r="DB250" s="401"/>
      <c r="DC250" s="400"/>
      <c r="DD250" s="401"/>
      <c r="DE250" s="400"/>
      <c r="DF250" s="401"/>
      <c r="DG250" s="400"/>
      <c r="DH250" s="401"/>
      <c r="DI250" s="400"/>
      <c r="DJ250" s="401"/>
      <c r="DK250" s="400"/>
      <c r="DL250" s="401"/>
      <c r="DM250" s="400"/>
      <c r="DN250" s="401"/>
      <c r="DO250" s="400"/>
      <c r="DP250" s="401"/>
      <c r="DQ250" s="400"/>
      <c r="DR250" s="401"/>
      <c r="DS250" s="400"/>
      <c r="DT250" s="401"/>
      <c r="DU250" s="400"/>
      <c r="DV250" s="401"/>
      <c r="DW250" s="400"/>
      <c r="DX250" s="401"/>
      <c r="DY250" s="400"/>
      <c r="DZ250" s="401"/>
      <c r="EA250" s="400"/>
      <c r="EB250" s="401"/>
      <c r="EC250" s="400"/>
      <c r="ED250" s="401"/>
      <c r="EE250" s="400"/>
      <c r="EF250" s="401"/>
      <c r="EG250" s="400"/>
      <c r="EH250" s="401"/>
      <c r="EI250" s="400"/>
      <c r="EJ250" s="447"/>
      <c r="EK250" s="512"/>
      <c r="EL250" s="515"/>
      <c r="EM250" s="450"/>
      <c r="EN250" s="348"/>
      <c r="EO250" s="348"/>
      <c r="EP250" s="179">
        <f t="shared" si="241"/>
        <v>0</v>
      </c>
      <c r="EQ250" s="179">
        <f t="shared" si="242"/>
        <v>0</v>
      </c>
      <c r="ER250" s="179">
        <f t="shared" si="243"/>
        <v>0</v>
      </c>
      <c r="ES250" s="179">
        <f t="shared" si="244"/>
        <v>0</v>
      </c>
      <c r="ET250" s="179">
        <f t="shared" si="245"/>
        <v>0</v>
      </c>
      <c r="EU250" s="179">
        <f t="shared" si="246"/>
        <v>0</v>
      </c>
      <c r="EV250" s="172">
        <f t="shared" si="247"/>
        <v>0</v>
      </c>
      <c r="EW250" s="253"/>
      <c r="EX250" s="254">
        <v>0</v>
      </c>
      <c r="EY250" s="180">
        <v>0</v>
      </c>
      <c r="EZ250" s="255">
        <v>0</v>
      </c>
      <c r="FA250" s="255">
        <v>0</v>
      </c>
      <c r="FB250" s="180">
        <f>SUM(FF250:GI250)/2</f>
        <v>0</v>
      </c>
      <c r="FC250" s="256">
        <f>N250*km*'VALORES TABELA'!$B$13</f>
        <v>0</v>
      </c>
      <c r="FD250" s="250">
        <f t="shared" si="290"/>
        <v>0</v>
      </c>
      <c r="FE250" s="257"/>
      <c r="FF250" s="181">
        <f>((Q250+S250)*Percapita)+((R250+T250)*Cadeirante)</f>
        <v>0</v>
      </c>
      <c r="FG250" s="181">
        <f>((U250+W250)*Percapita/30*FG$4)+((V250+X250)*Cadeirante/30*FG$4)</f>
        <v>0</v>
      </c>
      <c r="FH250" s="181">
        <f>((Y250+AA250)*Percapita/30*FH$4)+((Z250+AB250)*Cadeirante/30*FH$4)</f>
        <v>0</v>
      </c>
      <c r="FI250" s="181">
        <f>((AC250+AE250)*Percapita/30*FI$4)+((AD250+AF250)*Cadeirante/30*FI$4)</f>
        <v>0</v>
      </c>
      <c r="FJ250" s="181">
        <f>((AG250+AI250)*Percapita/30*FJ$4)+((AH250+AJ250)*Cadeirante/30*FJ$4)</f>
        <v>0</v>
      </c>
      <c r="FK250" s="181">
        <f>((AK250+AM250)*Percapita/30*FK$4)+((AL250+AN250)*Cadeirante/30*FK$4)</f>
        <v>0</v>
      </c>
      <c r="FL250" s="181">
        <f>((AO250+AQ250)*Percapita/30*FL$4)+((AP250+AR250)*Cadeirante/30*FL$4)</f>
        <v>0</v>
      </c>
      <c r="FM250" s="181">
        <f>((AS250+AU250)*Percapita/30*FM$4)+((AT250+AV250)*Cadeirante/30*FM$4)</f>
        <v>0</v>
      </c>
      <c r="FN250" s="181">
        <f>((AW250+AY250)*Percapita/30*FN$4)+((AX250+AZ250)*Cadeirante/30*FN$4)</f>
        <v>0</v>
      </c>
      <c r="FO250" s="181">
        <f>((BA250+BC250)*Percapita/30*FO$4)+((BB250+BD250)*Cadeirante/30*FO$4)</f>
        <v>0</v>
      </c>
      <c r="FP250" s="181">
        <f>((BE250+BG250)*Percapita/30*FP$4)+((BF250+BH250)*Cadeirante/30*FP$4)</f>
        <v>0</v>
      </c>
      <c r="FQ250" s="181">
        <f>((BI250+BK250)*Percapita/30*FQ$4)+((BJ250+BL250)*Cadeirante/30*FQ$4)</f>
        <v>0</v>
      </c>
      <c r="FR250" s="181">
        <f>((BM250+BO250)*Percapita/30*FR$4)+((BN250+BP250)*Cadeirante/30*FR$4)</f>
        <v>0</v>
      </c>
      <c r="FS250" s="181">
        <f>((BQ250+BS250)*Percapita/30*FS$4)+((BR250+BT250)*Cadeirante/30*FS$4)</f>
        <v>0</v>
      </c>
      <c r="FT250" s="181">
        <f>((BU250+BW250)*Percapita/30*FT$4)+((BV250+BX250)*Cadeirante/30*FT$4)</f>
        <v>0</v>
      </c>
      <c r="FU250" s="181">
        <f>((BY250+CA250)*Percapita/30*FU$4)+((BZ250+CB250)*Cadeirante/30*FU$4)</f>
        <v>0</v>
      </c>
      <c r="FV250" s="181">
        <f>((CC250+CE250)*Percapita/30*FV$4)+((CD250+CF250)*Cadeirante/30*FV$4)</f>
        <v>0</v>
      </c>
      <c r="FW250" s="181">
        <f>((CG250+CI250)*Percapita/30*FW$4)+((CI250+CK250)*Cadeirante/30*FW$4)</f>
        <v>0</v>
      </c>
      <c r="FX250" s="181">
        <f>((CK250+CM250)*Percapita/30*FX$4)+((CL250+CN250)*Cadeirante/30*FX$4)</f>
        <v>0</v>
      </c>
      <c r="FY250" s="181">
        <f>((CO250+CQ250)*Percapita/30*FY$4)+((CP250+CR250)*Cadeirante/30*FY$4)</f>
        <v>0</v>
      </c>
      <c r="FZ250" s="181">
        <f>((CS250+CU250)*Percapita/30*FZ$4)+((CT250+CV250)*Cadeirante/30*FZ$4)</f>
        <v>0</v>
      </c>
      <c r="GA250" s="181">
        <f>((CW250+CY250)*Percapita/30*GA$4)+((CX250+CZ250)*Cadeirante/30*GA$4)</f>
        <v>0</v>
      </c>
      <c r="GB250" s="181">
        <f>((DA250+DC250)*Percapita/30*GB$4)+((DB250+DD250)*Cadeirante/30*GB$4)</f>
        <v>0</v>
      </c>
      <c r="GC250" s="181">
        <f>((DE250+DG250)*Percapita/30*GC$4)+((DF250+DH250)*Cadeirante/30*GC$4)</f>
        <v>0</v>
      </c>
      <c r="GD250" s="181">
        <f>((DI250+DK250)*Percapita/30*GD$4)+((DJ250+DL250)*Cadeirante/30*GD$4)</f>
        <v>0</v>
      </c>
      <c r="GE250" s="181">
        <f>((DM250+DO250)*Percapita/30*GE$4)+((DN250+DP250)*Cadeirante/30*GE$4)</f>
        <v>0</v>
      </c>
      <c r="GF250" s="181">
        <f>((DQ250+DS250)*Percapita/30*GF$4)+((DR250+DT250)*Cadeirante/30*GF$4)</f>
        <v>0</v>
      </c>
      <c r="GG250" s="181">
        <f>((DU250+DW250)*Percapita/30*GG$4)+((DV250+DX250)*Cadeirante/30*GG$4)</f>
        <v>0</v>
      </c>
      <c r="GH250" s="181">
        <f>((DY250+EA250)*Percapita/30*GH$4)+((DZ250+EB250)*Cadeirante/30*GH$4)</f>
        <v>0</v>
      </c>
      <c r="GI250" s="181">
        <f>((EC250+EE250)*Percapita/30*GI$4)+((ED250+EF250)*Cadeirante/30*GI$4)</f>
        <v>0</v>
      </c>
      <c r="GJ250" s="181">
        <f>((EG250+EI250)*Percapita)+((EH250+EJ250)*Cadeirante)</f>
        <v>0</v>
      </c>
      <c r="GK250" s="258"/>
      <c r="GL250" s="103">
        <f t="shared" si="248"/>
        <v>0</v>
      </c>
      <c r="GM250" s="124"/>
      <c r="GN250" s="182"/>
      <c r="GO250" s="182"/>
      <c r="GP250" s="182"/>
      <c r="GQ250" s="182"/>
      <c r="GR250" s="182"/>
      <c r="GS250" s="182"/>
      <c r="GT250" s="182"/>
      <c r="GU250" s="182"/>
      <c r="GV250" s="182"/>
      <c r="GW250" s="182"/>
      <c r="GX250" s="182"/>
      <c r="GY250" s="182"/>
      <c r="GZ250" s="182"/>
      <c r="HA250" s="182"/>
      <c r="HB250" s="182"/>
      <c r="HC250" s="182"/>
      <c r="HD250" s="182"/>
      <c r="HE250" s="182"/>
      <c r="HF250" s="182"/>
      <c r="HG250" s="182"/>
      <c r="HH250" s="182"/>
      <c r="HI250" s="182"/>
      <c r="HJ250" s="182"/>
      <c r="HK250" s="182"/>
      <c r="HL250" s="182"/>
      <c r="HM250" s="182"/>
      <c r="HN250" s="182"/>
      <c r="HO250" s="182"/>
      <c r="HP250" s="259"/>
      <c r="HQ250" s="64"/>
      <c r="HW250" s="257"/>
      <c r="HY250" s="280">
        <f t="shared" si="291"/>
        <v>0</v>
      </c>
      <c r="HZ250" s="280">
        <f t="shared" si="292"/>
        <v>0</v>
      </c>
      <c r="IA250" s="280">
        <f t="shared" si="293"/>
        <v>0</v>
      </c>
    </row>
    <row r="251" spans="1:237" s="106" customFormat="1" ht="22.5" customHeight="1" x14ac:dyDescent="0.25">
      <c r="A251" t="s">
        <v>3390</v>
      </c>
      <c r="B251" s="522" t="s">
        <v>3391</v>
      </c>
      <c r="C251" s="523">
        <v>1</v>
      </c>
      <c r="D251" s="524" t="s">
        <v>3392</v>
      </c>
      <c r="E251" s="524" t="s">
        <v>3393</v>
      </c>
      <c r="F251" s="525" t="s">
        <v>3182</v>
      </c>
      <c r="G251" s="525" t="s">
        <v>3183</v>
      </c>
      <c r="H251" s="350" t="s">
        <v>2115</v>
      </c>
      <c r="I251" s="351" t="s">
        <v>2115</v>
      </c>
      <c r="J251" s="409" t="s">
        <v>3184</v>
      </c>
      <c r="K251" s="410" t="s">
        <v>3185</v>
      </c>
      <c r="L251" s="329">
        <f>CONTINUA!BV251</f>
        <v>0</v>
      </c>
      <c r="M251" s="329">
        <f>CONTINUA!BW251</f>
        <v>0</v>
      </c>
      <c r="N251" s="895"/>
      <c r="O251" s="896" t="s">
        <v>3533</v>
      </c>
      <c r="P251" s="897">
        <v>0</v>
      </c>
      <c r="Q251" s="400">
        <v>13</v>
      </c>
      <c r="R251" s="401"/>
      <c r="S251" s="400"/>
      <c r="T251" s="401"/>
      <c r="U251" s="400"/>
      <c r="V251" s="401"/>
      <c r="W251" s="400"/>
      <c r="X251" s="401"/>
      <c r="Y251" s="400"/>
      <c r="Z251" s="401"/>
      <c r="AA251" s="400"/>
      <c r="AB251" s="401"/>
      <c r="AC251" s="400"/>
      <c r="AD251" s="401"/>
      <c r="AE251" s="400"/>
      <c r="AF251" s="401"/>
      <c r="AG251" s="400"/>
      <c r="AH251" s="401"/>
      <c r="AI251" s="400"/>
      <c r="AJ251" s="401"/>
      <c r="AK251" s="400"/>
      <c r="AL251" s="401"/>
      <c r="AM251" s="400"/>
      <c r="AN251" s="401"/>
      <c r="AO251" s="400"/>
      <c r="AP251" s="401"/>
      <c r="AQ251" s="400"/>
      <c r="AR251" s="401"/>
      <c r="AS251" s="400"/>
      <c r="AT251" s="401"/>
      <c r="AU251" s="400"/>
      <c r="AV251" s="401"/>
      <c r="AW251" s="400"/>
      <c r="AX251" s="401"/>
      <c r="AY251" s="400"/>
      <c r="AZ251" s="401"/>
      <c r="BA251" s="400"/>
      <c r="BB251" s="401"/>
      <c r="BC251" s="400"/>
      <c r="BD251" s="401"/>
      <c r="BE251" s="400"/>
      <c r="BF251" s="401"/>
      <c r="BG251" s="400"/>
      <c r="BH251" s="401"/>
      <c r="BI251" s="400"/>
      <c r="BJ251" s="401"/>
      <c r="BK251" s="400"/>
      <c r="BL251" s="401"/>
      <c r="BM251" s="400"/>
      <c r="BN251" s="401"/>
      <c r="BO251" s="400"/>
      <c r="BP251" s="401"/>
      <c r="BQ251" s="400"/>
      <c r="BR251" s="401"/>
      <c r="BS251" s="400"/>
      <c r="BT251" s="401"/>
      <c r="BU251" s="400"/>
      <c r="BV251" s="401"/>
      <c r="BW251" s="400"/>
      <c r="BX251" s="401"/>
      <c r="BY251" s="400"/>
      <c r="BZ251" s="401"/>
      <c r="CA251" s="400"/>
      <c r="CB251" s="401"/>
      <c r="CC251" s="400"/>
      <c r="CD251" s="401"/>
      <c r="CE251" s="400"/>
      <c r="CF251" s="401"/>
      <c r="CG251" s="400"/>
      <c r="CH251" s="401"/>
      <c r="CI251" s="400"/>
      <c r="CJ251" s="401"/>
      <c r="CK251" s="400"/>
      <c r="CL251" s="401"/>
      <c r="CM251" s="400"/>
      <c r="CN251" s="401"/>
      <c r="CO251" s="400"/>
      <c r="CP251" s="401"/>
      <c r="CQ251" s="400"/>
      <c r="CR251" s="401"/>
      <c r="CS251" s="400"/>
      <c r="CT251" s="401"/>
      <c r="CU251" s="400"/>
      <c r="CV251" s="401"/>
      <c r="CW251" s="400"/>
      <c r="CX251" s="401"/>
      <c r="CY251" s="400"/>
      <c r="CZ251" s="401"/>
      <c r="DA251" s="400"/>
      <c r="DB251" s="401"/>
      <c r="DC251" s="400"/>
      <c r="DD251" s="401"/>
      <c r="DE251" s="400"/>
      <c r="DF251" s="401"/>
      <c r="DG251" s="400"/>
      <c r="DH251" s="401"/>
      <c r="DI251" s="400"/>
      <c r="DJ251" s="401"/>
      <c r="DK251" s="400"/>
      <c r="DL251" s="401"/>
      <c r="DM251" s="400"/>
      <c r="DN251" s="401"/>
      <c r="DO251" s="400"/>
      <c r="DP251" s="401"/>
      <c r="DQ251" s="400"/>
      <c r="DR251" s="401"/>
      <c r="DS251" s="400"/>
      <c r="DT251" s="401"/>
      <c r="DU251" s="400"/>
      <c r="DV251" s="401"/>
      <c r="DW251" s="400"/>
      <c r="DX251" s="401"/>
      <c r="DY251" s="400"/>
      <c r="DZ251" s="401"/>
      <c r="EA251" s="400"/>
      <c r="EB251" s="401"/>
      <c r="EC251" s="400"/>
      <c r="ED251" s="401"/>
      <c r="EE251" s="400"/>
      <c r="EF251" s="401"/>
      <c r="EG251" s="400"/>
      <c r="EH251" s="401"/>
      <c r="EI251" s="400"/>
      <c r="EJ251" s="447"/>
      <c r="EK251" s="510"/>
      <c r="EL251" s="513"/>
      <c r="EM251" s="520"/>
      <c r="EN251" s="520"/>
      <c r="EO251" s="520" t="s">
        <v>3480</v>
      </c>
      <c r="EP251" s="171">
        <f t="shared" si="241"/>
        <v>13</v>
      </c>
      <c r="EQ251" s="171">
        <f t="shared" si="242"/>
        <v>0</v>
      </c>
      <c r="ER251" s="171">
        <f t="shared" si="243"/>
        <v>0</v>
      </c>
      <c r="ES251" s="171">
        <f t="shared" si="244"/>
        <v>0</v>
      </c>
      <c r="ET251" s="171">
        <f t="shared" si="245"/>
        <v>0</v>
      </c>
      <c r="EU251" s="171">
        <f t="shared" si="246"/>
        <v>0</v>
      </c>
      <c r="EV251" s="172">
        <f t="shared" si="247"/>
        <v>13</v>
      </c>
      <c r="EW251" s="367">
        <f>IF(C251=4,IF(MAX(Q251:EJ253)&gt;0,(Especiall/30*(IF(($G251-$F251)=($G$5-$F$5),30,IF(DAY($G251)=31,($G251-$F251),($G251-$F251)+1)))),0),0)</f>
        <v>0</v>
      </c>
      <c r="EX251" s="248">
        <f t="shared" ref="EX251:EX254" si="294">FF251</f>
        <v>15582.35</v>
      </c>
      <c r="EY251" s="174">
        <f>(L251*regular)+(M251*Cadeirantee)</f>
        <v>0</v>
      </c>
      <c r="EZ251" s="249">
        <f>SUMIF(FG251:GJ251,"&gt;0")</f>
        <v>0</v>
      </c>
      <c r="FA251" s="249">
        <f>SUMIF(FG251:GJ251,"&lt;0")+SUMIF(GN251:HP251,"&lt;0")</f>
        <v>0</v>
      </c>
      <c r="FB251" s="174">
        <v>0</v>
      </c>
      <c r="FC251" s="175">
        <f>N251*km*'VALORES TABELA'!$B$13</f>
        <v>0</v>
      </c>
      <c r="FD251" s="250">
        <f>GL251</f>
        <v>0</v>
      </c>
      <c r="FE251" s="176">
        <f>(EW251+EW252+EW253+EW254+EX251+EX252+EX253+EX254+EY251+EY252+EY253+EY254+EY255+EZ251+EZ252+EZ253+EZ254+FA251+FA252+FA253+FA254+FC251+FC252+FC253+FC254+HY251-HZ251-IA251+FD251+FD252+FD253+FD254+FB255)</f>
        <v>15062.94</v>
      </c>
      <c r="FF251" s="177">
        <f>IF(C251=4,SUM(Q251+Q252+Q253+S251+S252+S253)*Percapita/30*FF$4+(R251+R252+R253+T251+T252+T253)*Cadeirante/30*FF$4,IF(C251=3,IF(Q254+S254=10,Fixo/30*FF$4+(Q251+Q252+Q253+S251+S252+S253)*Percapita/30*FF$4+(R254+T254)*Cadeirante/30*FF$4,IF(Q254+S254&lt;=9,(Q254+S254)*Crechee/30*FF$4)+(R254+T254)*Cadeirante/30*FF$4+(Q251+Q252+Q253+S251+S252+S253)*Percapita/30*FF$4)+IF(Q254+S254&gt;=11,Fixo/30*FF$4+(Q254+S254-10)*Crechee/30*FF$4,0),IF(C251=2,IF(R251+R252+R253+R254+T251+T252+T253+T254=1,Cadeirante/30*FF$4,IF(R251+R252+R253+R254+T251+T252+T253+T254=2,Fixo/30*FF$4,IF(R251+R252+R253+R254+T251+T252+T253+T254&gt;2,Fixo/30*FF$4+(R251+R252+R253+R254+T251+T252+T253+T254-2)*Cadeirante/30*FF$4)))+(Q251+Q252+Q253+S251+S252+S253)*Percapita/30*FF$4+(Q254+S254)*Crechee/30*FF$4,IF(C251=1,IF(Q251+Q252+Q253+R251+R252+R253+S251+S252+S253+T251+T252+T253&lt;=15,(Q251+Q252+Q253+S251+S252+S253)*Percapita/30*FF$4,IF(Q251+Q252+Q253+R251+R252+R253+S251+S252+S253+T251+T252+T253&gt;=16,Fixo/30*FF$4+(Q251+Q252+Q253+R251+R252+R253+S251+S252+S253+T251+T252-16)*Percapita/30*FF$4))))))</f>
        <v>15582.35</v>
      </c>
      <c r="FG251" s="177">
        <f>IF(C251=4,SUM(U251+U252+U253+W251+W252+W253)*Percapita/30*FG$4+(V251+V252+V253+X251+X252+X253)*Cadeirante/30*FG$4,IF(C251=3,IF(U254+W254=10,Fixo/30*FG$4+(U251+U252+U253+W251+W252+W253)*Percapita/30*FG$4+(V254+X254)*Cadeirante/30*FG$4,IF(U254+W254&lt;=9,(U254+W254)*Crechee/30*FG$4)+(V254+X254)*Cadeirante/30*FG$4+(U251+U252+U253+W251+W252+W253)*Percapita/30*FG$4)+IF(U254+W254&gt;=11,Fixo/30*FG$4+(U254+W254-10)*Crechee/30*FG$4,0),IF(C251=2,IF(V251+V252+V253+V254+X251+X252+X253+X254=1,Cadeirante/30*FG$4,IF(V251+V252+V253+V254+X251+X252+X253+X254=2,Fixo/30*FG$4,IF(V251+V252+V253+V254+X251+X252+X253+X254&gt;2,Fixo/30*FG$4+(V251+V252+V253+V254+X251+X252+X253+X254-2)*Cadeirante/30*FG$4)))+(U251+U252+U253+W251+W252+W253)*Percapita/30*FG$4+(U254+W254)*Crechee/30*FG$4,IF(C251=1,IF(U251+U252+U253+V251+V252+V253+W251+W252+W253+X251+X252+X253&lt;=15,(U251+U252+U253+W251+W252+W253)*Percapita/30*FG$4,IF(U251+U252+U253+V251+V252+V253+W251+W252+W253+X251+X252+X253&gt;=16,Fixo/30*FG$4+(U251+U252+U253+V251+V252+V253+W251+W252+W253+X251+X252-16)*Percapita/30*FG$4))))))</f>
        <v>0</v>
      </c>
      <c r="FH251" s="177">
        <f>IF(C251=4,SUM(Y251+Y252+Y253+AA251+AA252+AA253)*Percapita/30*FH$4+(Z251+Z252+Z253+AB251+AB252+AB253)*Cadeirante/30*FH$4,IF(C251=3,IF(Y254+AA254=10,Fixo/30*FH$4+(Y251+Y252+Y253+AA251+AA252+AA253)*Percapita/30*FH$4+(Z254+AB254)*Cadeirante/30*FH$4,IF(Y254+AA254&lt;=9,(Y254+AA254)*Crechee/30*FH$4)+(Z254+AB254)*Cadeirante/30*FH$4+(Y251+Y252+Y253+AA251+AA252+AA253)*Percapita/30*FH$4)+IF(Y254+AA254&gt;=11,Fixo/30*FH$4+(Y254+AA254-10)*Crechee/30*FH$4,0),IF(C251=2,IF(Z251+Z252+Z253+Z254+AB251+AB252+AB253+AB254=1,Cadeirante/30*FH$4,IF(Z251+Z252+Z253+Z254+AB251+AB252+AB253+AB254=2,Fixo/30*FH$4,IF(Z251+Z252+Z253+Z254+AB251+AB252+AB253+AB254&gt;2,Fixo/30*FH$4+(Z251+Z252+Z253+Z254+AB251+AB252+AB253+AB254-2)*Cadeirante/30*FH$4)))+(Y251+Y252+Y253+AA251+AA252+AA253)*Percapita/30*FH$4+(Y254+AA254)*Crechee/30*FH$4,IF(C251=1,IF(Y251+Y252+Y253+Z251+Z252+Z253+AA251+AA252+AA253+AB251+AB252+AB253&lt;=15,(Y251+Y252+Y253+AA251+AA252+AA253)*Percapita/30*FH$4,IF(Y251+Y252+Y253+Z251+Z252+Z253+AA251+AA252+AA253+AB251+AB252+AB253&gt;=16,Fixo/30*FH$4+(Y251+Y252+Y253+Z251+Z252+Z253+AA251+AA252+AA253+AB251+AB252-16)*Percapita/30*FH$4))))))</f>
        <v>0</v>
      </c>
      <c r="FI251" s="177">
        <f>IF(C251=4,SUM(AC251+AC252+AC253+AE251+AE252+AE253)*Percapita/30*FI$4+(AD251+AD252+AD253+AF251+AF252+AF253)*Cadeirante/30*FI$4,IF(C251=3,IF(AC254+AE254=10,Fixo/30*FI$4+(AC251+AC252+AC253+AE251+AE252+AE253)*Percapita/30*FI$4+(AD254+AF254)*Cadeirante/30*FI$4,IF(AC254+AE254&lt;=9,(AC254+AE254)*Crechee/30*FI$4)+(AD254+AF254)*Cadeirante/30*FI$4+(AC251+AC252+AC253+AE251+AE252+AE253)*Percapita/30*FI$4)+IF(AC254+AE254&gt;=11,Fixo/30*FI$4+(AC254+AE254-10)*Crechee/30*FI$4,0),IF(C251=2,IF(AD251+AD252+AD253+AD254+AF251+AF252+AF253+AF254=1,Cadeirante/30*FI$4,IF(AD251+AD252+AD253+AD254+AF251+AF252+AF253+AF254=2,Fixo/30*FI$4,IF(AD251+AD252+AD253+AD254+AF251+AF252+AF253+AF254&gt;2,Fixo/30*FI$4+(AD251+AD252+AD253+AD254+AF251+AF252+AF253+AF254-2)*Cadeirante/30*FI$4)))+(AC251+AC252+AC253+AE251+AE252+AE253)*Percapita/30*FI$4+(AC254+AE254)*Crechee/30*FI$4,IF(C251=1,IF(AC251+AC252+AC253+AD251+AD252+AD253+AE251+AE252+AE253+AF251+AF252+AF253&lt;=15,(AC251+AC252+AC253+AE251+AE252+AE253)*Percapita/30*FI$4,IF(AC251+AC252+AC253+AD251+AD252+AD253+AE251+AE252+AE253+AF251+AF252+AF253&gt;=16,Fixo/30*FI$4+(AC251+AC252+AC253+AD251+AD252+AD253+AE251+AE252+AE253+AF251+AF252-16)*Percapita/30*FI$4))))))</f>
        <v>0</v>
      </c>
      <c r="FJ251" s="177">
        <f>IF(C251=4,SUM(AG251+AG252+AG253+AI251+AI252+AI253)*Percapita/30*FJ$4+(AH251+AH252+AH253+AJ251+AJ252+AJ253)*Cadeirante/30*FJ$4,IF(C251=3,IF(AG254+AI254=10,Fixo/30*FJ$4+(AG251+AG252+AG253+AI251+AI252+AI253)*Percapita/30*FJ$4+(AH254+AJ254)*Cadeirante/30*FJ$4,IF(AG254+AI254&lt;=9,(AG254+AI254)*Crechee/30*FJ$4)+(AH254+AJ254)*Cadeirante/30*FJ$4+(AG251+AG252+AG253+AI251+AI252+AI253)*Percapita/30*FJ$4)+IF(AG254+AI254&gt;=11,Fixo/30*FJ$4+(AG254+AI254-10)*Crechee/30*FJ$4,0),IF(C251=2,IF(AH251+AH252+AH253+AH254+AJ251+AJ252+AJ253+AJ254=1,Cadeirante/30*FJ$4,IF(AH251+AH252+AH253+AH254+AJ251+AJ252+AJ253+AJ254=2,Fixo/30*FJ$4,IF(AH251+AH252+AH253+AH254+AJ251+AJ252+AJ253+AJ254&gt;2,Fixo/30*FJ$4+(AH251+AH252+AH253+AH254+AJ251+AJ252+AJ253+AJ254-2)*Cadeirante/30*FJ$4)))+(AG251+AG252+AG253+AI251+AI252+AI253)*Percapita/30*FJ$4+(AG254+AI254)*Crechee/30*FJ$4,IF(C251=1,IF(AG251+AG252+AG253+AH251+AH252+AH253+AI251+AI252+AI253+AJ251+AJ252+AJ253&lt;=15,(AG251+AG252+AG253+AI251+AI252+AI253)*Percapita/30*FJ$4,IF(AG251+AG252+AG253+AH251+AH252+AH253+AI251+AI252+AI253+AJ251+AJ252+AJ253&gt;=16,Fixo/30*FJ$4+(AG251+AG252+AG253+AH251+AH252+AH253+AI251+AI252+AI253+AJ251+AJ252-16)*Percapita/30*FJ$4))))))</f>
        <v>0</v>
      </c>
      <c r="FK251" s="177">
        <f>IF(C251=4,SUM(AK251+AK252+AK253+AM251+AM252+AM253)*Percapita/30*FK$4+(AL251+AL252+AL253+AN251+AN252+AN253)*Cadeirante/30*FK$4,IF(C251=3,IF(AK254+AM254=10,Fixo/30*FK$4+(AK251+AK252+AK253+AM251+AM252+AM253)*Percapita/30*FK$4+(AL254+AN254)*Cadeirante/30*FK$4,IF(AK254+AM254&lt;=9,(AK254+AM254)*Crechee/30*FK$4)+(AL254+AN254)*Cadeirante/30*FK$4+(AK251+AK252+AK253+AM251+AM252+AM253)*Percapita/30*FK$4)+IF(AK254+AM254&gt;=11,Fixo/30*FK$4+(AK254+AM254-10)*Crechee/30*FK$4,0),IF(C251=2,IF(AL251+AL252+AL253+AL254+AN251+AN252+AN253+AN254=1,Cadeirante/30*FK$4,IF(AL251+AL252+AL253+AL254+AN251+AN252+AN253+AN254=2,Fixo/30*FK$4,IF(AL251+AL252+AL253+AL254+AN251+AN252+AN253+AN254&gt;2,Fixo/30*FK$4+(AL251+AL252+AL253+AL254+AN251+AN252+AN253+AN254-2)*Cadeirante/30*FK$4)))+(AK251+AK252+AK253+AM251+AM252+AM253)*Percapita/30*FK$4+(AK254+AM254)*Crechee/30*FK$4,IF(C251=1,IF(AK251+AK252+AK253+AL251+AL252+AL253+AM251+AM252+AM253+AN251+AN252+AN253&lt;=15,(AK251+AK252+AK253+AM251+AM252+AM253)*Percapita/30*FK$4,IF(AK251+AK252+AK253+AL251+AL252+AL253+AM251+AM252+AM253+AN251+AN252+AN253&gt;=16,Fixo/30*FK$4+(AK251+AK252+AK253+AL251+AL252+AL253+AM251+AM252+AM253+AN251+AN252-16)*Percapita/30*FK$4))))))</f>
        <v>0</v>
      </c>
      <c r="FL251" s="177">
        <f>IF(C251=4,SUM(AO251+AO252+AO253+AQ251+AQ252+AQ253)*Percapita/30*FL$4+(AP251+AP252+AP253+AR251+AR252+AR253)*Cadeirante/30*FL$4,IF(C251=3,IF(AO254+AQ254=10,Fixo/30*FL$4+(AO251+AO252+AO253+AQ251+AQ252+AQ253)*Percapita/30*FL$4+(AP254+AR254)*Cadeirante/30*FL$4,IF(AO254+AQ254&lt;=9,(AO254+AQ254)*Crechee/30*FL$4)+(AP254+AR254)*Cadeirante/30*FL$4+(AO251+AO252+AO253+AQ251+AQ252+AQ253)*Percapita/30*FL$4)+IF(AO254+AQ254&gt;=11,Fixo/30*FL$4+(AO254+AQ254-10)*Crechee/30*FL$4,0),IF(C251=2,IF(AP251+AP252+AP253+AP254+AR251+AR252+AR253+AR254=1,Cadeirante/30*FL$4,IF(AP251+AP252+AP253+AP254+AR251+AR252+AR253+AR254=2,Fixo/30*FL$4,IF(AP251+AP252+AP253+AP254+AR251+AR252+AR253+AR254&gt;2,Fixo/30*FL$4+(AP251+AP252+AP253+AP254+AR251+AR252+AR253+AR254-2)*Cadeirante/30*FL$4)))+(AO251+AO252+AO253+AQ251+AQ252+AQ253)*Percapita/30*FL$4+(AO254+AQ254)*Crechee/30*FL$4,IF(C251=1,IF(AO251+AO252+AO253+AP251+AP252+AP253+AQ251+AQ252+AQ253+AR251+AR252+AR253&lt;=15,(AO251+AO252+AO253+AQ251+AQ252+AQ253)*Percapita/30*FL$4,IF(AO251+AO252+AO253+AP251+AP252+AP253+AQ251+AQ252+AQ253+AR251+AR252+AR253&gt;=16,Fixo/30*FL$4+(AO251+AO252+AO253+AP251+AP252+AP253+AQ251+AQ252+AQ253+AR251+AR252-16)*Percapita/30*FL$4))))))</f>
        <v>0</v>
      </c>
      <c r="FM251" s="177">
        <f>IF(C251=4,SUM(AS251+AS252+AS253+AU251+AU252+AU253)*Percapita/30*FM$4+(AT251+AT252+AT253+AV251+AV252+AV253)*Cadeirante/30*FM$4,IF(C251=3,IF(AS254+AU254=10,Fixo/30*FM$4+(AS251+AS252+AS253+AU251+AU252+AU253)*Percapita/30*FM$4+(AT254+AV254)*Cadeirante/30*FM$4,IF(AS254+AU254&lt;=9,(AS254+AU254)*Crechee/30*FM$4)+(AT254+AV254)*Cadeirante/30*FM$4+(AS251+AS252+AS253+AU251+AU252+AU253)*Percapita/30*FM$4)+IF(AS254+AU254&gt;=11,Fixo/30*FM$4+(AS254+AU254-10)*Crechee/30*FM$4,0),IF(C251=2,IF(AT251+AT252+AT253+AT254+AV251+AV252+AV253+AV254=1,Cadeirante/30*FM$4,IF(AT251+AT252+AT253+AT254+AV251+AV252+AV253+AV254=2,Fixo/30*FM$4,IF(AT251+AT252+AT253+AT254+AV251+AV252+AV253+AV254&gt;2,Fixo/30*FM$4+(AT251+AT252+AT253+AT254+AV251+AV252+AV253+AV254-2)*Cadeirante/30*FM$4)))+(AS251+AS252+AS253+AU251+AU252+AU253)*Percapita/30*FM$4+(AS254+AU254)*Crechee/30*FM$4,IF(C251=1,IF(AS251+AS252+AS253+AT251+AT252+AT253+AU251+AU252+AU253+AV251+AV252+AV253&lt;=15,(AS251+AS252+AS253+AU251+AU252+AU253)*Percapita/30*FM$4,IF(AS251+AS252+AS253+AT251+AT252+AT253+AU251+AU252+AU253+AV251+AV252+AV253&gt;=16,Fixo/30*FM$4+(AS251+AS252+AS253+AT251+AT252+AT253+AU251+AU252+AU253+AV251+AV252-16)*Percapita/30*FM$4))))))</f>
        <v>0</v>
      </c>
      <c r="FN251" s="177">
        <f>IF(C251=4,SUM(AW251+AW252+AW253+AY251+AY252+AY253)*Percapita/30*FN$4+(AX251+AX252+AX253+AZ251+AZ252+AZ253)*Cadeirante/30*FN$4,IF(C251=3,IF(AW254+AY254=10,Fixo/30*FN$4+(AW251+AW252+AW253+AY251+AY252+AY253)*Percapita/30*FN$4+(AX254+AZ254)*Cadeirante/30*FN$4,IF(AW254+AY254&lt;=9,(AW254+AY254)*Crechee/30*FN$4)+(AX254+AZ254)*Cadeirante/30*FN$4+(AW251+AW252+AW253+AY251+AY252+AY253)*Percapita/30*FN$4)+IF(AW254+AY254&gt;=11,Fixo/30*FN$4+(AW254+AY254-10)*Crechee/30*FN$4,0),IF(C251=2,IF(AX251+AX252+AX253+AX254+AZ251+AZ252+AZ253+AZ254=1,Cadeirante/30*FN$4,IF(AX251+AX252+AX253+AX254+AZ251+AZ252+AZ253+AZ254=2,Fixo/30*FN$4,IF(AX251+AX252+AX253+AX254+AZ251+AZ252+AZ253+AZ254&gt;2,Fixo/30*FN$4+(AX251+AX252+AX253+AX254+AZ251+AZ252+AZ253+AZ254-2)*Cadeirante/30*FN$4)))+(AW251+AW252+AW253+AY251+AY252+AY253)*Percapita/30*FN$4+(AW254+AY254)*Crechee/30*FN$4,IF(C251=1,IF(AW251+AW252+AW253+AX251+AX252+AX253+AY251+AY252+AY253+AZ251+AZ252+AZ253&lt;=15,(AW251+AW252+AW253+AY251+AY252+AY253)*Percapita/30*FN$4,IF(AW251+AW252+AW253+AX251+AX252+AX253+AY251+AY252+AY253+AZ251+AZ252+AZ253&gt;=16,Fixo/30*FN$4+(AW251+AW252+AW253+AX251+AX252+AX253+AY251+AY252+AY253+AZ251+AZ252-16)*Percapita/30*FN$4))))))</f>
        <v>0</v>
      </c>
      <c r="FO251" s="177">
        <f>IF(C251=4,SUM(BA251+BA252+BA253+BC251+BC252+BC253)*Percapita/30*FO$4+(BB251+BB252+BB253+BD251+BD252+BD253)*Cadeirante/30*FO$4,IF(C251=3,IF(BA254+BC254=10,Fixo/30*FO$4+(BA251+BA252+BA253+BC251+BC252+BC253)*Percapita/30*FO$4+(BB254+BD254)*Cadeirante/30*FO$4,IF(BA254+BC254&lt;=9,(BA254+BC254)*Crechee/30*FO$4)+(BB254+BD254)*Cadeirante/30*FO$4+(BA251+BA252+BA253+BC251+BC252+BC253)*Percapita/30*FO$4)+IF(BA254+BC254&gt;=11,Fixo/30*FO$4+(BA254+BC254-10)*Crechee/30*FO$4,0),IF(C251=2,IF(BB251+BB252+BB253+BB254+BD251+BD252+BD253+BD254=1,Cadeirante/30*FO$4,IF(BB251+BB252+BB253+BB254+BD251+BD252+BD253+BD254=2,Fixo/30*FO$4,IF(BB251+BB252+BB253+BB254+BD251+BD252+BD253+BD254&gt;2,Fixo/30*FO$4+(BB251+BB252+BB253+BB254+BD251+BD252+BD253+BD254-2)*Cadeirante/30*FO$4)))+(BA251+BA252+BA253+BC251+BC252+BC253)*Percapita/30*FO$4+(BA254+BC254)*Crechee/30*FO$4,IF(C251=1,IF(BA251+BA252+BA253+BB251+BB252+BB253+BC251+BC252+BC253+BD251+BD252+BD253&lt;=15,(BA251+BA252+BA253+BC251+BC252+BC253)*Percapita/30*FO$4,IF(BA251+BA252+BA253+BB251+BB252+BB253+BC251+BC252+BC253+BD251+BD252+BD253&gt;=16,Fixo/30*FO$4+(BA251+BA252+BA253+BB251+BB252+BB253+BC251+BC252+BC253+BD251+BD252-16)*Percapita/30*FO$4))))))</f>
        <v>0</v>
      </c>
      <c r="FP251" s="177">
        <f>IF(C251=4,SUM(BE251+BE252+BE253+BG251+BG252+BG253)*Percapita/30*FP$4+(BF251+BF252+BF253+BH251+BH252+BH253)*Cadeirante/30*FP$4,IF(C251=3,IF(BE254+BG254=10,Fixo/30*FP$4+(BE251+BE252+BE253+BG251+BG252+BG253)*Percapita/30*FP$4+(BF254+BH254)*Cadeirante/30*FP$4,IF(BE254+BG254&lt;=9,(BE254+BG254)*Crechee/30*FP$4)+(BF254+BH254)*Cadeirante/30*FP$4+(BE251+BE252+BE253+BG251+BG252+BG253)*Percapita/30*FP$4)+IF(BE254+BG254&gt;=11,Fixo/30*FP$4+(BE254+BG254-10)*Crechee/30*FP$4,0),IF(C251=2,IF(BF251+BF252+BF253+BF254+BH251+BH252+BH253+BH254=1,Cadeirante/30*FP$4,IF(BF251+BF252+BF253+BF254+BH251+BH252+BH253+BH254=2,Fixo/30*FP$4,IF(BF251+BF252+BF253+BF254+BH251+BH252+BH253+BH254&gt;2,Fixo/30*FP$4+(BF251+BF252+BF253+BF254+BH251+BH252+BH253+BH254-2)*Cadeirante/30*FP$4)))+(BE251+BE252+BE253+BG251+BG252+BG253)*Percapita/30*FP$4+(BE254+BG254)*Crechee/30*FP$4,IF(C251=1,IF(BE251+BE252+BE253+BF251+BF252+BF253+BG251+BG252+BG253+BH251+BH252+BH253&lt;=15,(BE251+BE252+BE253+BG251+BG252+BG253)*Percapita/30*FP$4,IF(BE251+BE252+BE253+BF251+BF252+BF253+BG251+BG252+BG253+BH251+BH252+BH253&gt;=16,Fixo/30*FP$4+(BE251+BE252+BE253+BF251+BF252+BF253+BG251+BG252+BG253+BH251+BH252-16)*Percapita/30*FP$4))))))</f>
        <v>0</v>
      </c>
      <c r="FQ251" s="177">
        <f>IF(C251=4,SUM(BI251+BI252+BI253+BK251+BK252+BK253)*Percapita/30*FQ$4+(BJ251+BJ252+BJ253+BL251+BL252+BL253)*Cadeirante/30*FQ$4,IF(C251=3,IF(BI254+BK254=10,Fixo/30*FQ$4+(BI251+BI252+BI253+BK251+BK252+BK253)*Percapita/30*FQ$4+(BJ254+BL254)*Cadeirante/30*FQ$4,IF(BI254+BK254&lt;=9,(BI254+BK254)*Crechee/30*FQ$4)+(BJ254+BL254)*Cadeirante/30*FQ$4+(BI251+BI252+BI253+BK251+BK252+BK253)*Percapita/30*FQ$4)+IF(BI254+BK254&gt;=11,Fixo/30*FQ$4+(BI254+BK254-10)*Crechee/30*FQ$4,0),IF(C251=2,IF(BJ251+BJ252+BJ253+BJ254+BL251+BL252+BL253+BL254=1,Cadeirante/30*FQ$4,IF(BJ251+BJ252+BJ253+BJ254+BL251+BL252+BL253+BL254=2,Fixo/30*FQ$4,IF(BJ251+BJ252+BJ253+BJ254+BL251+BL252+BL253+BL254&gt;2,Fixo/30*FQ$4+(BJ251+BJ252+BJ253+BJ254+BL251+BL252+BL253+BL254-2)*Cadeirante/30*FQ$4)))+(BI251+BI252+BI253+BK251+BK252+BK253)*Percapita/30*FQ$4+(BI254+BK254)*Crechee/30*FQ$4,IF(C251=1,IF(BI251+BI252+BI253+BJ251+BJ252+BJ253+BK251+BK252+BK253+BL251+BL252+BL253&lt;=15,(BI251+BI252+BI253+BK251+BK252+BK253)*Percapita/30*FQ$4,IF(BI251+BI252+BI253+BJ251+BJ252+BJ253+BK251+BK252+BK253+BL251+BL252+BL253&gt;=16,Fixo/30*FQ$4+(BI251+BI252+BI253+BJ251+BJ252+BJ253+BK251+BK252+BK253+BL251+BL252-16)*Percapita/30*FQ$4))))))</f>
        <v>0</v>
      </c>
      <c r="FR251" s="177">
        <f>IF(C251=4,SUM(BM251+BM252+BM253+BO251+BO252+BO253)*Percapita/30*FR$4+(BN251+BN252+BN253+BP251+BP252+BP253)*Cadeirante/30*FR$4,IF(C251=3,IF(BM254+BO254=10,Fixo/30*FR$4+(BM251+BM252+BM253+BO251+BO252+BO253)*Percapita/30*FR$4+(BN254+BP254)*Cadeirante/30*FR$4,IF(BM254+BO254&lt;=9,(BM254+BO254)*Crechee/30*FR$4)+(BN254+BP254)*Cadeirante/30*FR$4+(BM251+BM252+BM253+BO251+BO252+BO253)*Percapita/30*FR$4)+IF(BM254+BO254&gt;=11,Fixo/30*FR$4+(BM254+BO254-10)*Crechee/30*FR$4,0),IF(C251=2,IF(BN251+BN252+BN253+BN254+BP251+BP252+BP253+BP254=1,Cadeirante/30*FR$4,IF(BN251+BN252+BN253+BN254+BP251+BP252+BP253+BP254=2,Fixo/30*FR$4,IF(BN251+BN252+BN253+BN254+BP251+BP252+BP253+BP254&gt;2,Fixo/30*FR$4+(BN251+BN252+BN253+BN254+BP251+BP252+BP253+BP254-2)*Cadeirante/30*FR$4)))+(BM251+BM252+BM253+BO251+BO252+BO253)*Percapita/30*FR$4+(BM254+BO254)*Crechee/30*FR$4,IF(C251=1,IF(BM251+BM252+BM253+BN251+BN252+BN253+BO251+BO252+BO253+BP251+BP252+BP253&lt;=15,(BM251+BM252+BM253+BO251+BO252+BO253)*Percapita/30*FR$4,IF(BM251+BM252+BM253+BN251+BN252+BN253+BO251+BO252+BO253+BP251+BP252+BP253&gt;=16,Fixo/30*FR$4+(BM251+BM252+BM253+BN251+BN252+BN253+BO251+BO252+BO253+BP251+BP252-16)*Percapita/30*FR$4))))))</f>
        <v>0</v>
      </c>
      <c r="FS251" s="177">
        <f>IF(C251=4,SUM(BQ251+BQ252+BQ253+BS251+BS252+BS253)*Percapita/30*FS$4+(BR251+BR252+BR253+BT251+BT252+BT253)*Cadeirante/30*FS$4,IF(C251=3,IF(BQ254+BS254=10,Fixo/30*FS$4+(BQ251+BQ252+BQ253+BS251+BS252+BS253)*Percapita/30*FS$4+(BR254+BT254)*Cadeirante/30*FS$4,IF(BQ254+BS254&lt;=9,(BQ254+BS254)*Crechee/30*FS$4)+(BR254+BT254)*Cadeirante/30*FS$4+(BQ251+BQ252+BQ253+BS251+BS252+BS253)*Percapita/30*FS$4)+IF(BQ254+BS254&gt;=11,Fixo/30*FS$4+(BQ254+BS254-10)*Crechee/30*FS$4,0),IF(C251=2,IF(BR251+BR252+BR253+BR254+BT251+BT252+BT253+BT254=1,Cadeirante/30*FS$4,IF(BR251+BR252+BR253+BR254+BT251+BT252+BT253+BT254=2,Fixo/30*FS$4,IF(BR251+BR252+BR253+BR254+BT251+BT252+BT253+BT254&gt;2,Fixo/30*FS$4+(BR251+BR252+BR253+BR254+BT251+BT252+BT253+BT254-2)*Cadeirante/30*FS$4)))+(BQ251+BQ252+BQ253+BS251+BS252+BS253)*Percapita/30*FS$4+(BQ254+BS254)*Crechee/30*FS$4,IF(C251=1,IF(BQ251+BQ252+BQ253+BR251+BR252+BR253+BS251+BS252+BS253+BT251+BT252+BT253&lt;=15,(BQ251+BQ252+BQ253+BS251+BS252+BS253)*Percapita/30*FS$4,IF(BQ251+BQ252+BQ253+BR251+BR252+BR253+BS251+BS252+BS253+BT251+BT252+BT253&gt;=16,Fixo/30*FS$4+(BQ251+BQ252+BQ253+BR251+BR252+BR253+BS251+BS252+BS253+BT251+BT252-16)*Percapita/30*FS$4))))))</f>
        <v>0</v>
      </c>
      <c r="FT251" s="177">
        <f>IF(C251=4,SUM(BU251+BU252+BU253+BW251+BW252+BW253)*Percapita/30*FT$4+(BV251+BV252+BV253+BX251+BX252+BX253)*Cadeirante/30*FT$4,IF(C251=3,IF(BU254+BW254=10,Fixo/30*FT$4+(BU251+BU252+BU253+BW251+BW252+BW253)*Percapita/30*FT$4+(BV254+BX254)*Cadeirante/30*FT$4,IF(BU254+BW254&lt;=9,(BU254+BW254)*Crechee/30*FT$4)+(BV254+BX254)*Cadeirante/30*FT$4+(BU251+BU252+BU253+BW251+BW252+BW253)*Percapita/30*FT$4)+IF(BU254+BW254&gt;=11,Fixo/30*FT$4+(BU254+BW254-10)*Crechee/30*FT$4,0),IF(C251=2,IF(BV251+BV252+BV253+BV254+BX251+BX252+BX253+BX254=1,Cadeirante/30*FT$4,IF(BV251+BV252+BV253+BV254+BX251+BX252+BX253+BX254=2,Fixo/30*FT$4,IF(BV251+BV252+BV253+BV254+BX251+BX252+BX253+BX254&gt;2,Fixo/30*FT$4+(BV251+BV252+BV253+BV254+BX251+BX252+BX253+BX254-2)*Cadeirante/30*FT$4)))+(BU251+BU252+BU253+BW251+BW252+BW253)*Percapita/30*FT$4+(BU254+BW254)*Crechee/30*FT$4,IF(C251=1,IF(BU251+BU252+BU253+BV251+BV252+BV253+BW251+BW252+BW253+BX251+BX252+BX253&lt;=15,(BU251+BU252+BU253+BW251+BW252+BW253)*Percapita/30*FT$4,IF(BU251+BU252+BU253+BV251+BV252+BV253+BW251+BW252+BW253+BX251+BX252+BX253&gt;=16,Fixo/30*FT$4+(BU251+BU252+BU253+BV251+BV252+BV253+BW251+BW252+BW253+BX251+BX252-16)*Percapita/30*FT$4))))))</f>
        <v>0</v>
      </c>
      <c r="FU251" s="177">
        <f>IF(C251=4,SUM(BY251+BY252+BY253+CA251+CA252+CA253)*Percapita/30*FU$4+(BZ251+BZ252+BZ253+CB251+CB252+CB253)*Cadeirante/30*FU$4,IF(C251=3,IF(BY254+CA254=10,Fixo/30*FU$4+(BY251+BY252+BY253+CA251+CA252+CA253)*Percapita/30*FU$4+(BZ254+CB254)*Cadeirante/30*FU$4,IF(BY254+CA254&lt;=9,(BY254+CA254)*Crechee/30*FU$4)+(BZ254+CB254)*Cadeirante/30*FU$4+(BY251+BY252+BY253+CA251+CA252+CA253)*Percapita/30*FU$4)+IF(BY254+CA254&gt;=11,Fixo/30*FU$4+(BY254+CA254-10)*Crechee/30*FU$4,0),IF(C251=2,IF(BZ251+BZ252+BZ253+BZ254+CB251+CB252+CB253+CB254=1,Cadeirante/30*FU$4,IF(BZ251+BZ252+BZ253+BZ254+CB251+CB252+CB253+CB254=2,Fixo/30*FU$4,IF(BZ251+BZ252+BZ253+BZ254+CB251+CB252+CB253+CB254&gt;2,Fixo/30*FU$4+(BZ251+BZ252+BZ253+BZ254+CB251+CB252+CB253+CB254-2)*Cadeirante/30*FU$4)))+(BY251+BY252+BY253+CA251+CA252+CA253)*Percapita/30*FU$4+(BY254+CA254)*Crechee/30*FU$4,IF(C251=1,IF(BY251+BY252+BY253+BZ251+BZ252+BZ253+CA251+CA252+CA253+CB251+CB252+CB253&lt;=15,(BY251+BY252+BY253+CA251+CA252+CA253)*Percapita/30*FU$4,IF(BY251+BY252+BY253+BZ251+BZ252+BZ253+CA251+CA252+CA253+CB251+CB252+CB253&gt;=16,Fixo/30*FU$4+(BY251+BY252+BY253+BZ251+BZ252+BZ253+CA251+CA252+CA253+CB251+CB252-16)*Percapita/30*FU$4))))))</f>
        <v>0</v>
      </c>
      <c r="FV251" s="177">
        <f>IF(C251=4,SUM(CC251+CC252+CC253+CE251+CE252+CE253)*Percapita/30*FV$4+(CD251+CD252+CD253+CF251+CF252+CF253)*Cadeirante/30*FV$4,IF(C251=3,IF(CC254+CE254=10,Fixo/30*FV$4+(CC251+CC252+CC253+CE251+CE252+CE253)*Percapita/30*FV$4+(CD254+CF254)*Cadeirante/30*FV$4,IF(CC254+CE254&lt;=9,(CC254+CE254)*Crechee/30*FV$4)+(CD254+CF254)*Cadeirante/30*FV$4+(CC251+CC252+CC253+CE251+CE252+CE253)*Percapita/30*FV$4)+IF(CC254+CE254&gt;=11,Fixo/30*FV$4+(CC254+CE254-10)*Crechee/30*FV$4,0),IF(C251=2,IF(CD251+CD252+CD253+CD254+CF251+CF252+CF253+CF254=1,Cadeirante/30*FV$4,IF(CD251+CD252+CD253+CD254+CF251+CF252+CF253+CF254=2,Fixo/30*FV$4,IF(CD251+CD252+CD253+CD254+CF251+CF252+CF253+CF254&gt;2,Fixo/30*FV$4+(CD251+CD252+CD253+CD254+CF251+CF252+CF253+CF254-2)*Cadeirante/30*FV$4)))+(CC251+CC252+CC253+CE251+CE252+CE253)*Percapita/30*FV$4+(CC254+CE254)*Crechee/30*FV$4,IF(C251=1,IF(CC251+CC252+CC253+CD251+CD252+CD253+CE251+CE252+CE253+CF251+CF252+CF253&lt;=15,(CC251+CC252+CC253+CE251+CE252+CE253)*Percapita/30*FV$4,IF(CC251+CC252+CC253+CD251+CD252+CD253+CE251+CE252+CE253+CF251+CF252+CF253&gt;=16,Fixo/30*FV$4+(CC251+CC252+CC253+CD251+CD252+CD253+CE251+CE252+CE253+CF251+CF252-16)*Percapita/30*FV$4))))))</f>
        <v>0</v>
      </c>
      <c r="FW251" s="177">
        <f>IF(C251=4,SUM(CG251+CG252+CG253+CI251+CI252+CI253)*Percapita/30*FW$4+(CH251+CH252+CH253+CJ251+CJ252+CJ253)*Cadeirante/30*FW$4,IF(C251=3,IF(CG254+CI254=10,Fixo/30*FW$4+(CG251+CG252+CG253+CI251+CI252+CI253)*Percapita/30*FW$4+(CH254+CJ254)*Cadeirante/30*FW$4,IF(CG254+CI254&lt;=9,(CG254+CI254)*Crechee/30*FW$4)+(CH254+CJ254)*Cadeirante/30*FW$4+(CG251+CG252+CG253+CI251+CI252+CI253)*Percapita/30*FW$4)+IF(CG254+CI254&gt;=11,Fixo/30*FW$4+(CG254+CI254-10)*Crechee/30*FW$4,0),IF(C251=2,IF(CH251+CH252+CH253+CH254+CJ251+CJ252+CJ253+CJ254=1,Cadeirante/30*FW$4,IF(CH251+CH252+CH253+CH254+CJ251+CJ252+CJ253+CJ254=2,Fixo/30*FW$4,IF(CH251+CH252+CH253+CH254+CJ251+CJ252+CJ253+CJ254&gt;2,Fixo/30*FW$4+(CH251+CH252+CH253+CH254+CJ251+CJ252+CJ253+CJ254-2)*Cadeirante/30*FW$4)))+(CG251+CG252+CG253+CI251+CI252+CI253)*Percapita/30*FW$4+(CG254+CI254)*Crechee/30*FW$4,IF(C251=1,IF(CG251+CG252+CG253+CH251+CH252+CH253+CI251+CI252+CI253+CJ251+CJ252+CJ253&lt;=15,(CG251+CG252+CG253+CI251+CI252+CI253)*Percapita/30*FW$4,IF(CG251+CG252+CG253+CH251+CH252+CH253+CI251+CI252+CI253+CJ251+CJ252+CJ253&gt;=16,Fixo/30*FW$4+(CG251+CG252+CG253+CH251+CH252+CH253+CI251+CI252+CI253+CJ251+CJ252-16)*Percapita/30*FW$4))))))</f>
        <v>0</v>
      </c>
      <c r="FX251" s="177">
        <f>IF(C251=4,SUM(CK251+CK252+CK253+CM251+CM252+CM253)*Percapita/30*FX$4+(CL251+CL252+CL253+CN251+CN252+CN253)*Cadeirante/30*FX$4,IF(C251=3,IF(CK254+CM254=10,Fixo/30*FX$4+(CK251+CK252+CK253+CM251+CM252+CM253)*Percapita/30*FX$4+(CL254+CN254)*Cadeirante/30*FX$4,IF(CK254+CM254&lt;=9,(CK254+CM254)*Crechee/30*FX$4)+(CL254+CN254)*Cadeirante/30*FX$4+(CK251+CK252+CK253+CM251+CM252+CM253)*Percapita/30*FX$4)+IF(CK254+CM254&gt;=11,Fixo/30*FX$4+(CK254+CM254-10)*Crechee/30*FX$4,0),IF(C251=2,IF(CL251+CL252+CL253+CL254+CN251+CN252+CN253+CN254=1,Cadeirante/30*FX$4,IF(CL251+CL252+CL253+CL254+CN251+CN252+CN253+CN254=2,Fixo/30*FX$4,IF(CL251+CL252+CL253+CL254+CN251+CN252+CN253+CN254&gt;2,Fixo/30*FX$4+(CL251+CL252+CL253+CL254+CN251+CN252+CN253+CN254-2)*Cadeirante/30*FX$4)))+(CK251+CK252+CK253+CM251+CM252+CM253)*Percapita/30*FX$4+(CK254+CM254)*Crechee/30*FX$4,IF(C251=1,IF(CK251+CK252+CK253+CL251+CL252+CL253+CM251+CM252+CM253+CN251+CN252+CN253&lt;=15,(CK251+CK252+CK253+CM251+CM252+CM253)*Percapita/30*FX$4,IF(CK251+CK252+CK253+CL251+CL252+CL253+CM251+CM252+CM253+CN251+CN252+CN253&gt;=16,Fixo/30*FX$4+(CK251+CK252+CK253+CL251+CL252+CL253+CM251+CM252+CM253+CN251+CN252-16)*Percapita/30*FX$4))))))</f>
        <v>0</v>
      </c>
      <c r="FY251" s="177">
        <f>IF(C251=4,SUM(CO251+CO252+CO253+CQ251+CQ252+CQ253)*Percapita/30*FY$4+(CP251+CP252+CP253+CR251+CR252+CR253)*Cadeirante/30*FY$4,IF(C251=3,IF(CO254+CQ254=10,Fixo/30*FY$4+(CO251+CO252+CO253+CQ251+CQ252+CQ253)*Percapita/30*FY$4+(CP254+CR254)*Cadeirante/30*FY$4,IF(CO254+CQ254&lt;=9,(CO254+CQ254)*Crechee/30*FY$4)+(CP254+CR254)*Cadeirante/30*FY$4+(CO251+CO252+CO253+CQ251+CQ252+CQ253)*Percapita/30*FY$4)+IF(CO254+CQ254&gt;=11,Fixo/30*FY$4+(CO254+CQ254-10)*Crechee/30*FY$4,0),IF(C251=2,IF(CP251+CP252+CP253+CP254+CR251+CR252+CR253+CR254=1,Cadeirante/30*FY$4,IF(CP251+CP252+CP253+CP254+CR251+CR252+CR253+CR254=2,Fixo/30*FY$4,IF(CP251+CP252+CP253+CP254+CR251+CR252+CR253+CR254&gt;2,Fixo/30*FY$4+(CP251+CP252+CP253+CP254+CR251+CR252+CR253+CR254-2)*Cadeirante/30*FY$4)))+(CO251+CO252+CO253+CQ251+CQ252+CQ253)*Percapita/30*FY$4+(CO254+CQ254)*Crechee/30*FY$4,IF(C251=1,IF(CO251+CO252+CO253+CP251+CP252+CP253+CQ251+CQ252+CQ253+CR251+CR252+CR253&lt;=15,(CO251+CO252+CO253+CQ251+CQ252+CQ253)*Percapita/30*FY$4,IF(CO251+CO252+CO253+CP251+CP252+CP253+CQ251+CQ252+CQ253+CR251+CR252+CR253&gt;=16,Fixo/30*FY$4+(CO251+CO252+CO253+CP251+CP252+CP253+CQ251+CQ252+CQ253+CR251+CR252-16)*Percapita/30*FY$4))))))</f>
        <v>0</v>
      </c>
      <c r="FZ251" s="177">
        <f>IF(C251=4,SUM(CS251+CS252+CS253+CU251+CU252+CU253)*Percapita/30*FZ$4+(CT251+CT252+CT253+CV251+CV252+CV253)*Cadeirante/30*FZ$4,IF(C251=3,IF(CS254+CU254=10,Fixo/30*FZ$4+(CS251+CS252+CS253+CU251+CU252+CU253)*Percapita/30*FZ$4+(CT254+CV254)*Cadeirante/30*FZ$4,IF(CS254+CU254&lt;=9,(CS254+CU254)*Crechee/30*FZ$4)+(CT254+CV254)*Cadeirante/30*FZ$4+(CS251+CS252+CS253+CU251+CU252+CU253)*Percapita/30*FZ$4)+IF(CS254+CU254&gt;=11,Fixo/30*FZ$4+(CS254+CU254-10)*Crechee/30*FZ$4,0),IF(C251=2,IF(CT251+CT252+CT253+CT254+CV251+CV252+CV253+CV254=1,Cadeirante/30*FZ$4,IF(CT251+CT252+CT253+CT254+CV251+CV252+CV253+CV254=2,Fixo/30*FZ$4,IF(CT251+CT252+CT253+CT254+CV251+CV252+CV253+CV254&gt;2,Fixo/30*FZ$4+(CT251+CT252+CT253+CT254+CV251+CV252+CV253+CV254-2)*Cadeirante/30*FZ$4)))+(CS251+CS252+CS253+CU251+CU252+CU253)*Percapita/30*FZ$4+(CS254+CU254)*Crechee/30*FZ$4,IF(C251=1,IF(CS251+CS252+CS253+CT251+CT252+CT253+CU251+CU252+CU253+CV251+CV252+CV253&lt;=15,(CS251+CS252+CS253+CU251+CU252+CU253)*Percapita/30*FZ$4,IF(CS251+CS252+CS253+CT251+CT252+CT253+CU251+CU252+CU253+CV251+CV252+CV253&gt;=16,Fixo/30*FZ$4+(CS251+CS252+CS253+CT251+CT252+CT253+CU251+CU252+CU253+CV251+CV252-16)*Percapita/30*FZ$4))))))</f>
        <v>0</v>
      </c>
      <c r="GA251" s="177">
        <f>IF(C251=4,SUM(CW251+CW252+CW253+CY251+CY252+CY253)*Percapita/30*GA$4+(CX251+CX252+CX253+CZ251+CZ252+CZ253)*Cadeirante/30*GA$4,IF(C251=3,IF(CW254+CY254=10,Fixo/30*GA$4+(CW251+CW252+CW253+CY251+CY252+CY253)*Percapita/30*GA$4+(CX254+CZ254)*Cadeirante/30*GA$4,IF(CW254+CY254&lt;=9,(CW254+CY254)*Crechee/30*GA$4)+(CX254+CZ254)*Cadeirante/30*GA$4+(CW251+CW252+CW253+CY251+CY252+CY253)*Percapita/30*GA$4)+IF(CW254+CY254&gt;=11,Fixo/30*GA$4+(CW254+CY254-10)*Crechee/30*GA$4,0),IF(C251=2,IF(CX251+CX252+CX253+CX254+CZ251+CZ252+CZ253+CZ254=1,Cadeirante/30*GA$4,IF(CX251+CX252+CX253+CX254+CZ251+CZ252+CZ253+CZ254=2,Fixo/30*GA$4,IF(CX251+CX252+CX253+CX254+CZ251+CZ252+CZ253+CZ254&gt;2,Fixo/30*GA$4+(CX251+CX252+CX253+CX254+CZ251+CZ252+CZ253+CZ254-2)*Cadeirante/30*GA$4)))+(CW251+CW252+CW253+CY251+CY252+CY253)*Percapita/30*GA$4+(CW254+CY254)*Crechee/30*GA$4,IF(C251=1,IF(CW251+CW252+CW253+CX251+CX252+CX253+CY251+CY252+CY253+CZ251+CZ252+CZ253&lt;=15,(CW251+CW252+CW253+CY251+CY252+CY253)*Percapita/30*GA$4,IF(CW251+CW252+CW253+CX251+CX252+CX253+CY251+CY252+CY253+CZ251+CZ252+CZ253&gt;=16,Fixo/30*GA$4+(CW251+CW252+CW253+CX251+CX252+CX253+CY251+CY252+CY253+CZ251+CZ252-16)*Percapita/30*GA$4))))))</f>
        <v>0</v>
      </c>
      <c r="GB251" s="177">
        <f>IF(C251=4,SUM(DA251+DA252+DA253+DC251+DC252+DC253)*Percapita/30*GB$4+(DB251+DB252+DB253+DD251+DD252+DD253)*Cadeirante/30*GB$4,IF(C251=3,IF(DA254+DC254=10,Fixo/30*GB$4+(DA251+DA252+DA253+DC251+DC252+DC253)*Percapita/30*GB$4+(DB254+DD254)*Cadeirante/30*GB$4,IF(DA254+DC254&lt;=9,(DA254+DC254)*Crechee/30*GB$4)+(DB254+DD254)*Cadeirante/30*GB$4+(DA251+DA252+DA253+DC251+DC252+DC253)*Percapita/30*GB$4)+IF(DA254+DC254&gt;=11,Fixo/30*GB$4+(DA254+DC254-10)*Crechee/30*GB$4,0),IF(C251=2,IF(DB251+DB252+DB253+DB254+DD251+DD252+DD253+DD254=1,Cadeirante/30*GB$4,IF(DB251+DB252+DB253+DB254+DD251+DD252+DD253+DD254=2,Fixo/30*GB$4,IF(DB251+DB252+DB253+DB254+DD251+DD252+DD253+DD254&gt;2,Fixo/30*GB$4+(DB251+DB252+DB253+DB254+DD251+DD252+DD253+DD254-2)*Cadeirante/30*GB$4)))+(DA251+DA252+DA253+DC251+DC252+DC253)*Percapita/30*GB$4+(DA254+DC254)*Crechee/30*GB$4,IF(C251=1,IF(DA251+DA252+DA253+DB251+DB252+DB253+DC251+DC252+DC253+DD251+DD252+DD253&lt;=15,(DA251+DA252+DA253+DC251+DC252+DC253)*Percapita/30*GB$4,IF(DA251+DA252+DA253+DB251+DB252+DB253+DC251+DC252+DC253+DD251+DD252+DD253&gt;=16,Fixo/30*GB$4+(DA251+DA252+DA253+DB251+DB252+DB253+DC251+DC252+DC253+DD251+DD252-16)*Percapita/30*GB$4))))))</f>
        <v>0</v>
      </c>
      <c r="GC251" s="177">
        <f>IF(C251=4,SUM(DE251+DE252+DE253+DG251+DG252+DG253)*Percapita/30*GC$4+(DF251+DF252+DF253+DH251+DH252+DH253)*Cadeirante/30*GC$4,IF(C251=3,IF(DE254+DG254=10,Fixo/30*GC$4+(DE251+DE252+DE253+DG251+DG252+DG253)*Percapita/30*GC$4+(DF254+DH254)*Cadeirante/30*GC$4,IF(DE254+DG254&lt;=9,(DE254+DG254)*Crechee/30*GC$4)+(DF254+DH254)*Cadeirante/30*GC$4+(DE251+DE252+DE253+DG251+DG252+DG253)*Percapita/30*GC$4)+IF(DE254+DG254&gt;=11,Fixo/30*GC$4+(DE254+DG254-10)*Crechee/30*GC$4,0),IF(C251=2,IF(DF251+DF252+DF253+DF254+DH251+DH252+DH253+DH254=1,Cadeirante/30*GC$4,IF(DF251+DF252+DF253+DF254+DH251+DH252+DH253+DH254=2,Fixo/30*GC$4,IF(DF251+DF252+DF253+DF254+DH251+DH252+DH253+DH254&gt;2,Fixo/30*GC$4+(DF251+DF252+DF253+DF254+DH251+DH252+DH253+DH254-2)*Cadeirante/30*GC$4)))+(DE251+DE252+DE253+DG251+DG252+DG253)*Percapita/30*GC$4+(DE254+DG254)*Crechee/30*GC$4,IF(C251=1,IF(DE251+DE252+DE253+DF251+DF252+DF253+DG251+DG252+DG253+DH251+DH252+DH253&lt;=15,(DE251+DE252+DE253+DG251+DG252+DG253)*Percapita/30*GC$4,IF(DE251+DE252+DE253+DF251+DF252+DF253+DG251+DG252+DG253+DH251+DH252+DH253&gt;=16,Fixo/30*GC$4+(DE251+DE252+DE253+DF251+DF252+DF253+DG251+DG252+DG253+DH251+DH252-16)*Percapita/30*GC$4))))))</f>
        <v>0</v>
      </c>
      <c r="GD251" s="177">
        <f>IF(C251=4,SUM(DI251+DI252+DI253+DK251+DK252+DK253)*Percapita/30*GD$4+(DJ251+DJ252+DJ253+DL251+DL252+DL253)*Cadeirante/30*GD$4,IF(C251=3,IF(DI254+DK254=10,Fixo/30*GD$4+(DI251+DI252+DI253+DK251+DK252+DK253)*Percapita/30*GD$4+(DJ254+DL254)*Cadeirante/30*GD$4,IF(DI254+DK254&lt;=9,(DI254+DK254)*Crechee/30*GD$4)+(DJ254+DL254)*Cadeirante/30*GD$4+(DI251+DI252+DI253+DK251+DK252+DK253)*Percapita/30*GD$4)+IF(DI254+DK254&gt;=11,Fixo/30*GD$4+(DI254+DK254-10)*Crechee/30*GD$4,0),IF(C251=2,IF(DJ251+DJ252+DJ253+DJ254+DL251+DL252+DL253+DL254=1,Cadeirante/30*GD$4,IF(DJ251+DJ252+DJ253+DJ254+DL251+DL252+DL253+DL254=2,Fixo/30*GD$4,IF(DJ251+DJ252+DJ253+DJ254+DL251+DL252+DL253+DL254&gt;2,Fixo/30*GD$4+(DJ251+DJ252+DJ253+DJ254+DL251+DL252+DL253+DL254-2)*Cadeirante/30*GD$4)))+(DI251+DI252+DI253+DK251+DK252+DK253)*Percapita/30*GD$4+(DI254+DK254)*Crechee/30*GD$4,IF(C251=1,IF(DI251+DI252+DI253+DJ251+DJ252+DJ253+DK251+DK252+DK253+DL251+DL252+DL253&lt;=15,(DI251+DI252+DI253+DK251+DK252+DK253)*Percapita/30*GD$4,IF(DI251+DI252+DI253+DJ251+DJ252+DJ253+DK251+DK252+DK253+DL251+DL252+DL253&gt;=16,Fixo/30*GD$4+(DI251+DI252+DI253+DJ251+DJ252+DJ253+DK251+DK252+DK253+DL251+DL252-16)*Percapita/30*GD$4))))))</f>
        <v>0</v>
      </c>
      <c r="GE251" s="177">
        <f>IF(C251=4,SUM(DM251+DM252+DM253+DO251+DO252+DO253)*Percapita/30*GE$4+(DN251+DN252+DN253+DP251+DP252+DP253)*Cadeirante/30*GE$4,IF(C251=3,IF(DM254+DO254=10,Fixo/30*GE$4+(DM251+DM252+DM253+DO251+DO252+DO253)*Percapita/30*GE$4+(DN254+DP254)*Cadeirante/30*GE$4,IF(DM254+DO254&lt;=9,(DM254+DO254)*Crechee/30*GE$4)+(DN254+DP254)*Cadeirante/30*GE$4+(DM251+DM252+DM253+DO251+DO252+DO253)*Percapita/30*GE$4)+IF(DM254+DO254&gt;=11,Fixo/30*GE$4+(DM254+DO254-10)*Crechee/30*GE$4,0),IF(C251=2,IF(DN251+DN252+DN253+DN254+DP251+DP252+DP253+DP254=1,Cadeirante/30*GE$4,IF(DN251+DN252+DN253+DN254+DP251+DP252+DP253+DP254=2,Fixo/30*GE$4,IF(DN251+DN252+DN253+DN254+DP251+DP252+DP253+DP254&gt;2,Fixo/30*GE$4+(DN251+DN252+DN253+DN254+DP251+DP252+DP253+DP254-2)*Cadeirante/30*GE$4)))+(DM251+DM252+DM253+DO251+DO252+DO253)*Percapita/30*GE$4+(DM254+DO254)*Crechee/30*GE$4,IF(C251=1,IF(DM251+DM252+DM253+DN251+DN252+DN253+DO251+DO252+DO253+DP251+DP252+DP253&lt;=15,(DM251+DM252+DM253+DO251+DO252+DO253)*Percapita/30*GE$4,IF(DM251+DM252+DM253+DN251+DN252+DN253+DO251+DO252+DO253+DP251+DP252+DP253&gt;=16,Fixo/30*GE$4+(DM251+DM252+DM253+DN251+DN252+DN253+DO251+DO252+DO253+DP251+DP252-16)*Percapita/30*GE$4))))))</f>
        <v>0</v>
      </c>
      <c r="GF251" s="177">
        <f>IF(C251=4,SUM(DQ251+DQ252+DQ253+DS251+DS252+DS253)*Percapita/30*GF$4+(DR251+DR252+DR253+DT251+DT252+DT253)*Cadeirante/30*GF$4,IF(C251=3,IF(DQ254+DS254=10,Fixo/30*GF$4+(DQ251+DQ252+DQ253+DS251+DS252+DS253)*Percapita/30*GF$4+(DR254+DT254)*Cadeirante/30*GF$4,IF(DQ254+DS254&lt;=9,(DQ254+DS254)*Crechee/30*GF$4)+(DR254+DT254)*Cadeirante/30*GF$4+(DQ251+DQ252+DQ253+DS251+DS252+DS253)*Percapita/30*GF$4)+IF(DQ254+DS254&gt;=11,Fixo/30*GF$4+(DQ254+DS254-10)*Crechee/30*GF$4,0),IF(C251=2,IF(DR251+DR252+DR253+DR254+DT251+DT252+DT253+DT254=1,Cadeirante/30*GF$4,IF(DR251+DR252+DR253+DR254+DT251+DT252+DT253+DT254=2,Fixo/30*GF$4,IF(DR251+DR252+DR253+DR254+DT251+DT252+DT253+DT254&gt;2,Fixo/30*GF$4+(DR251+DR252+DR253+DR254+DT251+DT252+DT253+DT254-2)*Cadeirante/30*GF$4)))+(DQ251+DQ252+DQ253+DS251+DS252+DS253)*Percapita/30*GF$4+(DQ254+DS254)*Crechee/30*GF$4,IF(C251=1,IF(DQ251+DQ252+DQ253+DR251+DR252+DR253+DS251+DS252+DS253+DT251+DT252+DT253&lt;=15,(DQ251+DQ252+DQ253+DS251+DS252+DS253)*Percapita/30*GF$4,IF(DQ251+DQ252+DQ253+DR251+DR252+DR253+DS251+DS252+DS253+DT251+DT252+DT253&gt;=16,Fixo/30*GF$4+(DQ251+DQ252+DQ253+DR251+DR252+DR253+DS251+DS252+DS253+DT251+DT252-16)*Percapita/30*GF$4))))))</f>
        <v>0</v>
      </c>
      <c r="GG251" s="177">
        <f>IF(C251=4,SUM(DU251+DU252+DU253+DW251+DW252+DW253)*Percapita/30*GG$4+(DV251+DV252+DV253+DX251+DX252+DX253)*Cadeirante/30*GG$4,IF(C251=3,IF(DU254+DW254=10,Fixo/30*GG$4+(DU251+DU252+DU253+DW251+DW252+DW253)*Percapita/30*GG$4+(DV254+DX254)*Cadeirante/30*GG$4,IF(DU254+DW254&lt;=9,(DU254+DW254)*Crechee/30*GG$4)+(DV254+DX254)*Cadeirante/30*GG$4+(DU251+DU252+DU253+DW251+DW252+DW253)*Percapita/30*GG$4)+IF(DU254+DW254&gt;=11,Fixo/30*GG$4+(DU254+DW254-10)*Crechee/30*GG$4,0),IF(C251=2,IF(DV251+DV252+DV253+DV254+DX251+DX252+DX253+DX254=1,Cadeirante/30*GG$4,IF(DV251+DV252+DV253+DV254+DX251+DX252+DX253+DX254=2,Fixo/30*GG$4,IF(DV251+DV252+DV253+DV254+DX251+DX252+DX253+DX254&gt;2,Fixo/30*GG$4+(DV251+DV252+DV253+DV254+DX251+DX252+DX253+DX254-2)*Cadeirante/30*GG$4)))+(DU251+DU252+DU253+DW251+DW252+DW253)*Percapita/30*GG$4+(DU254+DW254)*Crechee/30*GG$4,IF(C251=1,IF(DU251+DU252+DU253+DV251+DV252+DV253+DW251+DW252+DW253+DX251+DX252+DX253&lt;=15,(DU251+DU252+DU253+DW251+DW252+DW253)*Percapita/30*GG$4,IF(DU251+DU252+DU253+DV251+DV252+DV253+DW251+DW252+DW253+DX251+DX252+DX253&gt;=16,Fixo/30*GG$4+(DU251+DU252+DU253+DV251+DV252+DV253+DW251+DW252+DW253+DX251+DX252-16)*Percapita/30*GG$4))))))</f>
        <v>0</v>
      </c>
      <c r="GH251" s="177">
        <f>IF(C251=4,SUM(DY251+DY252+DY253+EA251+EA252+EA253)*Percapita/30*GH$4+(DZ251+DZ252+DZ253+EB251+EB252+EB253)*Cadeirante/30*GH$4,IF(C251=3,IF(DY254+EA254=10,Fixo/30*GH$4+(DY251+DY252+DY253+EA251+EA252+EA253)*Percapita/30*GH$4+(DZ254+EB254)*Cadeirante/30*GH$4,IF(DY254+EA254&lt;=9,(DY254+EA254)*Crechee/30*GH$4)+(DZ254+EB254)*Cadeirante/30*GH$4+(DY251+DY252+DY253+EA251+EA252+EA253)*Percapita/30*GH$4)+IF(DY254+EA254&gt;=11,Fixo/30*GH$4+(DY254+EA254-10)*Crechee/30*GH$4,0),IF(C251=2,IF(DZ251+DZ252+DZ253+DZ254+EB251+EB252+EB253+EB254=1,Cadeirante/30*GH$4,IF(DZ251+DZ252+DZ253+DZ254+EB251+EB252+EB253+EB254=2,Fixo/30*GH$4,IF(DZ251+DZ252+DZ253+DZ254+EB251+EB252+EB253+EB254&gt;2,Fixo/30*GH$4+(DZ251+DZ252+DZ253+DZ254+EB251+EB252+EB253+EB254-2)*Cadeirante/30*GH$4)))+(DY251+DY252+DY253+EA251+EA252+EA253)*Percapita/30*GH$4+(DY254+EA254)*Crechee/30*GH$4,IF(C251=1,IF(DY251+DY252+DY253+DZ251+DZ252+DZ253+EA251+EA252+EA253+EB251+EB252+EB253&lt;=15,(DY251+DY252+DY253+EA251+EA252+EA253)*Percapita/30*GH$4,IF(DY251+DY252+DY253+DZ251+DZ252+DZ253+EA251+EA252+EA253+EB251+EB252+EB253&gt;=16,Fixo/30*GH$4+(DY251+DY252+DY253+DZ251+DZ252+DZ253+EA251+EA252+EA253+EB251+EB252-16)*Percapita/30*GH$4))))))</f>
        <v>0</v>
      </c>
      <c r="GI251" s="177">
        <f>IF(C251=4,SUM(EC251+EC252+EC253+EE251+EE252+EE253)*Percapita/30*GI$4+(ED251+ED252+ED253+EF251+EF252+EF253)*Cadeirante/30*GI$4,IF(C251=3,IF(EC254+EE254=10,Fixo/30*GI$4+(EC251+EC252+EC253+EE251+EE252+EE253)*Percapita/30*GI$4+(ED254+EF254)*Cadeirante/30*GI$4,IF(EC254+EE254&lt;=9,(EC254+EE254)*Crechee/30*GI$4)+(ED254+EF254)*Cadeirante/30*GI$4+(EC251+EC252+EC253+EE251+EE252+EE253)*Percapita/30*GI$4)+IF(EC254+EE254&gt;=11,Fixo/30*GI$4+(EC254+EE254-10)*Crechee/30*GI$4,0),IF(C251=2,IF(ED251+ED252+ED253+ED254+EF251+EF252+EF253+EF254=1,Cadeirante/30*GI$4,IF(ED251+ED252+ED253+ED254+EF251+EF252+EF253+EF254=2,Fixo/30*GI$4,IF(ED251+ED252+ED253+ED254+EF251+EF252+EF253+EF254&gt;2,Fixo/30*GI$4+(ED251+ED252+ED253+ED254+EF251+EF252+EF253+EF254-2)*Cadeirante/30*GI$4)))+(EC251+EC252+EC253+EE251+EE252+EE253)*Percapita/30*GI$4+(EC254+EE254)*Crechee/30*GI$4,IF(C251=1,IF(EC251+EC252+EC253+ED251+ED252+ED253+EE251+EE252+EE253+EF251+EF252+EF253&lt;=15,(EC251+EC252+EC253+EE251+EE252+EE253)*Percapita/30*GI$4,IF(EC251+EC252+EC253+ED251+ED252+ED253+EE251+EE252+EE253+EF251+EF252+EF253&gt;=16,Fixo/30*GI$4+(EC251+EC252+EC253+ED251+ED252+ED253+EE251+EE252+EE253+EF251+EF252-16)*Percapita/30*GI$4))))))</f>
        <v>0</v>
      </c>
      <c r="GJ251" s="177">
        <f>IF(C251=4,SUM(EG251+EG252+EG253+EI251+EI252+EI253)*Percapita/30*GJ$4+(EH251+EH252+EH253+EJ251+EJ252+EJ253)*Cadeirante/30*GJ$4,IF(C251=3,IF(EG254+EI254=10,Fixo/30*GJ$4+(EG251+EG252+EG253+EI251+EI252+EI253)*Percapita/30*GJ$4+(EH254+EJ254)*Cadeirante/30*GJ$4,IF(EG254+EI254&lt;=9,(EG254+EI254)*Crechee/30*GJ$4)+(EH254+EJ254)*Cadeirante/30*GJ$4+(EG251+EG252+EG253+EI251+EI252+EI253)*Percapita/30*GJ$4)+IF(EG254+EI254&gt;=11,Fixo/30*GJ$4+(EG254+EI254-10)*Crechee/30*GJ$4,0),IF(C251=2,IF(EH251+EH252+EH253+EH254+EJ251+EJ252+EJ253+EJ254=1,Cadeirante/30*GJ$4,IF(EH251+EH252+EH253+EH254+EJ251+EJ252+EJ253+EJ254=2,Fixo/30*GJ$4,IF(EH251+EH252+EH253+EH254+EJ251+EJ252+EJ253+EJ254&gt;2,Fixo/30*GJ$4+(EH251+EH252+EH253+EH254+EJ251+EJ252+EJ253+EJ254-2)*Cadeirante/30*GJ$4)))+(EG251+EG252+EG253+EI251+EI252+EI253)*Percapita/30*GJ$4+(EG254+EI254)*Crechee/30*GJ$4,IF(C251=1,IF(EG251+EG252+EG253+EH251+EH252+EH253+EI251+EI252+EI253+EJ251+EJ252+EJ253&lt;=15,(EG251+EG252+EG253+EI251+EI252+EI253)*Percapita/30*GJ$4,IF(EG251+EG252+EG253+EH251+EH252+EH253+EI251+EI252+EI253+EJ251+EJ252+EJ253&gt;=16,Fixo/30*GJ$4+(EG251+EG252+EG253+EH251+EH252+EH253+EI251+EI252+EI253+EJ251+EJ252-16)*Percapita/30*GJ$4))))))</f>
        <v>0</v>
      </c>
      <c r="GK251" s="178"/>
      <c r="GL251" s="103">
        <f t="shared" si="248"/>
        <v>0</v>
      </c>
      <c r="GM251" s="124"/>
      <c r="GN251" s="104">
        <f>SUMIF(V251:V254,"&lt;0")*Cadeirante/30*GN$4+SUMIF(X251:X254,"&lt;0")*Cadeirante/30*GN$4</f>
        <v>0</v>
      </c>
      <c r="GO251" s="104">
        <f>SUMIF(Z251:Z254,"&lt;0")*Cadeirante/30*GO$4+SUMIF(AB251:AB254,"&lt;0")*Cadeirante/30*GO$4</f>
        <v>0</v>
      </c>
      <c r="GP251" s="104">
        <f>SUMIF(AD251:AD254,"&lt;0")*Cadeirante/30*GP$4+SUMIF(AF251:AF254,"&lt;0")*Cadeirante/30*GP$4</f>
        <v>0</v>
      </c>
      <c r="GQ251" s="104">
        <f>SUMIF(AH251:AH254,"&lt;0")*Cadeirante/30*GQ$4+SUMIF(AJ251:AJ254,"&lt;0")*Cadeirante/30*GQ$4</f>
        <v>0</v>
      </c>
      <c r="GR251" s="104">
        <f>SUMIF(AL251:AL254,"&lt;0")*Cadeirante/30*GR$4+SUMIF(AN251:AN254,"&lt;0")*Cadeirante/30*GR$4</f>
        <v>0</v>
      </c>
      <c r="GS251" s="104">
        <f>SUMIF(AP251:AP254,"&lt;0")*Cadeirante/30*GS$4+SUMIF(AR251:AR254,"&lt;0")*Cadeirante/30*GS$4</f>
        <v>0</v>
      </c>
      <c r="GT251" s="104">
        <f>SUMIF(AT251:AT254,"&lt;0")*Cadeirante/30*GT$4+SUMIF(AV251:AV254,"&lt;0")*Cadeirante/30*GT$4</f>
        <v>0</v>
      </c>
      <c r="GU251" s="104">
        <f>SUMIF(AX251:AX254,"&lt;0")*Cadeirante/30*GU$4+SUMIF(AZ251:AZ254,"&lt;0")*Cadeirante/30*GU$4</f>
        <v>0</v>
      </c>
      <c r="GV251" s="104">
        <f>SUMIF(BB251:BB254,"&lt;0")*Cadeirante/30*GV$4+SUMIF(BD251:BD254,"&lt;0")*Cadeirante/30*GV$4</f>
        <v>0</v>
      </c>
      <c r="GW251" s="104">
        <f>SUMIF(BF251:BF254,"&lt;0")*Cadeirante/30*GW$4+SUMIF(BH251:BH254,"&lt;0")*Cadeirante/30*GW$4</f>
        <v>0</v>
      </c>
      <c r="GX251" s="104">
        <f>SUMIF(BJ251:BJ254,"&lt;0")*Cadeirante/30*GX$4+SUMIF(BL251:BL254,"&lt;0")*Cadeirante/30*GX$4</f>
        <v>0</v>
      </c>
      <c r="GY251" s="104">
        <f>SUMIF(BN251:BN254,"&lt;0")*Cadeirante/30*GY$4+SUMIF(BP251:BP254,"&lt;0")*Cadeirante/30*GY$4</f>
        <v>0</v>
      </c>
      <c r="GZ251" s="104">
        <f>SUMIF(BR251:BR254,"&lt;0")*Cadeirante/30*GZ$4+SUMIF(BT251:BT254,"&lt;0")*Cadeirante/30*GZ$4</f>
        <v>0</v>
      </c>
      <c r="HA251" s="104">
        <f>SUMIF(BV251:BV254,"&lt;0")*Cadeirante/30*HA$4+SUMIF(BX251:BX254,"&lt;0")*Cadeirante/30*HA$4</f>
        <v>0</v>
      </c>
      <c r="HB251" s="104">
        <f>SUMIF(BZ251:BZ254,"&lt;0")*Cadeirante/30*HB$4+SUMIF(CB251:CB254,"&lt;0")*Cadeirante/30*HB$4</f>
        <v>0</v>
      </c>
      <c r="HC251" s="104">
        <f>SUMIF(CD251:CD254,"&lt;0")*Cadeirante/30*HC$4+SUMIF(CF251:CF254,"&lt;0")*Cadeirante/30*HC$4</f>
        <v>0</v>
      </c>
      <c r="HD251" s="104">
        <f>SUMIF(CH251:CH254,"&lt;0")*Cadeirante/30*HD$4+SUMIF(CJ251:CJ254,"&lt;0")*Cadeirante/30*HD$4</f>
        <v>0</v>
      </c>
      <c r="HE251" s="104">
        <f>SUMIF(CL251:CL254,"&lt;0")*Cadeirante/30*HE$4+SUMIF(CN251:CN254,"&lt;0")*Cadeirante/30*HE$4</f>
        <v>0</v>
      </c>
      <c r="HF251" s="104">
        <f>SUMIF(CP251:CP254,"&lt;0")*Cadeirante/30*HF$4+SUMIF(CR251:CR254,"&lt;0")*Cadeirante/30*HF$4</f>
        <v>0</v>
      </c>
      <c r="HG251" s="104">
        <f>SUMIF(CT251:CT254,"&lt;0")*Cadeirante/30*HG$4+SUMIF(CV251:CV254,"&lt;0")*Cadeirante/30*HG$4</f>
        <v>0</v>
      </c>
      <c r="HH251" s="104">
        <f>SUMIF(CX251:CX254,"&lt;0")*Cadeirante/30*HH$4+SUMIF(CZ251:CZ254,"&lt;0")*Cadeirante/30*HH$4</f>
        <v>0</v>
      </c>
      <c r="HI251" s="104">
        <f>SUMIF(DB251:DB254,"&lt;0")*Cadeirante/30*HI$4+SUMIF(DD251:DD254,"&lt;0")*Cadeirante/30*HI$4</f>
        <v>0</v>
      </c>
      <c r="HJ251" s="104">
        <f>SUMIF(DF251:DF254,"&lt;0")*Cadeirante/30*HJ$4+SUMIF(DH251:DH254,"&lt;0")*Cadeirante/30*HJ$4</f>
        <v>0</v>
      </c>
      <c r="HK251" s="104">
        <f>SUMIF(DJ251:DJ254,"&lt;0")*Cadeirante/30*HK$4+SUMIF(DL251:DL254,"&lt;0")*Cadeirante/30*HK$4</f>
        <v>0</v>
      </c>
      <c r="HL251" s="104">
        <f>SUMIF(DN251:DN254,"&lt;0")*Cadeirante/30*HL$4+SUMIF(DP251:DP254,"&lt;0")*Cadeirante/30*HL$4</f>
        <v>0</v>
      </c>
      <c r="HM251" s="104">
        <f>SUMIF(DR251:DR254,"&lt;0")*Cadeirante/30*HM$4+SUMIF(DT251:DT254,"&lt;0")*Cadeirante/30*HM$4</f>
        <v>0</v>
      </c>
      <c r="HN251" s="104">
        <f>SUMIF(DV251:DV254,"&lt;0")*Cadeirante/30*HN$4+SUMIF(DX251:DX254,"&lt;0")*Cadeirante/30*HN$4</f>
        <v>0</v>
      </c>
      <c r="HO251" s="104">
        <f>SUMIF(DZ251:DZ254,"&lt;0")*Cadeirante/30*HO$4+SUMIF(EB251:EB254,"&lt;0")*Cadeirante/30*HO$4</f>
        <v>0</v>
      </c>
      <c r="HP251" s="104">
        <f>SUMIF(ED251:ED254,"&lt;0")*Cadeirante/30*HP$4+SUMIF(EF251:EF254,"&lt;0")*Cadeirante/30*HP$4</f>
        <v>0</v>
      </c>
      <c r="HQ251" s="64"/>
      <c r="HR251" s="64"/>
      <c r="HS251" s="64"/>
      <c r="HT251" s="64"/>
      <c r="HU251" s="64"/>
      <c r="HV251" s="64"/>
      <c r="HW251" s="176">
        <v>17629.309999999998</v>
      </c>
      <c r="HX251" s="64"/>
      <c r="HY251" s="280">
        <f>IF(ISTEXT(EM251), VALUE(EM251), EM251)</f>
        <v>0</v>
      </c>
      <c r="HZ251" s="280">
        <f>IF(ISTEXT(EN251), VALUE(EN251), EN251)</f>
        <v>0</v>
      </c>
      <c r="IA251" s="280">
        <f>IF(ISTEXT(EO251), VALUE(EO251), EO251)</f>
        <v>519.41</v>
      </c>
      <c r="IB251" s="64" t="b">
        <f>HW251=FE251</f>
        <v>0</v>
      </c>
      <c r="IC251" s="64"/>
    </row>
    <row r="252" spans="1:237" s="106" customFormat="1" ht="22.5" customHeight="1" x14ac:dyDescent="0.25">
      <c r="A252" s="368" t="s">
        <v>3390</v>
      </c>
      <c r="B252" s="369" t="s">
        <v>3391</v>
      </c>
      <c r="C252" s="370" t="s">
        <v>3186</v>
      </c>
      <c r="D252" s="371" t="s">
        <v>3392</v>
      </c>
      <c r="E252" s="371" t="s">
        <v>3393</v>
      </c>
      <c r="F252" s="372" t="s">
        <v>3182</v>
      </c>
      <c r="G252" s="372" t="s">
        <v>3183</v>
      </c>
      <c r="H252" s="373" t="s">
        <v>2115</v>
      </c>
      <c r="I252" s="374" t="s">
        <v>2115</v>
      </c>
      <c r="J252" s="421" t="s">
        <v>3184</v>
      </c>
      <c r="K252" s="421" t="s">
        <v>3187</v>
      </c>
      <c r="L252" s="329">
        <f>CONTINUA!BV252</f>
        <v>0</v>
      </c>
      <c r="M252" s="329">
        <f>CONTINUA!BW252</f>
        <v>0</v>
      </c>
      <c r="N252" s="895"/>
      <c r="O252" s="896" t="s">
        <v>3533</v>
      </c>
      <c r="P252" s="897">
        <v>0</v>
      </c>
      <c r="Q252" s="400">
        <v>21</v>
      </c>
      <c r="R252" s="401"/>
      <c r="S252" s="400">
        <v>3</v>
      </c>
      <c r="T252" s="401"/>
      <c r="U252" s="400"/>
      <c r="V252" s="401"/>
      <c r="W252" s="400"/>
      <c r="X252" s="401"/>
      <c r="Y252" s="400"/>
      <c r="Z252" s="401"/>
      <c r="AA252" s="400"/>
      <c r="AB252" s="401"/>
      <c r="AC252" s="400"/>
      <c r="AD252" s="401"/>
      <c r="AE252" s="400"/>
      <c r="AF252" s="401"/>
      <c r="AG252" s="400"/>
      <c r="AH252" s="401"/>
      <c r="AI252" s="400"/>
      <c r="AJ252" s="401"/>
      <c r="AK252" s="400"/>
      <c r="AL252" s="401"/>
      <c r="AM252" s="400"/>
      <c r="AN252" s="401"/>
      <c r="AO252" s="400"/>
      <c r="AP252" s="401"/>
      <c r="AQ252" s="400"/>
      <c r="AR252" s="401"/>
      <c r="AS252" s="400"/>
      <c r="AT252" s="401"/>
      <c r="AU252" s="400"/>
      <c r="AV252" s="401"/>
      <c r="AW252" s="400"/>
      <c r="AX252" s="401"/>
      <c r="AY252" s="400"/>
      <c r="AZ252" s="401"/>
      <c r="BA252" s="400"/>
      <c r="BB252" s="401"/>
      <c r="BC252" s="400"/>
      <c r="BD252" s="401"/>
      <c r="BE252" s="400"/>
      <c r="BF252" s="401"/>
      <c r="BG252" s="400"/>
      <c r="BH252" s="401"/>
      <c r="BI252" s="400"/>
      <c r="BJ252" s="401"/>
      <c r="BK252" s="400"/>
      <c r="BL252" s="401"/>
      <c r="BM252" s="400"/>
      <c r="BN252" s="401"/>
      <c r="BO252" s="400"/>
      <c r="BP252" s="401"/>
      <c r="BQ252" s="400"/>
      <c r="BR252" s="401"/>
      <c r="BS252" s="400"/>
      <c r="BT252" s="401"/>
      <c r="BU252" s="400"/>
      <c r="BV252" s="401"/>
      <c r="BW252" s="400"/>
      <c r="BX252" s="401"/>
      <c r="BY252" s="400"/>
      <c r="BZ252" s="401"/>
      <c r="CA252" s="400"/>
      <c r="CB252" s="401"/>
      <c r="CC252" s="400"/>
      <c r="CD252" s="401"/>
      <c r="CE252" s="400"/>
      <c r="CF252" s="401"/>
      <c r="CG252" s="400"/>
      <c r="CH252" s="401"/>
      <c r="CI252" s="400"/>
      <c r="CJ252" s="401"/>
      <c r="CK252" s="400"/>
      <c r="CL252" s="401"/>
      <c r="CM252" s="400"/>
      <c r="CN252" s="401"/>
      <c r="CO252" s="400"/>
      <c r="CP252" s="401"/>
      <c r="CQ252" s="400"/>
      <c r="CR252" s="401"/>
      <c r="CS252" s="400"/>
      <c r="CT252" s="401"/>
      <c r="CU252" s="400"/>
      <c r="CV252" s="401"/>
      <c r="CW252" s="400"/>
      <c r="CX252" s="401"/>
      <c r="CY252" s="400"/>
      <c r="CZ252" s="401"/>
      <c r="DA252" s="400"/>
      <c r="DB252" s="401"/>
      <c r="DC252" s="400"/>
      <c r="DD252" s="401"/>
      <c r="DE252" s="400"/>
      <c r="DF252" s="401"/>
      <c r="DG252" s="400"/>
      <c r="DH252" s="401"/>
      <c r="DI252" s="400"/>
      <c r="DJ252" s="401"/>
      <c r="DK252" s="400"/>
      <c r="DL252" s="401"/>
      <c r="DM252" s="400"/>
      <c r="DN252" s="401"/>
      <c r="DO252" s="400"/>
      <c r="DP252" s="401"/>
      <c r="DQ252" s="400"/>
      <c r="DR252" s="401"/>
      <c r="DS252" s="400"/>
      <c r="DT252" s="401"/>
      <c r="DU252" s="400"/>
      <c r="DV252" s="401"/>
      <c r="DW252" s="400"/>
      <c r="DX252" s="401"/>
      <c r="DY252" s="400"/>
      <c r="DZ252" s="401"/>
      <c r="EA252" s="400"/>
      <c r="EB252" s="401"/>
      <c r="EC252" s="400"/>
      <c r="ED252" s="401"/>
      <c r="EE252" s="400"/>
      <c r="EF252" s="401"/>
      <c r="EG252" s="400"/>
      <c r="EH252" s="401"/>
      <c r="EI252" s="400"/>
      <c r="EJ252" s="447"/>
      <c r="EK252" s="511" t="s">
        <v>3481</v>
      </c>
      <c r="EL252" s="514"/>
      <c r="EM252" s="448"/>
      <c r="EN252" s="344"/>
      <c r="EO252" s="345"/>
      <c r="EP252" s="171">
        <f t="shared" si="241"/>
        <v>21</v>
      </c>
      <c r="EQ252" s="171">
        <f t="shared" si="242"/>
        <v>0</v>
      </c>
      <c r="ER252" s="171">
        <f t="shared" si="243"/>
        <v>3</v>
      </c>
      <c r="ES252" s="171">
        <f t="shared" si="244"/>
        <v>0</v>
      </c>
      <c r="ET252" s="171">
        <f t="shared" si="245"/>
        <v>0</v>
      </c>
      <c r="EU252" s="171">
        <f t="shared" si="246"/>
        <v>0</v>
      </c>
      <c r="EV252" s="172">
        <f t="shared" si="247"/>
        <v>24</v>
      </c>
      <c r="EW252" s="173"/>
      <c r="EX252" s="248">
        <f t="shared" si="294"/>
        <v>0</v>
      </c>
      <c r="EY252" s="174">
        <f>(L252*regular)+(M252*Cadeirantee)</f>
        <v>0</v>
      </c>
      <c r="EZ252" s="249">
        <f>SUMIF(FG252:GJ252,"&gt;0")</f>
        <v>0</v>
      </c>
      <c r="FA252" s="249">
        <f>SUMIF(FG252:GJ252,"&lt;0")+SUMIF(GN252:HP252,"&lt;0")</f>
        <v>0</v>
      </c>
      <c r="FB252" s="174">
        <v>0</v>
      </c>
      <c r="FC252" s="126">
        <f>N252*km*'VALORES TABELA'!$B$13</f>
        <v>0</v>
      </c>
      <c r="FD252" s="250">
        <f t="shared" ref="FD252:FD255" si="295">GL252</f>
        <v>0</v>
      </c>
      <c r="FE252" s="105"/>
      <c r="FF252" s="119"/>
      <c r="FG252" s="119"/>
      <c r="FH252" s="119"/>
      <c r="FI252" s="119"/>
      <c r="FJ252" s="119"/>
      <c r="FK252" s="119"/>
      <c r="FL252" s="119"/>
      <c r="FM252" s="119"/>
      <c r="FN252" s="119"/>
      <c r="FO252" s="119"/>
      <c r="FP252" s="119"/>
      <c r="FQ252" s="119"/>
      <c r="FR252" s="119"/>
      <c r="FS252" s="119"/>
      <c r="FT252" s="119"/>
      <c r="FU252" s="119"/>
      <c r="FV252" s="119"/>
      <c r="FW252" s="119"/>
      <c r="FX252" s="119"/>
      <c r="FY252" s="119"/>
      <c r="FZ252" s="119"/>
      <c r="GA252" s="119"/>
      <c r="GB252" s="119"/>
      <c r="GC252" s="119"/>
      <c r="GD252" s="119"/>
      <c r="GE252" s="119"/>
      <c r="GF252" s="119"/>
      <c r="GG252" s="119"/>
      <c r="GH252" s="119"/>
      <c r="GI252" s="119"/>
      <c r="GJ252" s="119"/>
      <c r="GK252" s="251"/>
      <c r="GL252" s="103">
        <f t="shared" si="248"/>
        <v>0</v>
      </c>
      <c r="GM252" s="124"/>
      <c r="GN252" s="104"/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64"/>
      <c r="HR252" s="64"/>
      <c r="HS252" s="64"/>
      <c r="HT252" s="64"/>
      <c r="HU252" s="64"/>
      <c r="HV252" s="64"/>
      <c r="HW252" s="105"/>
      <c r="HX252" s="64"/>
      <c r="HY252" s="280">
        <f t="shared" ref="HY252:HY255" si="296">IF(ISTEXT(EM252), VALUE(EM252), EM252)</f>
        <v>0</v>
      </c>
      <c r="HZ252" s="280">
        <f t="shared" ref="HZ252:HZ255" si="297">IF(ISTEXT(EN252), VALUE(EN252), EN252)</f>
        <v>0</v>
      </c>
      <c r="IA252" s="280">
        <f t="shared" ref="IA252:IA255" si="298">IF(ISTEXT(EO252), VALUE(EO252), EO252)</f>
        <v>0</v>
      </c>
      <c r="IB252" s="64"/>
      <c r="IC252" s="64"/>
    </row>
    <row r="253" spans="1:237" s="106" customFormat="1" ht="22.5" customHeight="1" x14ac:dyDescent="0.25">
      <c r="A253" s="368" t="s">
        <v>3390</v>
      </c>
      <c r="B253" s="369" t="s">
        <v>3391</v>
      </c>
      <c r="C253" s="375" t="s">
        <v>3186</v>
      </c>
      <c r="D253" s="371" t="s">
        <v>3392</v>
      </c>
      <c r="E253" s="371" t="s">
        <v>3393</v>
      </c>
      <c r="F253" s="376" t="s">
        <v>3182</v>
      </c>
      <c r="G253" s="376" t="s">
        <v>3183</v>
      </c>
      <c r="H253" s="373" t="s">
        <v>2115</v>
      </c>
      <c r="I253" s="374" t="s">
        <v>2115</v>
      </c>
      <c r="J253" s="421" t="s">
        <v>3184</v>
      </c>
      <c r="K253" s="422" t="s">
        <v>3188</v>
      </c>
      <c r="L253" s="329">
        <f>CONTINUA!BV253</f>
        <v>0</v>
      </c>
      <c r="M253" s="329">
        <f>CONTINUA!BW253</f>
        <v>0</v>
      </c>
      <c r="N253" s="895"/>
      <c r="O253" s="896" t="s">
        <v>3533</v>
      </c>
      <c r="P253" s="897">
        <v>0</v>
      </c>
      <c r="Q253" s="400"/>
      <c r="R253" s="401"/>
      <c r="S253" s="400"/>
      <c r="T253" s="401"/>
      <c r="U253" s="400"/>
      <c r="V253" s="401"/>
      <c r="W253" s="400"/>
      <c r="X253" s="401"/>
      <c r="Y253" s="400"/>
      <c r="Z253" s="401"/>
      <c r="AA253" s="400"/>
      <c r="AB253" s="401"/>
      <c r="AC253" s="400"/>
      <c r="AD253" s="401"/>
      <c r="AE253" s="400"/>
      <c r="AF253" s="401"/>
      <c r="AG253" s="400"/>
      <c r="AH253" s="401"/>
      <c r="AI253" s="400"/>
      <c r="AJ253" s="401"/>
      <c r="AK253" s="400"/>
      <c r="AL253" s="401"/>
      <c r="AM253" s="400"/>
      <c r="AN253" s="401"/>
      <c r="AO253" s="400"/>
      <c r="AP253" s="401"/>
      <c r="AQ253" s="400"/>
      <c r="AR253" s="401"/>
      <c r="AS253" s="400"/>
      <c r="AT253" s="401"/>
      <c r="AU253" s="400"/>
      <c r="AV253" s="401"/>
      <c r="AW253" s="400"/>
      <c r="AX253" s="401"/>
      <c r="AY253" s="400"/>
      <c r="AZ253" s="401"/>
      <c r="BA253" s="400"/>
      <c r="BB253" s="401"/>
      <c r="BC253" s="400"/>
      <c r="BD253" s="401"/>
      <c r="BE253" s="400"/>
      <c r="BF253" s="401"/>
      <c r="BG253" s="400"/>
      <c r="BH253" s="401"/>
      <c r="BI253" s="400"/>
      <c r="BJ253" s="401"/>
      <c r="BK253" s="400"/>
      <c r="BL253" s="401"/>
      <c r="BM253" s="400"/>
      <c r="BN253" s="401"/>
      <c r="BO253" s="400"/>
      <c r="BP253" s="401"/>
      <c r="BQ253" s="400"/>
      <c r="BR253" s="401"/>
      <c r="BS253" s="400"/>
      <c r="BT253" s="401"/>
      <c r="BU253" s="400"/>
      <c r="BV253" s="401"/>
      <c r="BW253" s="400"/>
      <c r="BX253" s="401"/>
      <c r="BY253" s="400"/>
      <c r="BZ253" s="401"/>
      <c r="CA253" s="400"/>
      <c r="CB253" s="401"/>
      <c r="CC253" s="400"/>
      <c r="CD253" s="401"/>
      <c r="CE253" s="400"/>
      <c r="CF253" s="401"/>
      <c r="CG253" s="400"/>
      <c r="CH253" s="401"/>
      <c r="CI253" s="400"/>
      <c r="CJ253" s="401"/>
      <c r="CK253" s="400"/>
      <c r="CL253" s="401"/>
      <c r="CM253" s="400"/>
      <c r="CN253" s="401"/>
      <c r="CO253" s="400"/>
      <c r="CP253" s="401"/>
      <c r="CQ253" s="400"/>
      <c r="CR253" s="401"/>
      <c r="CS253" s="400"/>
      <c r="CT253" s="401"/>
      <c r="CU253" s="400"/>
      <c r="CV253" s="401"/>
      <c r="CW253" s="400"/>
      <c r="CX253" s="401"/>
      <c r="CY253" s="400"/>
      <c r="CZ253" s="401"/>
      <c r="DA253" s="400"/>
      <c r="DB253" s="401"/>
      <c r="DC253" s="400"/>
      <c r="DD253" s="401"/>
      <c r="DE253" s="400"/>
      <c r="DF253" s="401"/>
      <c r="DG253" s="400"/>
      <c r="DH253" s="401"/>
      <c r="DI253" s="400"/>
      <c r="DJ253" s="401"/>
      <c r="DK253" s="400"/>
      <c r="DL253" s="401"/>
      <c r="DM253" s="400"/>
      <c r="DN253" s="401"/>
      <c r="DO253" s="400"/>
      <c r="DP253" s="401"/>
      <c r="DQ253" s="400"/>
      <c r="DR253" s="401"/>
      <c r="DS253" s="400"/>
      <c r="DT253" s="401"/>
      <c r="DU253" s="400"/>
      <c r="DV253" s="401"/>
      <c r="DW253" s="400"/>
      <c r="DX253" s="401"/>
      <c r="DY253" s="400"/>
      <c r="DZ253" s="401"/>
      <c r="EA253" s="400"/>
      <c r="EB253" s="401"/>
      <c r="EC253" s="400"/>
      <c r="ED253" s="401"/>
      <c r="EE253" s="400"/>
      <c r="EF253" s="401"/>
      <c r="EG253" s="400"/>
      <c r="EH253" s="401"/>
      <c r="EI253" s="400"/>
      <c r="EJ253" s="447"/>
      <c r="EK253" s="511"/>
      <c r="EL253" s="514"/>
      <c r="EM253" s="448"/>
      <c r="EN253" s="344"/>
      <c r="EO253" s="345"/>
      <c r="EP253" s="171">
        <f t="shared" si="241"/>
        <v>0</v>
      </c>
      <c r="EQ253" s="171">
        <f t="shared" si="242"/>
        <v>0</v>
      </c>
      <c r="ER253" s="171">
        <f t="shared" si="243"/>
        <v>0</v>
      </c>
      <c r="ES253" s="171">
        <f t="shared" si="244"/>
        <v>0</v>
      </c>
      <c r="ET253" s="171">
        <f t="shared" si="245"/>
        <v>0</v>
      </c>
      <c r="EU253" s="171">
        <f t="shared" si="246"/>
        <v>0</v>
      </c>
      <c r="EV253" s="172">
        <f t="shared" si="247"/>
        <v>0</v>
      </c>
      <c r="EW253" s="125"/>
      <c r="EX253" s="248">
        <f t="shared" si="294"/>
        <v>0</v>
      </c>
      <c r="EY253" s="174">
        <f>(L253*regular)+(M253*Cadeirantee)</f>
        <v>0</v>
      </c>
      <c r="EZ253" s="249">
        <f>SUMIF(FG253:GJ253,"&gt;0")</f>
        <v>0</v>
      </c>
      <c r="FA253" s="249">
        <f>SUMIF(FG253:GJ253,"&lt;0")+SUMIF(GN253:HP253,"&lt;0")</f>
        <v>0</v>
      </c>
      <c r="FB253" s="174">
        <v>0</v>
      </c>
      <c r="FC253" s="126">
        <f>N253*km*'VALORES TABELA'!$B$13</f>
        <v>0</v>
      </c>
      <c r="FD253" s="250">
        <f t="shared" si="295"/>
        <v>0</v>
      </c>
      <c r="FE253" s="105"/>
      <c r="FF253" s="108"/>
      <c r="FG253" s="108"/>
      <c r="FH253" s="108"/>
      <c r="FI253" s="108"/>
      <c r="FJ253" s="108"/>
      <c r="FK253" s="108"/>
      <c r="FL253" s="108"/>
      <c r="FM253" s="108"/>
      <c r="FN253" s="108"/>
      <c r="FO253" s="108"/>
      <c r="FP253" s="108"/>
      <c r="FQ253" s="108"/>
      <c r="FR253" s="108"/>
      <c r="FS253" s="108"/>
      <c r="FT253" s="108"/>
      <c r="FU253" s="108"/>
      <c r="FV253" s="108"/>
      <c r="FW253" s="108"/>
      <c r="FX253" s="108"/>
      <c r="FY253" s="108"/>
      <c r="FZ253" s="108"/>
      <c r="GA253" s="108"/>
      <c r="GB253" s="108"/>
      <c r="GC253" s="108"/>
      <c r="GD253" s="108"/>
      <c r="GE253" s="108"/>
      <c r="GF253" s="108"/>
      <c r="GG253" s="108"/>
      <c r="GH253" s="108"/>
      <c r="GI253" s="108"/>
      <c r="GJ253" s="108"/>
      <c r="GK253" s="251"/>
      <c r="GL253" s="103">
        <f t="shared" si="248"/>
        <v>0</v>
      </c>
      <c r="GM253" s="124"/>
      <c r="GN253" s="104"/>
      <c r="GO253" s="104"/>
      <c r="GP253" s="104"/>
      <c r="GQ253" s="104"/>
      <c r="GR253" s="104"/>
      <c r="GS253" s="104"/>
      <c r="GT253" s="104"/>
      <c r="GU253" s="104"/>
      <c r="GV253" s="104"/>
      <c r="GW253" s="104"/>
      <c r="GX253" s="104"/>
      <c r="GY253" s="104"/>
      <c r="GZ253" s="104"/>
      <c r="HA253" s="104"/>
      <c r="HB253" s="104"/>
      <c r="HC253" s="104"/>
      <c r="HD253" s="104"/>
      <c r="HE253" s="104"/>
      <c r="HF253" s="104"/>
      <c r="HG253" s="104"/>
      <c r="HH253" s="104"/>
      <c r="HI253" s="104"/>
      <c r="HJ253" s="104"/>
      <c r="HK253" s="104"/>
      <c r="HL253" s="104"/>
      <c r="HM253" s="104"/>
      <c r="HN253" s="104"/>
      <c r="HO253" s="104"/>
      <c r="HP253" s="104"/>
      <c r="HQ253" s="64"/>
      <c r="HR253" s="64"/>
      <c r="HS253" s="64"/>
      <c r="HT253" s="64"/>
      <c r="HU253" s="64"/>
      <c r="HV253" s="64"/>
      <c r="HW253" s="105"/>
      <c r="HX253" s="64"/>
      <c r="HY253" s="280">
        <f t="shared" si="296"/>
        <v>0</v>
      </c>
      <c r="HZ253" s="280">
        <f t="shared" si="297"/>
        <v>0</v>
      </c>
      <c r="IA253" s="280">
        <f t="shared" si="298"/>
        <v>0</v>
      </c>
      <c r="IB253" s="64"/>
      <c r="IC253" s="64"/>
    </row>
    <row r="254" spans="1:237" s="106" customFormat="1" ht="22.5" customHeight="1" x14ac:dyDescent="0.25">
      <c r="A254" s="368" t="s">
        <v>3390</v>
      </c>
      <c r="B254" s="369" t="s">
        <v>3391</v>
      </c>
      <c r="C254" s="375" t="s">
        <v>3186</v>
      </c>
      <c r="D254" s="371" t="s">
        <v>3392</v>
      </c>
      <c r="E254" s="371" t="s">
        <v>3393</v>
      </c>
      <c r="F254" s="376" t="s">
        <v>3182</v>
      </c>
      <c r="G254" s="376" t="s">
        <v>3183</v>
      </c>
      <c r="H254" s="373" t="s">
        <v>2115</v>
      </c>
      <c r="I254" s="374" t="s">
        <v>2115</v>
      </c>
      <c r="J254" s="421" t="s">
        <v>3184</v>
      </c>
      <c r="K254" s="423" t="s">
        <v>3189</v>
      </c>
      <c r="L254" s="329">
        <f>CONTINUA!BV254</f>
        <v>0</v>
      </c>
      <c r="M254" s="329">
        <f>CONTINUA!BW254</f>
        <v>0</v>
      </c>
      <c r="N254" s="895"/>
      <c r="O254" s="896" t="s">
        <v>3533</v>
      </c>
      <c r="P254" s="897">
        <v>0</v>
      </c>
      <c r="Q254" s="400"/>
      <c r="R254" s="401"/>
      <c r="S254" s="400"/>
      <c r="T254" s="401"/>
      <c r="U254" s="400"/>
      <c r="V254" s="401"/>
      <c r="W254" s="400"/>
      <c r="X254" s="401"/>
      <c r="Y254" s="400"/>
      <c r="Z254" s="401"/>
      <c r="AA254" s="400"/>
      <c r="AB254" s="401"/>
      <c r="AC254" s="400"/>
      <c r="AD254" s="401"/>
      <c r="AE254" s="400"/>
      <c r="AF254" s="401"/>
      <c r="AG254" s="400"/>
      <c r="AH254" s="401"/>
      <c r="AI254" s="400"/>
      <c r="AJ254" s="401"/>
      <c r="AK254" s="400"/>
      <c r="AL254" s="401"/>
      <c r="AM254" s="400"/>
      <c r="AN254" s="401"/>
      <c r="AO254" s="400"/>
      <c r="AP254" s="401"/>
      <c r="AQ254" s="400"/>
      <c r="AR254" s="401"/>
      <c r="AS254" s="400"/>
      <c r="AT254" s="401"/>
      <c r="AU254" s="400"/>
      <c r="AV254" s="401"/>
      <c r="AW254" s="400"/>
      <c r="AX254" s="401"/>
      <c r="AY254" s="400"/>
      <c r="AZ254" s="401"/>
      <c r="BA254" s="400"/>
      <c r="BB254" s="401"/>
      <c r="BC254" s="400"/>
      <c r="BD254" s="401"/>
      <c r="BE254" s="400"/>
      <c r="BF254" s="401"/>
      <c r="BG254" s="400"/>
      <c r="BH254" s="401"/>
      <c r="BI254" s="400"/>
      <c r="BJ254" s="401"/>
      <c r="BK254" s="400"/>
      <c r="BL254" s="401"/>
      <c r="BM254" s="400"/>
      <c r="BN254" s="401"/>
      <c r="BO254" s="400"/>
      <c r="BP254" s="401"/>
      <c r="BQ254" s="400"/>
      <c r="BR254" s="401"/>
      <c r="BS254" s="400"/>
      <c r="BT254" s="401"/>
      <c r="BU254" s="400"/>
      <c r="BV254" s="401"/>
      <c r="BW254" s="400"/>
      <c r="BX254" s="401"/>
      <c r="BY254" s="400"/>
      <c r="BZ254" s="401"/>
      <c r="CA254" s="400"/>
      <c r="CB254" s="401"/>
      <c r="CC254" s="400"/>
      <c r="CD254" s="401"/>
      <c r="CE254" s="400"/>
      <c r="CF254" s="401"/>
      <c r="CG254" s="400"/>
      <c r="CH254" s="401"/>
      <c r="CI254" s="400"/>
      <c r="CJ254" s="401"/>
      <c r="CK254" s="400"/>
      <c r="CL254" s="401"/>
      <c r="CM254" s="400"/>
      <c r="CN254" s="401"/>
      <c r="CO254" s="400"/>
      <c r="CP254" s="401"/>
      <c r="CQ254" s="400"/>
      <c r="CR254" s="401"/>
      <c r="CS254" s="400"/>
      <c r="CT254" s="401"/>
      <c r="CU254" s="400"/>
      <c r="CV254" s="401"/>
      <c r="CW254" s="400"/>
      <c r="CX254" s="401"/>
      <c r="CY254" s="400"/>
      <c r="CZ254" s="401"/>
      <c r="DA254" s="400"/>
      <c r="DB254" s="401"/>
      <c r="DC254" s="400"/>
      <c r="DD254" s="401"/>
      <c r="DE254" s="400"/>
      <c r="DF254" s="401"/>
      <c r="DG254" s="400"/>
      <c r="DH254" s="401"/>
      <c r="DI254" s="400"/>
      <c r="DJ254" s="401"/>
      <c r="DK254" s="400"/>
      <c r="DL254" s="401"/>
      <c r="DM254" s="400"/>
      <c r="DN254" s="401"/>
      <c r="DO254" s="400"/>
      <c r="DP254" s="401"/>
      <c r="DQ254" s="400"/>
      <c r="DR254" s="401"/>
      <c r="DS254" s="400"/>
      <c r="DT254" s="401"/>
      <c r="DU254" s="400"/>
      <c r="DV254" s="401"/>
      <c r="DW254" s="400"/>
      <c r="DX254" s="401"/>
      <c r="DY254" s="400"/>
      <c r="DZ254" s="401"/>
      <c r="EA254" s="400"/>
      <c r="EB254" s="401"/>
      <c r="EC254" s="400"/>
      <c r="ED254" s="401"/>
      <c r="EE254" s="400"/>
      <c r="EF254" s="401"/>
      <c r="EG254" s="400"/>
      <c r="EH254" s="401"/>
      <c r="EI254" s="400"/>
      <c r="EJ254" s="447"/>
      <c r="EK254" s="511"/>
      <c r="EL254" s="514"/>
      <c r="EM254" s="448"/>
      <c r="EN254" s="344"/>
      <c r="EO254" s="345"/>
      <c r="EP254" s="171">
        <f t="shared" si="241"/>
        <v>0</v>
      </c>
      <c r="EQ254" s="171">
        <f t="shared" si="242"/>
        <v>0</v>
      </c>
      <c r="ER254" s="171">
        <f t="shared" si="243"/>
        <v>0</v>
      </c>
      <c r="ES254" s="171">
        <f t="shared" si="244"/>
        <v>0</v>
      </c>
      <c r="ET254" s="171">
        <f t="shared" si="245"/>
        <v>0</v>
      </c>
      <c r="EU254" s="171">
        <f t="shared" si="246"/>
        <v>0</v>
      </c>
      <c r="EV254" s="172">
        <f t="shared" si="247"/>
        <v>0</v>
      </c>
      <c r="EW254" s="127"/>
      <c r="EX254" s="248">
        <f t="shared" si="294"/>
        <v>0</v>
      </c>
      <c r="EY254" s="174">
        <f>(L254*regular)+(M254*Cadeirantee)</f>
        <v>0</v>
      </c>
      <c r="EZ254" s="249">
        <f>SUMIF(FG254:GJ254,"&gt;0")</f>
        <v>0</v>
      </c>
      <c r="FA254" s="249">
        <f>SUMIF(FG254:GJ254,"&lt;0")+SUMIF(GN254:HP254,"&lt;0")</f>
        <v>0</v>
      </c>
      <c r="FB254" s="174">
        <v>0</v>
      </c>
      <c r="FC254" s="126">
        <f>N254*km*'VALORES TABELA'!$B$13</f>
        <v>0</v>
      </c>
      <c r="FD254" s="250">
        <f t="shared" si="295"/>
        <v>0</v>
      </c>
      <c r="FE254" s="105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252"/>
      <c r="GL254" s="103">
        <f t="shared" si="248"/>
        <v>0</v>
      </c>
      <c r="GM254" s="12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/>
      <c r="GX254" s="104"/>
      <c r="GY254" s="104"/>
      <c r="GZ254" s="104"/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64"/>
      <c r="HR254" s="65"/>
      <c r="HS254" s="65"/>
      <c r="HT254" s="65"/>
      <c r="HU254" s="65"/>
      <c r="HV254" s="65"/>
      <c r="HW254" s="105"/>
      <c r="HX254" s="65"/>
      <c r="HY254" s="280">
        <f t="shared" si="296"/>
        <v>0</v>
      </c>
      <c r="HZ254" s="280">
        <f t="shared" si="297"/>
        <v>0</v>
      </c>
      <c r="IA254" s="280">
        <f t="shared" si="298"/>
        <v>0</v>
      </c>
      <c r="IB254" s="65"/>
      <c r="IC254" s="65"/>
    </row>
    <row r="255" spans="1:237" s="106" customFormat="1" ht="22.5" customHeight="1" thickBot="1" x14ac:dyDescent="0.3">
      <c r="A255" s="377" t="s">
        <v>3390</v>
      </c>
      <c r="B255" s="378" t="s">
        <v>3391</v>
      </c>
      <c r="C255" s="379" t="s">
        <v>3186</v>
      </c>
      <c r="D255" s="380" t="s">
        <v>3392</v>
      </c>
      <c r="E255" s="380" t="s">
        <v>3393</v>
      </c>
      <c r="F255" s="381" t="s">
        <v>3182</v>
      </c>
      <c r="G255" s="381" t="s">
        <v>3183</v>
      </c>
      <c r="H255" s="382" t="s">
        <v>2115</v>
      </c>
      <c r="I255" s="383" t="s">
        <v>2115</v>
      </c>
      <c r="J255" s="421" t="s">
        <v>3184</v>
      </c>
      <c r="K255" s="424" t="s">
        <v>60</v>
      </c>
      <c r="L255" s="329">
        <f>CONTINUA!BV255</f>
        <v>0</v>
      </c>
      <c r="M255" s="329">
        <f>CONTINUA!BW255</f>
        <v>0</v>
      </c>
      <c r="N255" s="895"/>
      <c r="O255" s="896" t="s">
        <v>3533</v>
      </c>
      <c r="P255" s="897">
        <v>0</v>
      </c>
      <c r="Q255" s="400"/>
      <c r="R255" s="401"/>
      <c r="S255" s="400"/>
      <c r="T255" s="401"/>
      <c r="U255" s="400"/>
      <c r="V255" s="401"/>
      <c r="W255" s="400"/>
      <c r="X255" s="401"/>
      <c r="Y255" s="400"/>
      <c r="Z255" s="401"/>
      <c r="AA255" s="400"/>
      <c r="AB255" s="401"/>
      <c r="AC255" s="400"/>
      <c r="AD255" s="401"/>
      <c r="AE255" s="400"/>
      <c r="AF255" s="401"/>
      <c r="AG255" s="400"/>
      <c r="AH255" s="401"/>
      <c r="AI255" s="400"/>
      <c r="AJ255" s="401"/>
      <c r="AK255" s="400"/>
      <c r="AL255" s="401"/>
      <c r="AM255" s="400"/>
      <c r="AN255" s="401"/>
      <c r="AO255" s="400"/>
      <c r="AP255" s="401"/>
      <c r="AQ255" s="400"/>
      <c r="AR255" s="401"/>
      <c r="AS255" s="400"/>
      <c r="AT255" s="401"/>
      <c r="AU255" s="400"/>
      <c r="AV255" s="401"/>
      <c r="AW255" s="400"/>
      <c r="AX255" s="401"/>
      <c r="AY255" s="400"/>
      <c r="AZ255" s="401"/>
      <c r="BA255" s="400"/>
      <c r="BB255" s="401"/>
      <c r="BC255" s="400"/>
      <c r="BD255" s="401"/>
      <c r="BE255" s="400"/>
      <c r="BF255" s="401"/>
      <c r="BG255" s="400"/>
      <c r="BH255" s="401"/>
      <c r="BI255" s="400"/>
      <c r="BJ255" s="401"/>
      <c r="BK255" s="400"/>
      <c r="BL255" s="401"/>
      <c r="BM255" s="400"/>
      <c r="BN255" s="401"/>
      <c r="BO255" s="400"/>
      <c r="BP255" s="401"/>
      <c r="BQ255" s="400"/>
      <c r="BR255" s="401"/>
      <c r="BS255" s="400"/>
      <c r="BT255" s="401"/>
      <c r="BU255" s="400"/>
      <c r="BV255" s="401"/>
      <c r="BW255" s="400"/>
      <c r="BX255" s="401"/>
      <c r="BY255" s="400"/>
      <c r="BZ255" s="401"/>
      <c r="CA255" s="400"/>
      <c r="CB255" s="401"/>
      <c r="CC255" s="400"/>
      <c r="CD255" s="401"/>
      <c r="CE255" s="400"/>
      <c r="CF255" s="401"/>
      <c r="CG255" s="400"/>
      <c r="CH255" s="401"/>
      <c r="CI255" s="400"/>
      <c r="CJ255" s="401"/>
      <c r="CK255" s="400"/>
      <c r="CL255" s="401"/>
      <c r="CM255" s="400"/>
      <c r="CN255" s="401"/>
      <c r="CO255" s="400"/>
      <c r="CP255" s="401"/>
      <c r="CQ255" s="400"/>
      <c r="CR255" s="401"/>
      <c r="CS255" s="400"/>
      <c r="CT255" s="401"/>
      <c r="CU255" s="400"/>
      <c r="CV255" s="401"/>
      <c r="CW255" s="400"/>
      <c r="CX255" s="401"/>
      <c r="CY255" s="400"/>
      <c r="CZ255" s="401"/>
      <c r="DA255" s="400"/>
      <c r="DB255" s="401"/>
      <c r="DC255" s="400"/>
      <c r="DD255" s="401"/>
      <c r="DE255" s="400"/>
      <c r="DF255" s="401"/>
      <c r="DG255" s="400"/>
      <c r="DH255" s="401"/>
      <c r="DI255" s="400"/>
      <c r="DJ255" s="401"/>
      <c r="DK255" s="400"/>
      <c r="DL255" s="401"/>
      <c r="DM255" s="400"/>
      <c r="DN255" s="401"/>
      <c r="DO255" s="400"/>
      <c r="DP255" s="401"/>
      <c r="DQ255" s="400"/>
      <c r="DR255" s="401"/>
      <c r="DS255" s="400"/>
      <c r="DT255" s="401"/>
      <c r="DU255" s="400"/>
      <c r="DV255" s="401"/>
      <c r="DW255" s="400"/>
      <c r="DX255" s="401"/>
      <c r="DY255" s="400"/>
      <c r="DZ255" s="401"/>
      <c r="EA255" s="400"/>
      <c r="EB255" s="401"/>
      <c r="EC255" s="400"/>
      <c r="ED255" s="401"/>
      <c r="EE255" s="400"/>
      <c r="EF255" s="401"/>
      <c r="EG255" s="400"/>
      <c r="EH255" s="401"/>
      <c r="EI255" s="400"/>
      <c r="EJ255" s="447"/>
      <c r="EK255" s="512"/>
      <c r="EL255" s="515"/>
      <c r="EM255" s="450"/>
      <c r="EN255" s="348"/>
      <c r="EO255" s="348"/>
      <c r="EP255" s="179">
        <f t="shared" si="241"/>
        <v>0</v>
      </c>
      <c r="EQ255" s="179">
        <f t="shared" si="242"/>
        <v>0</v>
      </c>
      <c r="ER255" s="179">
        <f t="shared" si="243"/>
        <v>0</v>
      </c>
      <c r="ES255" s="179">
        <f t="shared" si="244"/>
        <v>0</v>
      </c>
      <c r="ET255" s="179">
        <f t="shared" si="245"/>
        <v>0</v>
      </c>
      <c r="EU255" s="179">
        <f t="shared" si="246"/>
        <v>0</v>
      </c>
      <c r="EV255" s="172">
        <f t="shared" si="247"/>
        <v>0</v>
      </c>
      <c r="EW255" s="253"/>
      <c r="EX255" s="254">
        <v>0</v>
      </c>
      <c r="EY255" s="180">
        <v>0</v>
      </c>
      <c r="EZ255" s="255">
        <v>0</v>
      </c>
      <c r="FA255" s="255">
        <v>0</v>
      </c>
      <c r="FB255" s="180">
        <f>SUM(FF255:GI255)/2</f>
        <v>0</v>
      </c>
      <c r="FC255" s="256">
        <f>N255*km*'VALORES TABELA'!$B$13</f>
        <v>0</v>
      </c>
      <c r="FD255" s="250">
        <f t="shared" si="295"/>
        <v>0</v>
      </c>
      <c r="FE255" s="257"/>
      <c r="FF255" s="181">
        <f>((Q255+S255)*Percapita)+((R255+T255)*Cadeirante)</f>
        <v>0</v>
      </c>
      <c r="FG255" s="181">
        <f>((U255+W255)*Percapita/30*FG$4)+((V255+X255)*Cadeirante/30*FG$4)</f>
        <v>0</v>
      </c>
      <c r="FH255" s="181">
        <f>((Y255+AA255)*Percapita/30*FH$4)+((Z255+AB255)*Cadeirante/30*FH$4)</f>
        <v>0</v>
      </c>
      <c r="FI255" s="181">
        <f>((AC255+AE255)*Percapita/30*FI$4)+((AD255+AF255)*Cadeirante/30*FI$4)</f>
        <v>0</v>
      </c>
      <c r="FJ255" s="181">
        <f>((AG255+AI255)*Percapita/30*FJ$4)+((AH255+AJ255)*Cadeirante/30*FJ$4)</f>
        <v>0</v>
      </c>
      <c r="FK255" s="181">
        <f>((AK255+AM255)*Percapita/30*FK$4)+((AL255+AN255)*Cadeirante/30*FK$4)</f>
        <v>0</v>
      </c>
      <c r="FL255" s="181">
        <f>((AO255+AQ255)*Percapita/30*FL$4)+((AP255+AR255)*Cadeirante/30*FL$4)</f>
        <v>0</v>
      </c>
      <c r="FM255" s="181">
        <f>((AS255+AU255)*Percapita/30*FM$4)+((AT255+AV255)*Cadeirante/30*FM$4)</f>
        <v>0</v>
      </c>
      <c r="FN255" s="181">
        <f>((AW255+AY255)*Percapita/30*FN$4)+((AX255+AZ255)*Cadeirante/30*FN$4)</f>
        <v>0</v>
      </c>
      <c r="FO255" s="181">
        <f>((BA255+BC255)*Percapita/30*FO$4)+((BB255+BD255)*Cadeirante/30*FO$4)</f>
        <v>0</v>
      </c>
      <c r="FP255" s="181">
        <f>((BE255+BG255)*Percapita/30*FP$4)+((BF255+BH255)*Cadeirante/30*FP$4)</f>
        <v>0</v>
      </c>
      <c r="FQ255" s="181">
        <f>((BI255+BK255)*Percapita/30*FQ$4)+((BJ255+BL255)*Cadeirante/30*FQ$4)</f>
        <v>0</v>
      </c>
      <c r="FR255" s="181">
        <f>((BM255+BO255)*Percapita/30*FR$4)+((BN255+BP255)*Cadeirante/30*FR$4)</f>
        <v>0</v>
      </c>
      <c r="FS255" s="181">
        <f>((BQ255+BS255)*Percapita/30*FS$4)+((BR255+BT255)*Cadeirante/30*FS$4)</f>
        <v>0</v>
      </c>
      <c r="FT255" s="181">
        <f>((BU255+BW255)*Percapita/30*FT$4)+((BV255+BX255)*Cadeirante/30*FT$4)</f>
        <v>0</v>
      </c>
      <c r="FU255" s="181">
        <f>((BY255+CA255)*Percapita/30*FU$4)+((BZ255+CB255)*Cadeirante/30*FU$4)</f>
        <v>0</v>
      </c>
      <c r="FV255" s="181">
        <f>((CC255+CE255)*Percapita/30*FV$4)+((CD255+CF255)*Cadeirante/30*FV$4)</f>
        <v>0</v>
      </c>
      <c r="FW255" s="181">
        <f>((CG255+CI255)*Percapita/30*FW$4)+((CI255+CK255)*Cadeirante/30*FW$4)</f>
        <v>0</v>
      </c>
      <c r="FX255" s="181">
        <f>((CK255+CM255)*Percapita/30*FX$4)+((CL255+CN255)*Cadeirante/30*FX$4)</f>
        <v>0</v>
      </c>
      <c r="FY255" s="181">
        <f>((CO255+CQ255)*Percapita/30*FY$4)+((CP255+CR255)*Cadeirante/30*FY$4)</f>
        <v>0</v>
      </c>
      <c r="FZ255" s="181">
        <f>((CS255+CU255)*Percapita/30*FZ$4)+((CT255+CV255)*Cadeirante/30*FZ$4)</f>
        <v>0</v>
      </c>
      <c r="GA255" s="181">
        <f>((CW255+CY255)*Percapita/30*GA$4)+((CX255+CZ255)*Cadeirante/30*GA$4)</f>
        <v>0</v>
      </c>
      <c r="GB255" s="181">
        <f>((DA255+DC255)*Percapita/30*GB$4)+((DB255+DD255)*Cadeirante/30*GB$4)</f>
        <v>0</v>
      </c>
      <c r="GC255" s="181">
        <f>((DE255+DG255)*Percapita/30*GC$4)+((DF255+DH255)*Cadeirante/30*GC$4)</f>
        <v>0</v>
      </c>
      <c r="GD255" s="181">
        <f>((DI255+DK255)*Percapita/30*GD$4)+((DJ255+DL255)*Cadeirante/30*GD$4)</f>
        <v>0</v>
      </c>
      <c r="GE255" s="181">
        <f>((DM255+DO255)*Percapita/30*GE$4)+((DN255+DP255)*Cadeirante/30*GE$4)</f>
        <v>0</v>
      </c>
      <c r="GF255" s="181">
        <f>((DQ255+DS255)*Percapita/30*GF$4)+((DR255+DT255)*Cadeirante/30*GF$4)</f>
        <v>0</v>
      </c>
      <c r="GG255" s="181">
        <f>((DU255+DW255)*Percapita/30*GG$4)+((DV255+DX255)*Cadeirante/30*GG$4)</f>
        <v>0</v>
      </c>
      <c r="GH255" s="181">
        <f>((DY255+EA255)*Percapita/30*GH$4)+((DZ255+EB255)*Cadeirante/30*GH$4)</f>
        <v>0</v>
      </c>
      <c r="GI255" s="181">
        <f>((EC255+EE255)*Percapita/30*GI$4)+((ED255+EF255)*Cadeirante/30*GI$4)</f>
        <v>0</v>
      </c>
      <c r="GJ255" s="181">
        <f>((EG255+EI255)*Percapita)+((EH255+EJ255)*Cadeirante)</f>
        <v>0</v>
      </c>
      <c r="GK255" s="258"/>
      <c r="GL255" s="103">
        <f t="shared" si="248"/>
        <v>0</v>
      </c>
      <c r="GM255" s="124"/>
      <c r="GN255" s="182"/>
      <c r="GO255" s="182"/>
      <c r="GP255" s="182"/>
      <c r="GQ255" s="182"/>
      <c r="GR255" s="182"/>
      <c r="GS255" s="182"/>
      <c r="GT255" s="182"/>
      <c r="GU255" s="182"/>
      <c r="GV255" s="182"/>
      <c r="GW255" s="182"/>
      <c r="GX255" s="182"/>
      <c r="GY255" s="182"/>
      <c r="GZ255" s="182"/>
      <c r="HA255" s="182"/>
      <c r="HB255" s="182"/>
      <c r="HC255" s="182"/>
      <c r="HD255" s="182"/>
      <c r="HE255" s="182"/>
      <c r="HF255" s="182"/>
      <c r="HG255" s="182"/>
      <c r="HH255" s="182"/>
      <c r="HI255" s="182"/>
      <c r="HJ255" s="182"/>
      <c r="HK255" s="182"/>
      <c r="HL255" s="182"/>
      <c r="HM255" s="182"/>
      <c r="HN255" s="182"/>
      <c r="HO255" s="182"/>
      <c r="HP255" s="259"/>
      <c r="HQ255" s="64"/>
      <c r="HW255" s="257"/>
      <c r="HY255" s="280">
        <f t="shared" si="296"/>
        <v>0</v>
      </c>
      <c r="HZ255" s="280">
        <f t="shared" si="297"/>
        <v>0</v>
      </c>
      <c r="IA255" s="280">
        <f t="shared" si="298"/>
        <v>0</v>
      </c>
    </row>
    <row r="256" spans="1:237" s="106" customFormat="1" ht="22.5" customHeight="1" x14ac:dyDescent="0.25">
      <c r="A256" t="s">
        <v>3394</v>
      </c>
      <c r="B256" s="522" t="s">
        <v>3395</v>
      </c>
      <c r="C256" s="523">
        <v>1</v>
      </c>
      <c r="D256" s="524" t="s">
        <v>3396</v>
      </c>
      <c r="E256" s="524" t="s">
        <v>3397</v>
      </c>
      <c r="F256" s="525" t="s">
        <v>3182</v>
      </c>
      <c r="G256" s="525" t="s">
        <v>3183</v>
      </c>
      <c r="H256" s="350" t="s">
        <v>2116</v>
      </c>
      <c r="I256" s="351" t="s">
        <v>2116</v>
      </c>
      <c r="J256" s="409" t="s">
        <v>3184</v>
      </c>
      <c r="K256" s="410" t="s">
        <v>3185</v>
      </c>
      <c r="L256" s="329">
        <f>CONTINUA!BV256</f>
        <v>0</v>
      </c>
      <c r="M256" s="329">
        <f>CONTINUA!BW256</f>
        <v>0</v>
      </c>
      <c r="N256" s="895"/>
      <c r="O256" s="896" t="s">
        <v>3534</v>
      </c>
      <c r="P256" s="897">
        <v>0</v>
      </c>
      <c r="Q256" s="400">
        <v>48</v>
      </c>
      <c r="R256" s="401"/>
      <c r="S256" s="400"/>
      <c r="T256" s="401"/>
      <c r="U256" s="400"/>
      <c r="V256" s="401"/>
      <c r="W256" s="400"/>
      <c r="X256" s="401"/>
      <c r="Y256" s="400"/>
      <c r="Z256" s="401"/>
      <c r="AA256" s="400"/>
      <c r="AB256" s="401"/>
      <c r="AC256" s="400"/>
      <c r="AD256" s="401"/>
      <c r="AE256" s="400"/>
      <c r="AF256" s="401"/>
      <c r="AG256" s="400"/>
      <c r="AH256" s="401"/>
      <c r="AI256" s="400"/>
      <c r="AJ256" s="401"/>
      <c r="AK256" s="400"/>
      <c r="AL256" s="401"/>
      <c r="AM256" s="400"/>
      <c r="AN256" s="401"/>
      <c r="AO256" s="400"/>
      <c r="AP256" s="401"/>
      <c r="AQ256" s="400"/>
      <c r="AR256" s="401"/>
      <c r="AS256" s="400"/>
      <c r="AT256" s="401"/>
      <c r="AU256" s="400"/>
      <c r="AV256" s="401"/>
      <c r="AW256" s="400"/>
      <c r="AX256" s="401"/>
      <c r="AY256" s="400"/>
      <c r="AZ256" s="401"/>
      <c r="BA256" s="400"/>
      <c r="BB256" s="401"/>
      <c r="BC256" s="400"/>
      <c r="BD256" s="401"/>
      <c r="BE256" s="400"/>
      <c r="BF256" s="401"/>
      <c r="BG256" s="400"/>
      <c r="BH256" s="401"/>
      <c r="BI256" s="400"/>
      <c r="BJ256" s="401"/>
      <c r="BK256" s="400"/>
      <c r="BL256" s="401"/>
      <c r="BM256" s="400"/>
      <c r="BN256" s="401"/>
      <c r="BO256" s="400"/>
      <c r="BP256" s="401"/>
      <c r="BQ256" s="400"/>
      <c r="BR256" s="401"/>
      <c r="BS256" s="400"/>
      <c r="BT256" s="401"/>
      <c r="BU256" s="400"/>
      <c r="BV256" s="401"/>
      <c r="BW256" s="400"/>
      <c r="BX256" s="401"/>
      <c r="BY256" s="400"/>
      <c r="BZ256" s="401"/>
      <c r="CA256" s="400"/>
      <c r="CB256" s="401"/>
      <c r="CC256" s="400"/>
      <c r="CD256" s="401"/>
      <c r="CE256" s="400"/>
      <c r="CF256" s="401"/>
      <c r="CG256" s="400"/>
      <c r="CH256" s="401"/>
      <c r="CI256" s="400"/>
      <c r="CJ256" s="401"/>
      <c r="CK256" s="400"/>
      <c r="CL256" s="401"/>
      <c r="CM256" s="400"/>
      <c r="CN256" s="401"/>
      <c r="CO256" s="400"/>
      <c r="CP256" s="401"/>
      <c r="CQ256" s="400"/>
      <c r="CR256" s="401"/>
      <c r="CS256" s="400"/>
      <c r="CT256" s="401"/>
      <c r="CU256" s="400"/>
      <c r="CV256" s="401"/>
      <c r="CW256" s="400"/>
      <c r="CX256" s="401"/>
      <c r="CY256" s="400"/>
      <c r="CZ256" s="401"/>
      <c r="DA256" s="400"/>
      <c r="DB256" s="401"/>
      <c r="DC256" s="400"/>
      <c r="DD256" s="401"/>
      <c r="DE256" s="400"/>
      <c r="DF256" s="401"/>
      <c r="DG256" s="400"/>
      <c r="DH256" s="401"/>
      <c r="DI256" s="400"/>
      <c r="DJ256" s="401"/>
      <c r="DK256" s="400"/>
      <c r="DL256" s="401"/>
      <c r="DM256" s="400"/>
      <c r="DN256" s="401"/>
      <c r="DO256" s="400"/>
      <c r="DP256" s="401"/>
      <c r="DQ256" s="400"/>
      <c r="DR256" s="401"/>
      <c r="DS256" s="400"/>
      <c r="DT256" s="401"/>
      <c r="DU256" s="400"/>
      <c r="DV256" s="401"/>
      <c r="DW256" s="400"/>
      <c r="DX256" s="401"/>
      <c r="DY256" s="400"/>
      <c r="DZ256" s="401"/>
      <c r="EA256" s="400"/>
      <c r="EB256" s="401"/>
      <c r="EC256" s="400"/>
      <c r="ED256" s="401"/>
      <c r="EE256" s="400"/>
      <c r="EF256" s="401"/>
      <c r="EG256" s="400"/>
      <c r="EH256" s="401"/>
      <c r="EI256" s="400"/>
      <c r="EJ256" s="447"/>
      <c r="EK256" s="510"/>
      <c r="EL256" s="513" t="s">
        <v>3482</v>
      </c>
      <c r="EM256" s="520"/>
      <c r="EN256" s="520" t="s">
        <v>3483</v>
      </c>
      <c r="EO256" s="520"/>
      <c r="EP256" s="171">
        <f t="shared" si="241"/>
        <v>48</v>
      </c>
      <c r="EQ256" s="171">
        <f t="shared" si="242"/>
        <v>0</v>
      </c>
      <c r="ER256" s="171">
        <f t="shared" si="243"/>
        <v>0</v>
      </c>
      <c r="ES256" s="171">
        <f t="shared" si="244"/>
        <v>0</v>
      </c>
      <c r="ET256" s="171">
        <f t="shared" si="245"/>
        <v>0</v>
      </c>
      <c r="EU256" s="171">
        <f t="shared" si="246"/>
        <v>0</v>
      </c>
      <c r="EV256" s="172">
        <f t="shared" si="247"/>
        <v>48</v>
      </c>
      <c r="EW256" s="367">
        <f>IF(C256=4,IF(MAX(Q256:EJ258)&gt;0,(Especiall/30*(IF(($G256-$F256)=($G$5-$F$5),30,IF(DAY($G256)=31,($G256-$F256),($G256-$F256)+1)))),0),0)</f>
        <v>0</v>
      </c>
      <c r="EX256" s="248">
        <f t="shared" ref="EX256:EX259" si="299">FF256</f>
        <v>19819.88</v>
      </c>
      <c r="EY256" s="174">
        <f>(L256*regular)+(M256*Cadeirantee)</f>
        <v>0</v>
      </c>
      <c r="EZ256" s="249">
        <f>SUMIF(FG256:GJ256,"&gt;0")</f>
        <v>0</v>
      </c>
      <c r="FA256" s="249">
        <f>SUMIF(FG256:GJ256,"&lt;0")+SUMIF(GN256:HP256,"&lt;0")</f>
        <v>0</v>
      </c>
      <c r="FB256" s="174">
        <v>0</v>
      </c>
      <c r="FC256" s="175">
        <f>N256*km*'VALORES TABELA'!$B$13</f>
        <v>0</v>
      </c>
      <c r="FD256" s="250">
        <f>GL256</f>
        <v>0</v>
      </c>
      <c r="FE256" s="176">
        <f>(EW256+EW257+EW258+EW259+EX256+EX257+EX258+EX259+EY256+EY257+EY258+EY259+EY260+EZ256+EZ257+EZ258+EZ259+FA256+FA257+FA258+FA259+FC256+FC257+FC258+FC259+HY256-HZ256-IA256+FD256+FD257+FD258+FD259+FB260)</f>
        <v>19434.650000000001</v>
      </c>
      <c r="FF256" s="177">
        <f>IF(C256=4,SUM(Q256+Q257+Q258+S256+S257+S258)*Percapita/30*FF$4+(R256+R257+R258+T256+T257+T258)*Cadeirante/30*FF$4,IF(C256=3,IF(Q259+S259=10,Fixo/30*FF$4+(Q256+Q257+Q258+S256+S257+S258)*Percapita/30*FF$4+(R259+T259)*Cadeirante/30*FF$4,IF(Q259+S259&lt;=9,(Q259+S259)*Crechee/30*FF$4)+(R259+T259)*Cadeirante/30*FF$4+(Q256+Q257+Q258+S256+S257+S258)*Percapita/30*FF$4)+IF(Q259+S259&gt;=11,Fixo/30*FF$4+(Q259+S259-10)*Crechee/30*FF$4,0),IF(C256=2,IF(R256+R257+R258+R259+T256+T257+T258+T259=1,Cadeirante/30*FF$4,IF(R256+R257+R258+R259+T256+T257+T258+T259=2,Fixo/30*FF$4,IF(R256+R257+R258+R259+T256+T257+T258+T259&gt;2,Fixo/30*FF$4+(R256+R257+R258+R259+T256+T257+T258+T259-2)*Cadeirante/30*FF$4)))+(Q256+Q257+Q258+S256+S257+S258)*Percapita/30*FF$4+(Q259+S259)*Crechee/30*FF$4,IF(C256=1,IF(Q256+Q257+Q258+R256+R257+R258+S256+S257+S258+T256+T257+T258&lt;=15,(Q256+Q257+Q258+S256+S257+S258)*Percapita/30*FF$4,IF(Q256+Q257+Q258+R256+R257+R258+S256+S257+S258+T256+T257+T258&gt;=16,Fixo/30*FF$4+(Q256+Q257+Q258+R256+R257+R258+S256+S257+S258+T256+T257-16)*Percapita/30*FF$4))))))</f>
        <v>19819.88</v>
      </c>
      <c r="FG256" s="177">
        <f>IF(C256=4,SUM(U256+U257+U258+W256+W257+W258)*Percapita/30*FG$4+(V256+V257+V258+X256+X257+X258)*Cadeirante/30*FG$4,IF(C256=3,IF(U259+W259=10,Fixo/30*FG$4+(U256+U257+U258+W256+W257+W258)*Percapita/30*FG$4+(V259+X259)*Cadeirante/30*FG$4,IF(U259+W259&lt;=9,(U259+W259)*Crechee/30*FG$4)+(V259+X259)*Cadeirante/30*FG$4+(U256+U257+U258+W256+W257+W258)*Percapita/30*FG$4)+IF(U259+W259&gt;=11,Fixo/30*FG$4+(U259+W259-10)*Crechee/30*FG$4,0),IF(C256=2,IF(V256+V257+V258+V259+X256+X257+X258+X259=1,Cadeirante/30*FG$4,IF(V256+V257+V258+V259+X256+X257+X258+X259=2,Fixo/30*FG$4,IF(V256+V257+V258+V259+X256+X257+X258+X259&gt;2,Fixo/30*FG$4+(V256+V257+V258+V259+X256+X257+X258+X259-2)*Cadeirante/30*FG$4)))+(U256+U257+U258+W256+W257+W258)*Percapita/30*FG$4+(U259+W259)*Crechee/30*FG$4,IF(C256=1,IF(U256+U257+U258+V256+V257+V258+W256+W257+W258+X256+X257+X258&lt;=15,(U256+U257+U258+W256+W257+W258)*Percapita/30*FG$4,IF(U256+U257+U258+V256+V257+V258+W256+W257+W258+X256+X257+X258&gt;=16,Fixo/30*FG$4+(U256+U257+U258+V256+V257+V258+W256+W257+W258+X256+X257-16)*Percapita/30*FG$4))))))</f>
        <v>0</v>
      </c>
      <c r="FH256" s="177">
        <f>IF(C256=4,SUM(Y256+Y257+Y258+AA256+AA257+AA258)*Percapita/30*FH$4+(Z256+Z257+Z258+AB256+AB257+AB258)*Cadeirante/30*FH$4,IF(C256=3,IF(Y259+AA259=10,Fixo/30*FH$4+(Y256+Y257+Y258+AA256+AA257+AA258)*Percapita/30*FH$4+(Z259+AB259)*Cadeirante/30*FH$4,IF(Y259+AA259&lt;=9,(Y259+AA259)*Crechee/30*FH$4)+(Z259+AB259)*Cadeirante/30*FH$4+(Y256+Y257+Y258+AA256+AA257+AA258)*Percapita/30*FH$4)+IF(Y259+AA259&gt;=11,Fixo/30*FH$4+(Y259+AA259-10)*Crechee/30*FH$4,0),IF(C256=2,IF(Z256+Z257+Z258+Z259+AB256+AB257+AB258+AB259=1,Cadeirante/30*FH$4,IF(Z256+Z257+Z258+Z259+AB256+AB257+AB258+AB259=2,Fixo/30*FH$4,IF(Z256+Z257+Z258+Z259+AB256+AB257+AB258+AB259&gt;2,Fixo/30*FH$4+(Z256+Z257+Z258+Z259+AB256+AB257+AB258+AB259-2)*Cadeirante/30*FH$4)))+(Y256+Y257+Y258+AA256+AA257+AA258)*Percapita/30*FH$4+(Y259+AA259)*Crechee/30*FH$4,IF(C256=1,IF(Y256+Y257+Y258+Z256+Z257+Z258+AA256+AA257+AA258+AB256+AB257+AB258&lt;=15,(Y256+Y257+Y258+AA256+AA257+AA258)*Percapita/30*FH$4,IF(Y256+Y257+Y258+Z256+Z257+Z258+AA256+AA257+AA258+AB256+AB257+AB258&gt;=16,Fixo/30*FH$4+(Y256+Y257+Y258+Z256+Z257+Z258+AA256+AA257+AA258+AB256+AB257-16)*Percapita/30*FH$4))))))</f>
        <v>0</v>
      </c>
      <c r="FI256" s="177">
        <f>IF(C256=4,SUM(AC256+AC257+AC258+AE256+AE257+AE258)*Percapita/30*FI$4+(AD256+AD257+AD258+AF256+AF257+AF258)*Cadeirante/30*FI$4,IF(C256=3,IF(AC259+AE259=10,Fixo/30*FI$4+(AC256+AC257+AC258+AE256+AE257+AE258)*Percapita/30*FI$4+(AD259+AF259)*Cadeirante/30*FI$4,IF(AC259+AE259&lt;=9,(AC259+AE259)*Crechee/30*FI$4)+(AD259+AF259)*Cadeirante/30*FI$4+(AC256+AC257+AC258+AE256+AE257+AE258)*Percapita/30*FI$4)+IF(AC259+AE259&gt;=11,Fixo/30*FI$4+(AC259+AE259-10)*Crechee/30*FI$4,0),IF(C256=2,IF(AD256+AD257+AD258+AD259+AF256+AF257+AF258+AF259=1,Cadeirante/30*FI$4,IF(AD256+AD257+AD258+AD259+AF256+AF257+AF258+AF259=2,Fixo/30*FI$4,IF(AD256+AD257+AD258+AD259+AF256+AF257+AF258+AF259&gt;2,Fixo/30*FI$4+(AD256+AD257+AD258+AD259+AF256+AF257+AF258+AF259-2)*Cadeirante/30*FI$4)))+(AC256+AC257+AC258+AE256+AE257+AE258)*Percapita/30*FI$4+(AC259+AE259)*Crechee/30*FI$4,IF(C256=1,IF(AC256+AC257+AC258+AD256+AD257+AD258+AE256+AE257+AE258+AF256+AF257+AF258&lt;=15,(AC256+AC257+AC258+AE256+AE257+AE258)*Percapita/30*FI$4,IF(AC256+AC257+AC258+AD256+AD257+AD258+AE256+AE257+AE258+AF256+AF257+AF258&gt;=16,Fixo/30*FI$4+(AC256+AC257+AC258+AD256+AD257+AD258+AE256+AE257+AE258+AF256+AF257-16)*Percapita/30*FI$4))))))</f>
        <v>0</v>
      </c>
      <c r="FJ256" s="177">
        <f>IF(C256=4,SUM(AG256+AG257+AG258+AI256+AI257+AI258)*Percapita/30*FJ$4+(AH256+AH257+AH258+AJ256+AJ257+AJ258)*Cadeirante/30*FJ$4,IF(C256=3,IF(AG259+AI259=10,Fixo/30*FJ$4+(AG256+AG257+AG258+AI256+AI257+AI258)*Percapita/30*FJ$4+(AH259+AJ259)*Cadeirante/30*FJ$4,IF(AG259+AI259&lt;=9,(AG259+AI259)*Crechee/30*FJ$4)+(AH259+AJ259)*Cadeirante/30*FJ$4+(AG256+AG257+AG258+AI256+AI257+AI258)*Percapita/30*FJ$4)+IF(AG259+AI259&gt;=11,Fixo/30*FJ$4+(AG259+AI259-10)*Crechee/30*FJ$4,0),IF(C256=2,IF(AH256+AH257+AH258+AH259+AJ256+AJ257+AJ258+AJ259=1,Cadeirante/30*FJ$4,IF(AH256+AH257+AH258+AH259+AJ256+AJ257+AJ258+AJ259=2,Fixo/30*FJ$4,IF(AH256+AH257+AH258+AH259+AJ256+AJ257+AJ258+AJ259&gt;2,Fixo/30*FJ$4+(AH256+AH257+AH258+AH259+AJ256+AJ257+AJ258+AJ259-2)*Cadeirante/30*FJ$4)))+(AG256+AG257+AG258+AI256+AI257+AI258)*Percapita/30*FJ$4+(AG259+AI259)*Crechee/30*FJ$4,IF(C256=1,IF(AG256+AG257+AG258+AH256+AH257+AH258+AI256+AI257+AI258+AJ256+AJ257+AJ258&lt;=15,(AG256+AG257+AG258+AI256+AI257+AI258)*Percapita/30*FJ$4,IF(AG256+AG257+AG258+AH256+AH257+AH258+AI256+AI257+AI258+AJ256+AJ257+AJ258&gt;=16,Fixo/30*FJ$4+(AG256+AG257+AG258+AH256+AH257+AH258+AI256+AI257+AI258+AJ256+AJ257-16)*Percapita/30*FJ$4))))))</f>
        <v>0</v>
      </c>
      <c r="FK256" s="177">
        <f>IF(C256=4,SUM(AK256+AK257+AK258+AM256+AM257+AM258)*Percapita/30*FK$4+(AL256+AL257+AL258+AN256+AN257+AN258)*Cadeirante/30*FK$4,IF(C256=3,IF(AK259+AM259=10,Fixo/30*FK$4+(AK256+AK257+AK258+AM256+AM257+AM258)*Percapita/30*FK$4+(AL259+AN259)*Cadeirante/30*FK$4,IF(AK259+AM259&lt;=9,(AK259+AM259)*Crechee/30*FK$4)+(AL259+AN259)*Cadeirante/30*FK$4+(AK256+AK257+AK258+AM256+AM257+AM258)*Percapita/30*FK$4)+IF(AK259+AM259&gt;=11,Fixo/30*FK$4+(AK259+AM259-10)*Crechee/30*FK$4,0),IF(C256=2,IF(AL256+AL257+AL258+AL259+AN256+AN257+AN258+AN259=1,Cadeirante/30*FK$4,IF(AL256+AL257+AL258+AL259+AN256+AN257+AN258+AN259=2,Fixo/30*FK$4,IF(AL256+AL257+AL258+AL259+AN256+AN257+AN258+AN259&gt;2,Fixo/30*FK$4+(AL256+AL257+AL258+AL259+AN256+AN257+AN258+AN259-2)*Cadeirante/30*FK$4)))+(AK256+AK257+AK258+AM256+AM257+AM258)*Percapita/30*FK$4+(AK259+AM259)*Crechee/30*FK$4,IF(C256=1,IF(AK256+AK257+AK258+AL256+AL257+AL258+AM256+AM257+AM258+AN256+AN257+AN258&lt;=15,(AK256+AK257+AK258+AM256+AM257+AM258)*Percapita/30*FK$4,IF(AK256+AK257+AK258+AL256+AL257+AL258+AM256+AM257+AM258+AN256+AN257+AN258&gt;=16,Fixo/30*FK$4+(AK256+AK257+AK258+AL256+AL257+AL258+AM256+AM257+AM258+AN256+AN257-16)*Percapita/30*FK$4))))))</f>
        <v>0</v>
      </c>
      <c r="FL256" s="177">
        <f>IF(C256=4,SUM(AO256+AO257+AO258+AQ256+AQ257+AQ258)*Percapita/30*FL$4+(AP256+AP257+AP258+AR256+AR257+AR258)*Cadeirante/30*FL$4,IF(C256=3,IF(AO259+AQ259=10,Fixo/30*FL$4+(AO256+AO257+AO258+AQ256+AQ257+AQ258)*Percapita/30*FL$4+(AP259+AR259)*Cadeirante/30*FL$4,IF(AO259+AQ259&lt;=9,(AO259+AQ259)*Crechee/30*FL$4)+(AP259+AR259)*Cadeirante/30*FL$4+(AO256+AO257+AO258+AQ256+AQ257+AQ258)*Percapita/30*FL$4)+IF(AO259+AQ259&gt;=11,Fixo/30*FL$4+(AO259+AQ259-10)*Crechee/30*FL$4,0),IF(C256=2,IF(AP256+AP257+AP258+AP259+AR256+AR257+AR258+AR259=1,Cadeirante/30*FL$4,IF(AP256+AP257+AP258+AP259+AR256+AR257+AR258+AR259=2,Fixo/30*FL$4,IF(AP256+AP257+AP258+AP259+AR256+AR257+AR258+AR259&gt;2,Fixo/30*FL$4+(AP256+AP257+AP258+AP259+AR256+AR257+AR258+AR259-2)*Cadeirante/30*FL$4)))+(AO256+AO257+AO258+AQ256+AQ257+AQ258)*Percapita/30*FL$4+(AO259+AQ259)*Crechee/30*FL$4,IF(C256=1,IF(AO256+AO257+AO258+AP256+AP257+AP258+AQ256+AQ257+AQ258+AR256+AR257+AR258&lt;=15,(AO256+AO257+AO258+AQ256+AQ257+AQ258)*Percapita/30*FL$4,IF(AO256+AO257+AO258+AP256+AP257+AP258+AQ256+AQ257+AQ258+AR256+AR257+AR258&gt;=16,Fixo/30*FL$4+(AO256+AO257+AO258+AP256+AP257+AP258+AQ256+AQ257+AQ258+AR256+AR257-16)*Percapita/30*FL$4))))))</f>
        <v>0</v>
      </c>
      <c r="FM256" s="177">
        <f>IF(C256=4,SUM(AS256+AS257+AS258+AU256+AU257+AU258)*Percapita/30*FM$4+(AT256+AT257+AT258+AV256+AV257+AV258)*Cadeirante/30*FM$4,IF(C256=3,IF(AS259+AU259=10,Fixo/30*FM$4+(AS256+AS257+AS258+AU256+AU257+AU258)*Percapita/30*FM$4+(AT259+AV259)*Cadeirante/30*FM$4,IF(AS259+AU259&lt;=9,(AS259+AU259)*Crechee/30*FM$4)+(AT259+AV259)*Cadeirante/30*FM$4+(AS256+AS257+AS258+AU256+AU257+AU258)*Percapita/30*FM$4)+IF(AS259+AU259&gt;=11,Fixo/30*FM$4+(AS259+AU259-10)*Crechee/30*FM$4,0),IF(C256=2,IF(AT256+AT257+AT258+AT259+AV256+AV257+AV258+AV259=1,Cadeirante/30*FM$4,IF(AT256+AT257+AT258+AT259+AV256+AV257+AV258+AV259=2,Fixo/30*FM$4,IF(AT256+AT257+AT258+AT259+AV256+AV257+AV258+AV259&gt;2,Fixo/30*FM$4+(AT256+AT257+AT258+AT259+AV256+AV257+AV258+AV259-2)*Cadeirante/30*FM$4)))+(AS256+AS257+AS258+AU256+AU257+AU258)*Percapita/30*FM$4+(AS259+AU259)*Crechee/30*FM$4,IF(C256=1,IF(AS256+AS257+AS258+AT256+AT257+AT258+AU256+AU257+AU258+AV256+AV257+AV258&lt;=15,(AS256+AS257+AS258+AU256+AU257+AU258)*Percapita/30*FM$4,IF(AS256+AS257+AS258+AT256+AT257+AT258+AU256+AU257+AU258+AV256+AV257+AV258&gt;=16,Fixo/30*FM$4+(AS256+AS257+AS258+AT256+AT257+AT258+AU256+AU257+AU258+AV256+AV257-16)*Percapita/30*FM$4))))))</f>
        <v>0</v>
      </c>
      <c r="FN256" s="177">
        <f>IF(C256=4,SUM(AW256+AW257+AW258+AY256+AY257+AY258)*Percapita/30*FN$4+(AX256+AX257+AX258+AZ256+AZ257+AZ258)*Cadeirante/30*FN$4,IF(C256=3,IF(AW259+AY259=10,Fixo/30*FN$4+(AW256+AW257+AW258+AY256+AY257+AY258)*Percapita/30*FN$4+(AX259+AZ259)*Cadeirante/30*FN$4,IF(AW259+AY259&lt;=9,(AW259+AY259)*Crechee/30*FN$4)+(AX259+AZ259)*Cadeirante/30*FN$4+(AW256+AW257+AW258+AY256+AY257+AY258)*Percapita/30*FN$4)+IF(AW259+AY259&gt;=11,Fixo/30*FN$4+(AW259+AY259-10)*Crechee/30*FN$4,0),IF(C256=2,IF(AX256+AX257+AX258+AX259+AZ256+AZ257+AZ258+AZ259=1,Cadeirante/30*FN$4,IF(AX256+AX257+AX258+AX259+AZ256+AZ257+AZ258+AZ259=2,Fixo/30*FN$4,IF(AX256+AX257+AX258+AX259+AZ256+AZ257+AZ258+AZ259&gt;2,Fixo/30*FN$4+(AX256+AX257+AX258+AX259+AZ256+AZ257+AZ258+AZ259-2)*Cadeirante/30*FN$4)))+(AW256+AW257+AW258+AY256+AY257+AY258)*Percapita/30*FN$4+(AW259+AY259)*Crechee/30*FN$4,IF(C256=1,IF(AW256+AW257+AW258+AX256+AX257+AX258+AY256+AY257+AY258+AZ256+AZ257+AZ258&lt;=15,(AW256+AW257+AW258+AY256+AY257+AY258)*Percapita/30*FN$4,IF(AW256+AW257+AW258+AX256+AX257+AX258+AY256+AY257+AY258+AZ256+AZ257+AZ258&gt;=16,Fixo/30*FN$4+(AW256+AW257+AW258+AX256+AX257+AX258+AY256+AY257+AY258+AZ256+AZ257-16)*Percapita/30*FN$4))))))</f>
        <v>0</v>
      </c>
      <c r="FO256" s="177">
        <f>IF(C256=4,SUM(BA256+BA257+BA258+BC256+BC257+BC258)*Percapita/30*FO$4+(BB256+BB257+BB258+BD256+BD257+BD258)*Cadeirante/30*FO$4,IF(C256=3,IF(BA259+BC259=10,Fixo/30*FO$4+(BA256+BA257+BA258+BC256+BC257+BC258)*Percapita/30*FO$4+(BB259+BD259)*Cadeirante/30*FO$4,IF(BA259+BC259&lt;=9,(BA259+BC259)*Crechee/30*FO$4)+(BB259+BD259)*Cadeirante/30*FO$4+(BA256+BA257+BA258+BC256+BC257+BC258)*Percapita/30*FO$4)+IF(BA259+BC259&gt;=11,Fixo/30*FO$4+(BA259+BC259-10)*Crechee/30*FO$4,0),IF(C256=2,IF(BB256+BB257+BB258+BB259+BD256+BD257+BD258+BD259=1,Cadeirante/30*FO$4,IF(BB256+BB257+BB258+BB259+BD256+BD257+BD258+BD259=2,Fixo/30*FO$4,IF(BB256+BB257+BB258+BB259+BD256+BD257+BD258+BD259&gt;2,Fixo/30*FO$4+(BB256+BB257+BB258+BB259+BD256+BD257+BD258+BD259-2)*Cadeirante/30*FO$4)))+(BA256+BA257+BA258+BC256+BC257+BC258)*Percapita/30*FO$4+(BA259+BC259)*Crechee/30*FO$4,IF(C256=1,IF(BA256+BA257+BA258+BB256+BB257+BB258+BC256+BC257+BC258+BD256+BD257+BD258&lt;=15,(BA256+BA257+BA258+BC256+BC257+BC258)*Percapita/30*FO$4,IF(BA256+BA257+BA258+BB256+BB257+BB258+BC256+BC257+BC258+BD256+BD257+BD258&gt;=16,Fixo/30*FO$4+(BA256+BA257+BA258+BB256+BB257+BB258+BC256+BC257+BC258+BD256+BD257-16)*Percapita/30*FO$4))))))</f>
        <v>0</v>
      </c>
      <c r="FP256" s="177">
        <f>IF(C256=4,SUM(BE256+BE257+BE258+BG256+BG257+BG258)*Percapita/30*FP$4+(BF256+BF257+BF258+BH256+BH257+BH258)*Cadeirante/30*FP$4,IF(C256=3,IF(BE259+BG259=10,Fixo/30*FP$4+(BE256+BE257+BE258+BG256+BG257+BG258)*Percapita/30*FP$4+(BF259+BH259)*Cadeirante/30*FP$4,IF(BE259+BG259&lt;=9,(BE259+BG259)*Crechee/30*FP$4)+(BF259+BH259)*Cadeirante/30*FP$4+(BE256+BE257+BE258+BG256+BG257+BG258)*Percapita/30*FP$4)+IF(BE259+BG259&gt;=11,Fixo/30*FP$4+(BE259+BG259-10)*Crechee/30*FP$4,0),IF(C256=2,IF(BF256+BF257+BF258+BF259+BH256+BH257+BH258+BH259=1,Cadeirante/30*FP$4,IF(BF256+BF257+BF258+BF259+BH256+BH257+BH258+BH259=2,Fixo/30*FP$4,IF(BF256+BF257+BF258+BF259+BH256+BH257+BH258+BH259&gt;2,Fixo/30*FP$4+(BF256+BF257+BF258+BF259+BH256+BH257+BH258+BH259-2)*Cadeirante/30*FP$4)))+(BE256+BE257+BE258+BG256+BG257+BG258)*Percapita/30*FP$4+(BE259+BG259)*Crechee/30*FP$4,IF(C256=1,IF(BE256+BE257+BE258+BF256+BF257+BF258+BG256+BG257+BG258+BH256+BH257+BH258&lt;=15,(BE256+BE257+BE258+BG256+BG257+BG258)*Percapita/30*FP$4,IF(BE256+BE257+BE258+BF256+BF257+BF258+BG256+BG257+BG258+BH256+BH257+BH258&gt;=16,Fixo/30*FP$4+(BE256+BE257+BE258+BF256+BF257+BF258+BG256+BG257+BG258+BH256+BH257-16)*Percapita/30*FP$4))))))</f>
        <v>0</v>
      </c>
      <c r="FQ256" s="177">
        <f>IF(C256=4,SUM(BI256+BI257+BI258+BK256+BK257+BK258)*Percapita/30*FQ$4+(BJ256+BJ257+BJ258+BL256+BL257+BL258)*Cadeirante/30*FQ$4,IF(C256=3,IF(BI259+BK259=10,Fixo/30*FQ$4+(BI256+BI257+BI258+BK256+BK257+BK258)*Percapita/30*FQ$4+(BJ259+BL259)*Cadeirante/30*FQ$4,IF(BI259+BK259&lt;=9,(BI259+BK259)*Crechee/30*FQ$4)+(BJ259+BL259)*Cadeirante/30*FQ$4+(BI256+BI257+BI258+BK256+BK257+BK258)*Percapita/30*FQ$4)+IF(BI259+BK259&gt;=11,Fixo/30*FQ$4+(BI259+BK259-10)*Crechee/30*FQ$4,0),IF(C256=2,IF(BJ256+BJ257+BJ258+BJ259+BL256+BL257+BL258+BL259=1,Cadeirante/30*FQ$4,IF(BJ256+BJ257+BJ258+BJ259+BL256+BL257+BL258+BL259=2,Fixo/30*FQ$4,IF(BJ256+BJ257+BJ258+BJ259+BL256+BL257+BL258+BL259&gt;2,Fixo/30*FQ$4+(BJ256+BJ257+BJ258+BJ259+BL256+BL257+BL258+BL259-2)*Cadeirante/30*FQ$4)))+(BI256+BI257+BI258+BK256+BK257+BK258)*Percapita/30*FQ$4+(BI259+BK259)*Crechee/30*FQ$4,IF(C256=1,IF(BI256+BI257+BI258+BJ256+BJ257+BJ258+BK256+BK257+BK258+BL256+BL257+BL258&lt;=15,(BI256+BI257+BI258+BK256+BK257+BK258)*Percapita/30*FQ$4,IF(BI256+BI257+BI258+BJ256+BJ257+BJ258+BK256+BK257+BK258+BL256+BL257+BL258&gt;=16,Fixo/30*FQ$4+(BI256+BI257+BI258+BJ256+BJ257+BJ258+BK256+BK257+BK258+BL256+BL257-16)*Percapita/30*FQ$4))))))</f>
        <v>0</v>
      </c>
      <c r="FR256" s="177">
        <f>IF(C256=4,SUM(BM256+BM257+BM258+BO256+BO257+BO258)*Percapita/30*FR$4+(BN256+BN257+BN258+BP256+BP257+BP258)*Cadeirante/30*FR$4,IF(C256=3,IF(BM259+BO259=10,Fixo/30*FR$4+(BM256+BM257+BM258+BO256+BO257+BO258)*Percapita/30*FR$4+(BN259+BP259)*Cadeirante/30*FR$4,IF(BM259+BO259&lt;=9,(BM259+BO259)*Crechee/30*FR$4)+(BN259+BP259)*Cadeirante/30*FR$4+(BM256+BM257+BM258+BO256+BO257+BO258)*Percapita/30*FR$4)+IF(BM259+BO259&gt;=11,Fixo/30*FR$4+(BM259+BO259-10)*Crechee/30*FR$4,0),IF(C256=2,IF(BN256+BN257+BN258+BN259+BP256+BP257+BP258+BP259=1,Cadeirante/30*FR$4,IF(BN256+BN257+BN258+BN259+BP256+BP257+BP258+BP259=2,Fixo/30*FR$4,IF(BN256+BN257+BN258+BN259+BP256+BP257+BP258+BP259&gt;2,Fixo/30*FR$4+(BN256+BN257+BN258+BN259+BP256+BP257+BP258+BP259-2)*Cadeirante/30*FR$4)))+(BM256+BM257+BM258+BO256+BO257+BO258)*Percapita/30*FR$4+(BM259+BO259)*Crechee/30*FR$4,IF(C256=1,IF(BM256+BM257+BM258+BN256+BN257+BN258+BO256+BO257+BO258+BP256+BP257+BP258&lt;=15,(BM256+BM257+BM258+BO256+BO257+BO258)*Percapita/30*FR$4,IF(BM256+BM257+BM258+BN256+BN257+BN258+BO256+BO257+BO258+BP256+BP257+BP258&gt;=16,Fixo/30*FR$4+(BM256+BM257+BM258+BN256+BN257+BN258+BO256+BO257+BO258+BP256+BP257-16)*Percapita/30*FR$4))))))</f>
        <v>0</v>
      </c>
      <c r="FS256" s="177">
        <f>IF(C256=4,SUM(BQ256+BQ257+BQ258+BS256+BS257+BS258)*Percapita/30*FS$4+(BR256+BR257+BR258+BT256+BT257+BT258)*Cadeirante/30*FS$4,IF(C256=3,IF(BQ259+BS259=10,Fixo/30*FS$4+(BQ256+BQ257+BQ258+BS256+BS257+BS258)*Percapita/30*FS$4+(BR259+BT259)*Cadeirante/30*FS$4,IF(BQ259+BS259&lt;=9,(BQ259+BS259)*Crechee/30*FS$4)+(BR259+BT259)*Cadeirante/30*FS$4+(BQ256+BQ257+BQ258+BS256+BS257+BS258)*Percapita/30*FS$4)+IF(BQ259+BS259&gt;=11,Fixo/30*FS$4+(BQ259+BS259-10)*Crechee/30*FS$4,0),IF(C256=2,IF(BR256+BR257+BR258+BR259+BT256+BT257+BT258+BT259=1,Cadeirante/30*FS$4,IF(BR256+BR257+BR258+BR259+BT256+BT257+BT258+BT259=2,Fixo/30*FS$4,IF(BR256+BR257+BR258+BR259+BT256+BT257+BT258+BT259&gt;2,Fixo/30*FS$4+(BR256+BR257+BR258+BR259+BT256+BT257+BT258+BT259-2)*Cadeirante/30*FS$4)))+(BQ256+BQ257+BQ258+BS256+BS257+BS258)*Percapita/30*FS$4+(BQ259+BS259)*Crechee/30*FS$4,IF(C256=1,IF(BQ256+BQ257+BQ258+BR256+BR257+BR258+BS256+BS257+BS258+BT256+BT257+BT258&lt;=15,(BQ256+BQ257+BQ258+BS256+BS257+BS258)*Percapita/30*FS$4,IF(BQ256+BQ257+BQ258+BR256+BR257+BR258+BS256+BS257+BS258+BT256+BT257+BT258&gt;=16,Fixo/30*FS$4+(BQ256+BQ257+BQ258+BR256+BR257+BR258+BS256+BS257+BS258+BT256+BT257-16)*Percapita/30*FS$4))))))</f>
        <v>0</v>
      </c>
      <c r="FT256" s="177">
        <f>IF(C256=4,SUM(BU256+BU257+BU258+BW256+BW257+BW258)*Percapita/30*FT$4+(BV256+BV257+BV258+BX256+BX257+BX258)*Cadeirante/30*FT$4,IF(C256=3,IF(BU259+BW259=10,Fixo/30*FT$4+(BU256+BU257+BU258+BW256+BW257+BW258)*Percapita/30*FT$4+(BV259+BX259)*Cadeirante/30*FT$4,IF(BU259+BW259&lt;=9,(BU259+BW259)*Crechee/30*FT$4)+(BV259+BX259)*Cadeirante/30*FT$4+(BU256+BU257+BU258+BW256+BW257+BW258)*Percapita/30*FT$4)+IF(BU259+BW259&gt;=11,Fixo/30*FT$4+(BU259+BW259-10)*Crechee/30*FT$4,0),IF(C256=2,IF(BV256+BV257+BV258+BV259+BX256+BX257+BX258+BX259=1,Cadeirante/30*FT$4,IF(BV256+BV257+BV258+BV259+BX256+BX257+BX258+BX259=2,Fixo/30*FT$4,IF(BV256+BV257+BV258+BV259+BX256+BX257+BX258+BX259&gt;2,Fixo/30*FT$4+(BV256+BV257+BV258+BV259+BX256+BX257+BX258+BX259-2)*Cadeirante/30*FT$4)))+(BU256+BU257+BU258+BW256+BW257+BW258)*Percapita/30*FT$4+(BU259+BW259)*Crechee/30*FT$4,IF(C256=1,IF(BU256+BU257+BU258+BV256+BV257+BV258+BW256+BW257+BW258+BX256+BX257+BX258&lt;=15,(BU256+BU257+BU258+BW256+BW257+BW258)*Percapita/30*FT$4,IF(BU256+BU257+BU258+BV256+BV257+BV258+BW256+BW257+BW258+BX256+BX257+BX258&gt;=16,Fixo/30*FT$4+(BU256+BU257+BU258+BV256+BV257+BV258+BW256+BW257+BW258+BX256+BX257-16)*Percapita/30*FT$4))))))</f>
        <v>0</v>
      </c>
      <c r="FU256" s="177">
        <f>IF(C256=4,SUM(BY256+BY257+BY258+CA256+CA257+CA258)*Percapita/30*FU$4+(BZ256+BZ257+BZ258+CB256+CB257+CB258)*Cadeirante/30*FU$4,IF(C256=3,IF(BY259+CA259=10,Fixo/30*FU$4+(BY256+BY257+BY258+CA256+CA257+CA258)*Percapita/30*FU$4+(BZ259+CB259)*Cadeirante/30*FU$4,IF(BY259+CA259&lt;=9,(BY259+CA259)*Crechee/30*FU$4)+(BZ259+CB259)*Cadeirante/30*FU$4+(BY256+BY257+BY258+CA256+CA257+CA258)*Percapita/30*FU$4)+IF(BY259+CA259&gt;=11,Fixo/30*FU$4+(BY259+CA259-10)*Crechee/30*FU$4,0),IF(C256=2,IF(BZ256+BZ257+BZ258+BZ259+CB256+CB257+CB258+CB259=1,Cadeirante/30*FU$4,IF(BZ256+BZ257+BZ258+BZ259+CB256+CB257+CB258+CB259=2,Fixo/30*FU$4,IF(BZ256+BZ257+BZ258+BZ259+CB256+CB257+CB258+CB259&gt;2,Fixo/30*FU$4+(BZ256+BZ257+BZ258+BZ259+CB256+CB257+CB258+CB259-2)*Cadeirante/30*FU$4)))+(BY256+BY257+BY258+CA256+CA257+CA258)*Percapita/30*FU$4+(BY259+CA259)*Crechee/30*FU$4,IF(C256=1,IF(BY256+BY257+BY258+BZ256+BZ257+BZ258+CA256+CA257+CA258+CB256+CB257+CB258&lt;=15,(BY256+BY257+BY258+CA256+CA257+CA258)*Percapita/30*FU$4,IF(BY256+BY257+BY258+BZ256+BZ257+BZ258+CA256+CA257+CA258+CB256+CB257+CB258&gt;=16,Fixo/30*FU$4+(BY256+BY257+BY258+BZ256+BZ257+BZ258+CA256+CA257+CA258+CB256+CB257-16)*Percapita/30*FU$4))))))</f>
        <v>0</v>
      </c>
      <c r="FV256" s="177">
        <f>IF(C256=4,SUM(CC256+CC257+CC258+CE256+CE257+CE258)*Percapita/30*FV$4+(CD256+CD257+CD258+CF256+CF257+CF258)*Cadeirante/30*FV$4,IF(C256=3,IF(CC259+CE259=10,Fixo/30*FV$4+(CC256+CC257+CC258+CE256+CE257+CE258)*Percapita/30*FV$4+(CD259+CF259)*Cadeirante/30*FV$4,IF(CC259+CE259&lt;=9,(CC259+CE259)*Crechee/30*FV$4)+(CD259+CF259)*Cadeirante/30*FV$4+(CC256+CC257+CC258+CE256+CE257+CE258)*Percapita/30*FV$4)+IF(CC259+CE259&gt;=11,Fixo/30*FV$4+(CC259+CE259-10)*Crechee/30*FV$4,0),IF(C256=2,IF(CD256+CD257+CD258+CD259+CF256+CF257+CF258+CF259=1,Cadeirante/30*FV$4,IF(CD256+CD257+CD258+CD259+CF256+CF257+CF258+CF259=2,Fixo/30*FV$4,IF(CD256+CD257+CD258+CD259+CF256+CF257+CF258+CF259&gt;2,Fixo/30*FV$4+(CD256+CD257+CD258+CD259+CF256+CF257+CF258+CF259-2)*Cadeirante/30*FV$4)))+(CC256+CC257+CC258+CE256+CE257+CE258)*Percapita/30*FV$4+(CC259+CE259)*Crechee/30*FV$4,IF(C256=1,IF(CC256+CC257+CC258+CD256+CD257+CD258+CE256+CE257+CE258+CF256+CF257+CF258&lt;=15,(CC256+CC257+CC258+CE256+CE257+CE258)*Percapita/30*FV$4,IF(CC256+CC257+CC258+CD256+CD257+CD258+CE256+CE257+CE258+CF256+CF257+CF258&gt;=16,Fixo/30*FV$4+(CC256+CC257+CC258+CD256+CD257+CD258+CE256+CE257+CE258+CF256+CF257-16)*Percapita/30*FV$4))))))</f>
        <v>0</v>
      </c>
      <c r="FW256" s="177">
        <f>IF(C256=4,SUM(CG256+CG257+CG258+CI256+CI257+CI258)*Percapita/30*FW$4+(CH256+CH257+CH258+CJ256+CJ257+CJ258)*Cadeirante/30*FW$4,IF(C256=3,IF(CG259+CI259=10,Fixo/30*FW$4+(CG256+CG257+CG258+CI256+CI257+CI258)*Percapita/30*FW$4+(CH259+CJ259)*Cadeirante/30*FW$4,IF(CG259+CI259&lt;=9,(CG259+CI259)*Crechee/30*FW$4)+(CH259+CJ259)*Cadeirante/30*FW$4+(CG256+CG257+CG258+CI256+CI257+CI258)*Percapita/30*FW$4)+IF(CG259+CI259&gt;=11,Fixo/30*FW$4+(CG259+CI259-10)*Crechee/30*FW$4,0),IF(C256=2,IF(CH256+CH257+CH258+CH259+CJ256+CJ257+CJ258+CJ259=1,Cadeirante/30*FW$4,IF(CH256+CH257+CH258+CH259+CJ256+CJ257+CJ258+CJ259=2,Fixo/30*FW$4,IF(CH256+CH257+CH258+CH259+CJ256+CJ257+CJ258+CJ259&gt;2,Fixo/30*FW$4+(CH256+CH257+CH258+CH259+CJ256+CJ257+CJ258+CJ259-2)*Cadeirante/30*FW$4)))+(CG256+CG257+CG258+CI256+CI257+CI258)*Percapita/30*FW$4+(CG259+CI259)*Crechee/30*FW$4,IF(C256=1,IF(CG256+CG257+CG258+CH256+CH257+CH258+CI256+CI257+CI258+CJ256+CJ257+CJ258&lt;=15,(CG256+CG257+CG258+CI256+CI257+CI258)*Percapita/30*FW$4,IF(CG256+CG257+CG258+CH256+CH257+CH258+CI256+CI257+CI258+CJ256+CJ257+CJ258&gt;=16,Fixo/30*FW$4+(CG256+CG257+CG258+CH256+CH257+CH258+CI256+CI257+CI258+CJ256+CJ257-16)*Percapita/30*FW$4))))))</f>
        <v>0</v>
      </c>
      <c r="FX256" s="177">
        <f>IF(C256=4,SUM(CK256+CK257+CK258+CM256+CM257+CM258)*Percapita/30*FX$4+(CL256+CL257+CL258+CN256+CN257+CN258)*Cadeirante/30*FX$4,IF(C256=3,IF(CK259+CM259=10,Fixo/30*FX$4+(CK256+CK257+CK258+CM256+CM257+CM258)*Percapita/30*FX$4+(CL259+CN259)*Cadeirante/30*FX$4,IF(CK259+CM259&lt;=9,(CK259+CM259)*Crechee/30*FX$4)+(CL259+CN259)*Cadeirante/30*FX$4+(CK256+CK257+CK258+CM256+CM257+CM258)*Percapita/30*FX$4)+IF(CK259+CM259&gt;=11,Fixo/30*FX$4+(CK259+CM259-10)*Crechee/30*FX$4,0),IF(C256=2,IF(CL256+CL257+CL258+CL259+CN256+CN257+CN258+CN259=1,Cadeirante/30*FX$4,IF(CL256+CL257+CL258+CL259+CN256+CN257+CN258+CN259=2,Fixo/30*FX$4,IF(CL256+CL257+CL258+CL259+CN256+CN257+CN258+CN259&gt;2,Fixo/30*FX$4+(CL256+CL257+CL258+CL259+CN256+CN257+CN258+CN259-2)*Cadeirante/30*FX$4)))+(CK256+CK257+CK258+CM256+CM257+CM258)*Percapita/30*FX$4+(CK259+CM259)*Crechee/30*FX$4,IF(C256=1,IF(CK256+CK257+CK258+CL256+CL257+CL258+CM256+CM257+CM258+CN256+CN257+CN258&lt;=15,(CK256+CK257+CK258+CM256+CM257+CM258)*Percapita/30*FX$4,IF(CK256+CK257+CK258+CL256+CL257+CL258+CM256+CM257+CM258+CN256+CN257+CN258&gt;=16,Fixo/30*FX$4+(CK256+CK257+CK258+CL256+CL257+CL258+CM256+CM257+CM258+CN256+CN257-16)*Percapita/30*FX$4))))))</f>
        <v>0</v>
      </c>
      <c r="FY256" s="177">
        <f>IF(C256=4,SUM(CO256+CO257+CO258+CQ256+CQ257+CQ258)*Percapita/30*FY$4+(CP256+CP257+CP258+CR256+CR257+CR258)*Cadeirante/30*FY$4,IF(C256=3,IF(CO259+CQ259=10,Fixo/30*FY$4+(CO256+CO257+CO258+CQ256+CQ257+CQ258)*Percapita/30*FY$4+(CP259+CR259)*Cadeirante/30*FY$4,IF(CO259+CQ259&lt;=9,(CO259+CQ259)*Crechee/30*FY$4)+(CP259+CR259)*Cadeirante/30*FY$4+(CO256+CO257+CO258+CQ256+CQ257+CQ258)*Percapita/30*FY$4)+IF(CO259+CQ259&gt;=11,Fixo/30*FY$4+(CO259+CQ259-10)*Crechee/30*FY$4,0),IF(C256=2,IF(CP256+CP257+CP258+CP259+CR256+CR257+CR258+CR259=1,Cadeirante/30*FY$4,IF(CP256+CP257+CP258+CP259+CR256+CR257+CR258+CR259=2,Fixo/30*FY$4,IF(CP256+CP257+CP258+CP259+CR256+CR257+CR258+CR259&gt;2,Fixo/30*FY$4+(CP256+CP257+CP258+CP259+CR256+CR257+CR258+CR259-2)*Cadeirante/30*FY$4)))+(CO256+CO257+CO258+CQ256+CQ257+CQ258)*Percapita/30*FY$4+(CO259+CQ259)*Crechee/30*FY$4,IF(C256=1,IF(CO256+CO257+CO258+CP256+CP257+CP258+CQ256+CQ257+CQ258+CR256+CR257+CR258&lt;=15,(CO256+CO257+CO258+CQ256+CQ257+CQ258)*Percapita/30*FY$4,IF(CO256+CO257+CO258+CP256+CP257+CP258+CQ256+CQ257+CQ258+CR256+CR257+CR258&gt;=16,Fixo/30*FY$4+(CO256+CO257+CO258+CP256+CP257+CP258+CQ256+CQ257+CQ258+CR256+CR257-16)*Percapita/30*FY$4))))))</f>
        <v>0</v>
      </c>
      <c r="FZ256" s="177">
        <f>IF(C256=4,SUM(CS256+CS257+CS258+CU256+CU257+CU258)*Percapita/30*FZ$4+(CT256+CT257+CT258+CV256+CV257+CV258)*Cadeirante/30*FZ$4,IF(C256=3,IF(CS259+CU259=10,Fixo/30*FZ$4+(CS256+CS257+CS258+CU256+CU257+CU258)*Percapita/30*FZ$4+(CT259+CV259)*Cadeirante/30*FZ$4,IF(CS259+CU259&lt;=9,(CS259+CU259)*Crechee/30*FZ$4)+(CT259+CV259)*Cadeirante/30*FZ$4+(CS256+CS257+CS258+CU256+CU257+CU258)*Percapita/30*FZ$4)+IF(CS259+CU259&gt;=11,Fixo/30*FZ$4+(CS259+CU259-10)*Crechee/30*FZ$4,0),IF(C256=2,IF(CT256+CT257+CT258+CT259+CV256+CV257+CV258+CV259=1,Cadeirante/30*FZ$4,IF(CT256+CT257+CT258+CT259+CV256+CV257+CV258+CV259=2,Fixo/30*FZ$4,IF(CT256+CT257+CT258+CT259+CV256+CV257+CV258+CV259&gt;2,Fixo/30*FZ$4+(CT256+CT257+CT258+CT259+CV256+CV257+CV258+CV259-2)*Cadeirante/30*FZ$4)))+(CS256+CS257+CS258+CU256+CU257+CU258)*Percapita/30*FZ$4+(CS259+CU259)*Crechee/30*FZ$4,IF(C256=1,IF(CS256+CS257+CS258+CT256+CT257+CT258+CU256+CU257+CU258+CV256+CV257+CV258&lt;=15,(CS256+CS257+CS258+CU256+CU257+CU258)*Percapita/30*FZ$4,IF(CS256+CS257+CS258+CT256+CT257+CT258+CU256+CU257+CU258+CV256+CV257+CV258&gt;=16,Fixo/30*FZ$4+(CS256+CS257+CS258+CT256+CT257+CT258+CU256+CU257+CU258+CV256+CV257-16)*Percapita/30*FZ$4))))))</f>
        <v>0</v>
      </c>
      <c r="GA256" s="177">
        <f>IF(C256=4,SUM(CW256+CW257+CW258+CY256+CY257+CY258)*Percapita/30*GA$4+(CX256+CX257+CX258+CZ256+CZ257+CZ258)*Cadeirante/30*GA$4,IF(C256=3,IF(CW259+CY259=10,Fixo/30*GA$4+(CW256+CW257+CW258+CY256+CY257+CY258)*Percapita/30*GA$4+(CX259+CZ259)*Cadeirante/30*GA$4,IF(CW259+CY259&lt;=9,(CW259+CY259)*Crechee/30*GA$4)+(CX259+CZ259)*Cadeirante/30*GA$4+(CW256+CW257+CW258+CY256+CY257+CY258)*Percapita/30*GA$4)+IF(CW259+CY259&gt;=11,Fixo/30*GA$4+(CW259+CY259-10)*Crechee/30*GA$4,0),IF(C256=2,IF(CX256+CX257+CX258+CX259+CZ256+CZ257+CZ258+CZ259=1,Cadeirante/30*GA$4,IF(CX256+CX257+CX258+CX259+CZ256+CZ257+CZ258+CZ259=2,Fixo/30*GA$4,IF(CX256+CX257+CX258+CX259+CZ256+CZ257+CZ258+CZ259&gt;2,Fixo/30*GA$4+(CX256+CX257+CX258+CX259+CZ256+CZ257+CZ258+CZ259-2)*Cadeirante/30*GA$4)))+(CW256+CW257+CW258+CY256+CY257+CY258)*Percapita/30*GA$4+(CW259+CY259)*Crechee/30*GA$4,IF(C256=1,IF(CW256+CW257+CW258+CX256+CX257+CX258+CY256+CY257+CY258+CZ256+CZ257+CZ258&lt;=15,(CW256+CW257+CW258+CY256+CY257+CY258)*Percapita/30*GA$4,IF(CW256+CW257+CW258+CX256+CX257+CX258+CY256+CY257+CY258+CZ256+CZ257+CZ258&gt;=16,Fixo/30*GA$4+(CW256+CW257+CW258+CX256+CX257+CX258+CY256+CY257+CY258+CZ256+CZ257-16)*Percapita/30*GA$4))))))</f>
        <v>0</v>
      </c>
      <c r="GB256" s="177">
        <f>IF(C256=4,SUM(DA256+DA257+DA258+DC256+DC257+DC258)*Percapita/30*GB$4+(DB256+DB257+DB258+DD256+DD257+DD258)*Cadeirante/30*GB$4,IF(C256=3,IF(DA259+DC259=10,Fixo/30*GB$4+(DA256+DA257+DA258+DC256+DC257+DC258)*Percapita/30*GB$4+(DB259+DD259)*Cadeirante/30*GB$4,IF(DA259+DC259&lt;=9,(DA259+DC259)*Crechee/30*GB$4)+(DB259+DD259)*Cadeirante/30*GB$4+(DA256+DA257+DA258+DC256+DC257+DC258)*Percapita/30*GB$4)+IF(DA259+DC259&gt;=11,Fixo/30*GB$4+(DA259+DC259-10)*Crechee/30*GB$4,0),IF(C256=2,IF(DB256+DB257+DB258+DB259+DD256+DD257+DD258+DD259=1,Cadeirante/30*GB$4,IF(DB256+DB257+DB258+DB259+DD256+DD257+DD258+DD259=2,Fixo/30*GB$4,IF(DB256+DB257+DB258+DB259+DD256+DD257+DD258+DD259&gt;2,Fixo/30*GB$4+(DB256+DB257+DB258+DB259+DD256+DD257+DD258+DD259-2)*Cadeirante/30*GB$4)))+(DA256+DA257+DA258+DC256+DC257+DC258)*Percapita/30*GB$4+(DA259+DC259)*Crechee/30*GB$4,IF(C256=1,IF(DA256+DA257+DA258+DB256+DB257+DB258+DC256+DC257+DC258+DD256+DD257+DD258&lt;=15,(DA256+DA257+DA258+DC256+DC257+DC258)*Percapita/30*GB$4,IF(DA256+DA257+DA258+DB256+DB257+DB258+DC256+DC257+DC258+DD256+DD257+DD258&gt;=16,Fixo/30*GB$4+(DA256+DA257+DA258+DB256+DB257+DB258+DC256+DC257+DC258+DD256+DD257-16)*Percapita/30*GB$4))))))</f>
        <v>0</v>
      </c>
      <c r="GC256" s="177">
        <f>IF(C256=4,SUM(DE256+DE257+DE258+DG256+DG257+DG258)*Percapita/30*GC$4+(DF256+DF257+DF258+DH256+DH257+DH258)*Cadeirante/30*GC$4,IF(C256=3,IF(DE259+DG259=10,Fixo/30*GC$4+(DE256+DE257+DE258+DG256+DG257+DG258)*Percapita/30*GC$4+(DF259+DH259)*Cadeirante/30*GC$4,IF(DE259+DG259&lt;=9,(DE259+DG259)*Crechee/30*GC$4)+(DF259+DH259)*Cadeirante/30*GC$4+(DE256+DE257+DE258+DG256+DG257+DG258)*Percapita/30*GC$4)+IF(DE259+DG259&gt;=11,Fixo/30*GC$4+(DE259+DG259-10)*Crechee/30*GC$4,0),IF(C256=2,IF(DF256+DF257+DF258+DF259+DH256+DH257+DH258+DH259=1,Cadeirante/30*GC$4,IF(DF256+DF257+DF258+DF259+DH256+DH257+DH258+DH259=2,Fixo/30*GC$4,IF(DF256+DF257+DF258+DF259+DH256+DH257+DH258+DH259&gt;2,Fixo/30*GC$4+(DF256+DF257+DF258+DF259+DH256+DH257+DH258+DH259-2)*Cadeirante/30*GC$4)))+(DE256+DE257+DE258+DG256+DG257+DG258)*Percapita/30*GC$4+(DE259+DG259)*Crechee/30*GC$4,IF(C256=1,IF(DE256+DE257+DE258+DF256+DF257+DF258+DG256+DG257+DG258+DH256+DH257+DH258&lt;=15,(DE256+DE257+DE258+DG256+DG257+DG258)*Percapita/30*GC$4,IF(DE256+DE257+DE258+DF256+DF257+DF258+DG256+DG257+DG258+DH256+DH257+DH258&gt;=16,Fixo/30*GC$4+(DE256+DE257+DE258+DF256+DF257+DF258+DG256+DG257+DG258+DH256+DH257-16)*Percapita/30*GC$4))))))</f>
        <v>0</v>
      </c>
      <c r="GD256" s="177">
        <f>IF(C256=4,SUM(DI256+DI257+DI258+DK256+DK257+DK258)*Percapita/30*GD$4+(DJ256+DJ257+DJ258+DL256+DL257+DL258)*Cadeirante/30*GD$4,IF(C256=3,IF(DI259+DK259=10,Fixo/30*GD$4+(DI256+DI257+DI258+DK256+DK257+DK258)*Percapita/30*GD$4+(DJ259+DL259)*Cadeirante/30*GD$4,IF(DI259+DK259&lt;=9,(DI259+DK259)*Crechee/30*GD$4)+(DJ259+DL259)*Cadeirante/30*GD$4+(DI256+DI257+DI258+DK256+DK257+DK258)*Percapita/30*GD$4)+IF(DI259+DK259&gt;=11,Fixo/30*GD$4+(DI259+DK259-10)*Crechee/30*GD$4,0),IF(C256=2,IF(DJ256+DJ257+DJ258+DJ259+DL256+DL257+DL258+DL259=1,Cadeirante/30*GD$4,IF(DJ256+DJ257+DJ258+DJ259+DL256+DL257+DL258+DL259=2,Fixo/30*GD$4,IF(DJ256+DJ257+DJ258+DJ259+DL256+DL257+DL258+DL259&gt;2,Fixo/30*GD$4+(DJ256+DJ257+DJ258+DJ259+DL256+DL257+DL258+DL259-2)*Cadeirante/30*GD$4)))+(DI256+DI257+DI258+DK256+DK257+DK258)*Percapita/30*GD$4+(DI259+DK259)*Crechee/30*GD$4,IF(C256=1,IF(DI256+DI257+DI258+DJ256+DJ257+DJ258+DK256+DK257+DK258+DL256+DL257+DL258&lt;=15,(DI256+DI257+DI258+DK256+DK257+DK258)*Percapita/30*GD$4,IF(DI256+DI257+DI258+DJ256+DJ257+DJ258+DK256+DK257+DK258+DL256+DL257+DL258&gt;=16,Fixo/30*GD$4+(DI256+DI257+DI258+DJ256+DJ257+DJ258+DK256+DK257+DK258+DL256+DL257-16)*Percapita/30*GD$4))))))</f>
        <v>0</v>
      </c>
      <c r="GE256" s="177">
        <f>IF(C256=4,SUM(DM256+DM257+DM258+DO256+DO257+DO258)*Percapita/30*GE$4+(DN256+DN257+DN258+DP256+DP257+DP258)*Cadeirante/30*GE$4,IF(C256=3,IF(DM259+DO259=10,Fixo/30*GE$4+(DM256+DM257+DM258+DO256+DO257+DO258)*Percapita/30*GE$4+(DN259+DP259)*Cadeirante/30*GE$4,IF(DM259+DO259&lt;=9,(DM259+DO259)*Crechee/30*GE$4)+(DN259+DP259)*Cadeirante/30*GE$4+(DM256+DM257+DM258+DO256+DO257+DO258)*Percapita/30*GE$4)+IF(DM259+DO259&gt;=11,Fixo/30*GE$4+(DM259+DO259-10)*Crechee/30*GE$4,0),IF(C256=2,IF(DN256+DN257+DN258+DN259+DP256+DP257+DP258+DP259=1,Cadeirante/30*GE$4,IF(DN256+DN257+DN258+DN259+DP256+DP257+DP258+DP259=2,Fixo/30*GE$4,IF(DN256+DN257+DN258+DN259+DP256+DP257+DP258+DP259&gt;2,Fixo/30*GE$4+(DN256+DN257+DN258+DN259+DP256+DP257+DP258+DP259-2)*Cadeirante/30*GE$4)))+(DM256+DM257+DM258+DO256+DO257+DO258)*Percapita/30*GE$4+(DM259+DO259)*Crechee/30*GE$4,IF(C256=1,IF(DM256+DM257+DM258+DN256+DN257+DN258+DO256+DO257+DO258+DP256+DP257+DP258&lt;=15,(DM256+DM257+DM258+DO256+DO257+DO258)*Percapita/30*GE$4,IF(DM256+DM257+DM258+DN256+DN257+DN258+DO256+DO257+DO258+DP256+DP257+DP258&gt;=16,Fixo/30*GE$4+(DM256+DM257+DM258+DN256+DN257+DN258+DO256+DO257+DO258+DP256+DP257-16)*Percapita/30*GE$4))))))</f>
        <v>0</v>
      </c>
      <c r="GF256" s="177">
        <f>IF(C256=4,SUM(DQ256+DQ257+DQ258+DS256+DS257+DS258)*Percapita/30*GF$4+(DR256+DR257+DR258+DT256+DT257+DT258)*Cadeirante/30*GF$4,IF(C256=3,IF(DQ259+DS259=10,Fixo/30*GF$4+(DQ256+DQ257+DQ258+DS256+DS257+DS258)*Percapita/30*GF$4+(DR259+DT259)*Cadeirante/30*GF$4,IF(DQ259+DS259&lt;=9,(DQ259+DS259)*Crechee/30*GF$4)+(DR259+DT259)*Cadeirante/30*GF$4+(DQ256+DQ257+DQ258+DS256+DS257+DS258)*Percapita/30*GF$4)+IF(DQ259+DS259&gt;=11,Fixo/30*GF$4+(DQ259+DS259-10)*Crechee/30*GF$4,0),IF(C256=2,IF(DR256+DR257+DR258+DR259+DT256+DT257+DT258+DT259=1,Cadeirante/30*GF$4,IF(DR256+DR257+DR258+DR259+DT256+DT257+DT258+DT259=2,Fixo/30*GF$4,IF(DR256+DR257+DR258+DR259+DT256+DT257+DT258+DT259&gt;2,Fixo/30*GF$4+(DR256+DR257+DR258+DR259+DT256+DT257+DT258+DT259-2)*Cadeirante/30*GF$4)))+(DQ256+DQ257+DQ258+DS256+DS257+DS258)*Percapita/30*GF$4+(DQ259+DS259)*Crechee/30*GF$4,IF(C256=1,IF(DQ256+DQ257+DQ258+DR256+DR257+DR258+DS256+DS257+DS258+DT256+DT257+DT258&lt;=15,(DQ256+DQ257+DQ258+DS256+DS257+DS258)*Percapita/30*GF$4,IF(DQ256+DQ257+DQ258+DR256+DR257+DR258+DS256+DS257+DS258+DT256+DT257+DT258&gt;=16,Fixo/30*GF$4+(DQ256+DQ257+DQ258+DR256+DR257+DR258+DS256+DS257+DS258+DT256+DT257-16)*Percapita/30*GF$4))))))</f>
        <v>0</v>
      </c>
      <c r="GG256" s="177">
        <f>IF(C256=4,SUM(DU256+DU257+DU258+DW256+DW257+DW258)*Percapita/30*GG$4+(DV256+DV257+DV258+DX256+DX257+DX258)*Cadeirante/30*GG$4,IF(C256=3,IF(DU259+DW259=10,Fixo/30*GG$4+(DU256+DU257+DU258+DW256+DW257+DW258)*Percapita/30*GG$4+(DV259+DX259)*Cadeirante/30*GG$4,IF(DU259+DW259&lt;=9,(DU259+DW259)*Crechee/30*GG$4)+(DV259+DX259)*Cadeirante/30*GG$4+(DU256+DU257+DU258+DW256+DW257+DW258)*Percapita/30*GG$4)+IF(DU259+DW259&gt;=11,Fixo/30*GG$4+(DU259+DW259-10)*Crechee/30*GG$4,0),IF(C256=2,IF(DV256+DV257+DV258+DV259+DX256+DX257+DX258+DX259=1,Cadeirante/30*GG$4,IF(DV256+DV257+DV258+DV259+DX256+DX257+DX258+DX259=2,Fixo/30*GG$4,IF(DV256+DV257+DV258+DV259+DX256+DX257+DX258+DX259&gt;2,Fixo/30*GG$4+(DV256+DV257+DV258+DV259+DX256+DX257+DX258+DX259-2)*Cadeirante/30*GG$4)))+(DU256+DU257+DU258+DW256+DW257+DW258)*Percapita/30*GG$4+(DU259+DW259)*Crechee/30*GG$4,IF(C256=1,IF(DU256+DU257+DU258+DV256+DV257+DV258+DW256+DW257+DW258+DX256+DX257+DX258&lt;=15,(DU256+DU257+DU258+DW256+DW257+DW258)*Percapita/30*GG$4,IF(DU256+DU257+DU258+DV256+DV257+DV258+DW256+DW257+DW258+DX256+DX257+DX258&gt;=16,Fixo/30*GG$4+(DU256+DU257+DU258+DV256+DV257+DV258+DW256+DW257+DW258+DX256+DX257-16)*Percapita/30*GG$4))))))</f>
        <v>0</v>
      </c>
      <c r="GH256" s="177">
        <f>IF(C256=4,SUM(DY256+DY257+DY258+EA256+EA257+EA258)*Percapita/30*GH$4+(DZ256+DZ257+DZ258+EB256+EB257+EB258)*Cadeirante/30*GH$4,IF(C256=3,IF(DY259+EA259=10,Fixo/30*GH$4+(DY256+DY257+DY258+EA256+EA257+EA258)*Percapita/30*GH$4+(DZ259+EB259)*Cadeirante/30*GH$4,IF(DY259+EA259&lt;=9,(DY259+EA259)*Crechee/30*GH$4)+(DZ259+EB259)*Cadeirante/30*GH$4+(DY256+DY257+DY258+EA256+EA257+EA258)*Percapita/30*GH$4)+IF(DY259+EA259&gt;=11,Fixo/30*GH$4+(DY259+EA259-10)*Crechee/30*GH$4,0),IF(C256=2,IF(DZ256+DZ257+DZ258+DZ259+EB256+EB257+EB258+EB259=1,Cadeirante/30*GH$4,IF(DZ256+DZ257+DZ258+DZ259+EB256+EB257+EB258+EB259=2,Fixo/30*GH$4,IF(DZ256+DZ257+DZ258+DZ259+EB256+EB257+EB258+EB259&gt;2,Fixo/30*GH$4+(DZ256+DZ257+DZ258+DZ259+EB256+EB257+EB258+EB259-2)*Cadeirante/30*GH$4)))+(DY256+DY257+DY258+EA256+EA257+EA258)*Percapita/30*GH$4+(DY259+EA259)*Crechee/30*GH$4,IF(C256=1,IF(DY256+DY257+DY258+DZ256+DZ257+DZ258+EA256+EA257+EA258+EB256+EB257+EB258&lt;=15,(DY256+DY257+DY258+EA256+EA257+EA258)*Percapita/30*GH$4,IF(DY256+DY257+DY258+DZ256+DZ257+DZ258+EA256+EA257+EA258+EB256+EB257+EB258&gt;=16,Fixo/30*GH$4+(DY256+DY257+DY258+DZ256+DZ257+DZ258+EA256+EA257+EA258+EB256+EB257-16)*Percapita/30*GH$4))))))</f>
        <v>0</v>
      </c>
      <c r="GI256" s="177">
        <f>IF(C256=4,SUM(EC256+EC257+EC258+EE256+EE257+EE258)*Percapita/30*GI$4+(ED256+ED257+ED258+EF256+EF257+EF258)*Cadeirante/30*GI$4,IF(C256=3,IF(EC259+EE259=10,Fixo/30*GI$4+(EC256+EC257+EC258+EE256+EE257+EE258)*Percapita/30*GI$4+(ED259+EF259)*Cadeirante/30*GI$4,IF(EC259+EE259&lt;=9,(EC259+EE259)*Crechee/30*GI$4)+(ED259+EF259)*Cadeirante/30*GI$4+(EC256+EC257+EC258+EE256+EE257+EE258)*Percapita/30*GI$4)+IF(EC259+EE259&gt;=11,Fixo/30*GI$4+(EC259+EE259-10)*Crechee/30*GI$4,0),IF(C256=2,IF(ED256+ED257+ED258+ED259+EF256+EF257+EF258+EF259=1,Cadeirante/30*GI$4,IF(ED256+ED257+ED258+ED259+EF256+EF257+EF258+EF259=2,Fixo/30*GI$4,IF(ED256+ED257+ED258+ED259+EF256+EF257+EF258+EF259&gt;2,Fixo/30*GI$4+(ED256+ED257+ED258+ED259+EF256+EF257+EF258+EF259-2)*Cadeirante/30*GI$4)))+(EC256+EC257+EC258+EE256+EE257+EE258)*Percapita/30*GI$4+(EC259+EE259)*Crechee/30*GI$4,IF(C256=1,IF(EC256+EC257+EC258+ED256+ED257+ED258+EE256+EE257+EE258+EF256+EF257+EF258&lt;=15,(EC256+EC257+EC258+EE256+EE257+EE258)*Percapita/30*GI$4,IF(EC256+EC257+EC258+ED256+ED257+ED258+EE256+EE257+EE258+EF256+EF257+EF258&gt;=16,Fixo/30*GI$4+(EC256+EC257+EC258+ED256+ED257+ED258+EE256+EE257+EE258+EF256+EF257-16)*Percapita/30*GI$4))))))</f>
        <v>0</v>
      </c>
      <c r="GJ256" s="177">
        <f>IF(C256=4,SUM(EG256+EG257+EG258+EI256+EI257+EI258)*Percapita/30*GJ$4+(EH256+EH257+EH258+EJ256+EJ257+EJ258)*Cadeirante/30*GJ$4,IF(C256=3,IF(EG259+EI259=10,Fixo/30*GJ$4+(EG256+EG257+EG258+EI256+EI257+EI258)*Percapita/30*GJ$4+(EH259+EJ259)*Cadeirante/30*GJ$4,IF(EG259+EI259&lt;=9,(EG259+EI259)*Crechee/30*GJ$4)+(EH259+EJ259)*Cadeirante/30*GJ$4+(EG256+EG257+EG258+EI256+EI257+EI258)*Percapita/30*GJ$4)+IF(EG259+EI259&gt;=11,Fixo/30*GJ$4+(EG259+EI259-10)*Crechee/30*GJ$4,0),IF(C256=2,IF(EH256+EH257+EH258+EH259+EJ256+EJ257+EJ258+EJ259=1,Cadeirante/30*GJ$4,IF(EH256+EH257+EH258+EH259+EJ256+EJ257+EJ258+EJ259=2,Fixo/30*GJ$4,IF(EH256+EH257+EH258+EH259+EJ256+EJ257+EJ258+EJ259&gt;2,Fixo/30*GJ$4+(EH256+EH257+EH258+EH259+EJ256+EJ257+EJ258+EJ259-2)*Cadeirante/30*GJ$4)))+(EG256+EG257+EG258+EI256+EI257+EI258)*Percapita/30*GJ$4+(EG259+EI259)*Crechee/30*GJ$4,IF(C256=1,IF(EG256+EG257+EG258+EH256+EH257+EH258+EI256+EI257+EI258+EJ256+EJ257+EJ258&lt;=15,(EG256+EG257+EG258+EI256+EI257+EI258)*Percapita/30*GJ$4,IF(EG256+EG257+EG258+EH256+EH257+EH258+EI256+EI257+EI258+EJ256+EJ257+EJ258&gt;=16,Fixo/30*GJ$4+(EG256+EG257+EG258+EH256+EH257+EH258+EI256+EI257+EI258+EJ256+EJ257-16)*Percapita/30*GJ$4))))))</f>
        <v>0</v>
      </c>
      <c r="GK256" s="178"/>
      <c r="GL256" s="103">
        <f t="shared" si="248"/>
        <v>0</v>
      </c>
      <c r="GM256" s="124"/>
      <c r="GN256" s="104">
        <f>SUMIF(V256:V259,"&lt;0")*Cadeirante/30*GN$4+SUMIF(X256:X259,"&lt;0")*Cadeirante/30*GN$4</f>
        <v>0</v>
      </c>
      <c r="GO256" s="104">
        <f>SUMIF(Z256:Z259,"&lt;0")*Cadeirante/30*GO$4+SUMIF(AB256:AB259,"&lt;0")*Cadeirante/30*GO$4</f>
        <v>0</v>
      </c>
      <c r="GP256" s="104">
        <f>SUMIF(AD256:AD259,"&lt;0")*Cadeirante/30*GP$4+SUMIF(AF256:AF259,"&lt;0")*Cadeirante/30*GP$4</f>
        <v>0</v>
      </c>
      <c r="GQ256" s="104">
        <f>SUMIF(AH256:AH259,"&lt;0")*Cadeirante/30*GQ$4+SUMIF(AJ256:AJ259,"&lt;0")*Cadeirante/30*GQ$4</f>
        <v>0</v>
      </c>
      <c r="GR256" s="104">
        <f>SUMIF(AL256:AL259,"&lt;0")*Cadeirante/30*GR$4+SUMIF(AN256:AN259,"&lt;0")*Cadeirante/30*GR$4</f>
        <v>0</v>
      </c>
      <c r="GS256" s="104">
        <f>SUMIF(AP256:AP259,"&lt;0")*Cadeirante/30*GS$4+SUMIF(AR256:AR259,"&lt;0")*Cadeirante/30*GS$4</f>
        <v>0</v>
      </c>
      <c r="GT256" s="104">
        <f>SUMIF(AT256:AT259,"&lt;0")*Cadeirante/30*GT$4+SUMIF(AV256:AV259,"&lt;0")*Cadeirante/30*GT$4</f>
        <v>0</v>
      </c>
      <c r="GU256" s="104">
        <f>SUMIF(AX256:AX259,"&lt;0")*Cadeirante/30*GU$4+SUMIF(AZ256:AZ259,"&lt;0")*Cadeirante/30*GU$4</f>
        <v>0</v>
      </c>
      <c r="GV256" s="104">
        <f>SUMIF(BB256:BB259,"&lt;0")*Cadeirante/30*GV$4+SUMIF(BD256:BD259,"&lt;0")*Cadeirante/30*GV$4</f>
        <v>0</v>
      </c>
      <c r="GW256" s="104">
        <f>SUMIF(BF256:BF259,"&lt;0")*Cadeirante/30*GW$4+SUMIF(BH256:BH259,"&lt;0")*Cadeirante/30*GW$4</f>
        <v>0</v>
      </c>
      <c r="GX256" s="104">
        <f>SUMIF(BJ256:BJ259,"&lt;0")*Cadeirante/30*GX$4+SUMIF(BL256:BL259,"&lt;0")*Cadeirante/30*GX$4</f>
        <v>0</v>
      </c>
      <c r="GY256" s="104">
        <f>SUMIF(BN256:BN259,"&lt;0")*Cadeirante/30*GY$4+SUMIF(BP256:BP259,"&lt;0")*Cadeirante/30*GY$4</f>
        <v>0</v>
      </c>
      <c r="GZ256" s="104">
        <f>SUMIF(BR256:BR259,"&lt;0")*Cadeirante/30*GZ$4+SUMIF(BT256:BT259,"&lt;0")*Cadeirante/30*GZ$4</f>
        <v>0</v>
      </c>
      <c r="HA256" s="104">
        <f>SUMIF(BV256:BV259,"&lt;0")*Cadeirante/30*HA$4+SUMIF(BX256:BX259,"&lt;0")*Cadeirante/30*HA$4</f>
        <v>0</v>
      </c>
      <c r="HB256" s="104">
        <f>SUMIF(BZ256:BZ259,"&lt;0")*Cadeirante/30*HB$4+SUMIF(CB256:CB259,"&lt;0")*Cadeirante/30*HB$4</f>
        <v>0</v>
      </c>
      <c r="HC256" s="104">
        <f>SUMIF(CD256:CD259,"&lt;0")*Cadeirante/30*HC$4+SUMIF(CF256:CF259,"&lt;0")*Cadeirante/30*HC$4</f>
        <v>0</v>
      </c>
      <c r="HD256" s="104">
        <f>SUMIF(CH256:CH259,"&lt;0")*Cadeirante/30*HD$4+SUMIF(CJ256:CJ259,"&lt;0")*Cadeirante/30*HD$4</f>
        <v>0</v>
      </c>
      <c r="HE256" s="104">
        <f>SUMIF(CL256:CL259,"&lt;0")*Cadeirante/30*HE$4+SUMIF(CN256:CN259,"&lt;0")*Cadeirante/30*HE$4</f>
        <v>0</v>
      </c>
      <c r="HF256" s="104">
        <f>SUMIF(CP256:CP259,"&lt;0")*Cadeirante/30*HF$4+SUMIF(CR256:CR259,"&lt;0")*Cadeirante/30*HF$4</f>
        <v>0</v>
      </c>
      <c r="HG256" s="104">
        <f>SUMIF(CT256:CT259,"&lt;0")*Cadeirante/30*HG$4+SUMIF(CV256:CV259,"&lt;0")*Cadeirante/30*HG$4</f>
        <v>0</v>
      </c>
      <c r="HH256" s="104">
        <f>SUMIF(CX256:CX259,"&lt;0")*Cadeirante/30*HH$4+SUMIF(CZ256:CZ259,"&lt;0")*Cadeirante/30*HH$4</f>
        <v>0</v>
      </c>
      <c r="HI256" s="104">
        <f>SUMIF(DB256:DB259,"&lt;0")*Cadeirante/30*HI$4+SUMIF(DD256:DD259,"&lt;0")*Cadeirante/30*HI$4</f>
        <v>0</v>
      </c>
      <c r="HJ256" s="104">
        <f>SUMIF(DF256:DF259,"&lt;0")*Cadeirante/30*HJ$4+SUMIF(DH256:DH259,"&lt;0")*Cadeirante/30*HJ$4</f>
        <v>0</v>
      </c>
      <c r="HK256" s="104">
        <f>SUMIF(DJ256:DJ259,"&lt;0")*Cadeirante/30*HK$4+SUMIF(DL256:DL259,"&lt;0")*Cadeirante/30*HK$4</f>
        <v>0</v>
      </c>
      <c r="HL256" s="104">
        <f>SUMIF(DN256:DN259,"&lt;0")*Cadeirante/30*HL$4+SUMIF(DP256:DP259,"&lt;0")*Cadeirante/30*HL$4</f>
        <v>0</v>
      </c>
      <c r="HM256" s="104">
        <f>SUMIF(DR256:DR259,"&lt;0")*Cadeirante/30*HM$4+SUMIF(DT256:DT259,"&lt;0")*Cadeirante/30*HM$4</f>
        <v>0</v>
      </c>
      <c r="HN256" s="104">
        <f>SUMIF(DV256:DV259,"&lt;0")*Cadeirante/30*HN$4+SUMIF(DX256:DX259,"&lt;0")*Cadeirante/30*HN$4</f>
        <v>0</v>
      </c>
      <c r="HO256" s="104">
        <f>SUMIF(DZ256:DZ259,"&lt;0")*Cadeirante/30*HO$4+SUMIF(EB256:EB259,"&lt;0")*Cadeirante/30*HO$4</f>
        <v>0</v>
      </c>
      <c r="HP256" s="104">
        <f>SUMIF(ED256:ED259,"&lt;0")*Cadeirante/30*HP$4+SUMIF(EF256:EF259,"&lt;0")*Cadeirante/30*HP$4</f>
        <v>0</v>
      </c>
      <c r="HQ256" s="64"/>
      <c r="HR256" s="64"/>
      <c r="HS256" s="64"/>
      <c r="HT256" s="64"/>
      <c r="HU256" s="64"/>
      <c r="HV256" s="64"/>
      <c r="HW256" s="176">
        <v>17629.309999999998</v>
      </c>
      <c r="HX256" s="64"/>
      <c r="HY256" s="280">
        <f>IF(ISTEXT(EM256), VALUE(EM256), EM256)</f>
        <v>0</v>
      </c>
      <c r="HZ256" s="280">
        <f>IF(ISTEXT(EN256), VALUE(EN256), EN256)</f>
        <v>385.23</v>
      </c>
      <c r="IA256" s="280">
        <f>IF(ISTEXT(EO256), VALUE(EO256), EO256)</f>
        <v>0</v>
      </c>
      <c r="IB256" s="64" t="b">
        <f>HW256=FE256</f>
        <v>0</v>
      </c>
      <c r="IC256" s="64"/>
    </row>
    <row r="257" spans="1:237" s="106" customFormat="1" ht="22.5" customHeight="1" x14ac:dyDescent="0.25">
      <c r="A257" s="368" t="s">
        <v>3394</v>
      </c>
      <c r="B257" s="369" t="s">
        <v>3395</v>
      </c>
      <c r="C257" s="370" t="s">
        <v>3186</v>
      </c>
      <c r="D257" s="371" t="s">
        <v>3396</v>
      </c>
      <c r="E257" s="371" t="s">
        <v>3397</v>
      </c>
      <c r="F257" s="372" t="s">
        <v>3182</v>
      </c>
      <c r="G257" s="372" t="s">
        <v>3183</v>
      </c>
      <c r="H257" s="373" t="s">
        <v>2116</v>
      </c>
      <c r="I257" s="374" t="s">
        <v>2116</v>
      </c>
      <c r="J257" s="421" t="s">
        <v>3184</v>
      </c>
      <c r="K257" s="421" t="s">
        <v>3187</v>
      </c>
      <c r="L257" s="329">
        <f>CONTINUA!BV257</f>
        <v>0</v>
      </c>
      <c r="M257" s="329">
        <f>CONTINUA!BW257</f>
        <v>0</v>
      </c>
      <c r="N257" s="895"/>
      <c r="O257" s="896" t="s">
        <v>3534</v>
      </c>
      <c r="P257" s="897">
        <v>0</v>
      </c>
      <c r="Q257" s="400"/>
      <c r="R257" s="401"/>
      <c r="S257" s="400"/>
      <c r="T257" s="401"/>
      <c r="U257" s="400"/>
      <c r="V257" s="401"/>
      <c r="W257" s="400"/>
      <c r="X257" s="401"/>
      <c r="Y257" s="400"/>
      <c r="Z257" s="401"/>
      <c r="AA257" s="400"/>
      <c r="AB257" s="401"/>
      <c r="AC257" s="400"/>
      <c r="AD257" s="401"/>
      <c r="AE257" s="400"/>
      <c r="AF257" s="401"/>
      <c r="AG257" s="400"/>
      <c r="AH257" s="401"/>
      <c r="AI257" s="400"/>
      <c r="AJ257" s="401"/>
      <c r="AK257" s="400"/>
      <c r="AL257" s="401"/>
      <c r="AM257" s="400"/>
      <c r="AN257" s="401"/>
      <c r="AO257" s="400"/>
      <c r="AP257" s="401"/>
      <c r="AQ257" s="400"/>
      <c r="AR257" s="401"/>
      <c r="AS257" s="400"/>
      <c r="AT257" s="401"/>
      <c r="AU257" s="400"/>
      <c r="AV257" s="401"/>
      <c r="AW257" s="400"/>
      <c r="AX257" s="401"/>
      <c r="AY257" s="400"/>
      <c r="AZ257" s="401"/>
      <c r="BA257" s="400"/>
      <c r="BB257" s="401"/>
      <c r="BC257" s="400"/>
      <c r="BD257" s="401"/>
      <c r="BE257" s="400"/>
      <c r="BF257" s="401"/>
      <c r="BG257" s="400"/>
      <c r="BH257" s="401"/>
      <c r="BI257" s="400"/>
      <c r="BJ257" s="401"/>
      <c r="BK257" s="400"/>
      <c r="BL257" s="401"/>
      <c r="BM257" s="400"/>
      <c r="BN257" s="401"/>
      <c r="BO257" s="400"/>
      <c r="BP257" s="401"/>
      <c r="BQ257" s="400"/>
      <c r="BR257" s="401"/>
      <c r="BS257" s="400"/>
      <c r="BT257" s="401"/>
      <c r="BU257" s="400"/>
      <c r="BV257" s="401"/>
      <c r="BW257" s="400"/>
      <c r="BX257" s="401"/>
      <c r="BY257" s="400"/>
      <c r="BZ257" s="401"/>
      <c r="CA257" s="400"/>
      <c r="CB257" s="401"/>
      <c r="CC257" s="400"/>
      <c r="CD257" s="401"/>
      <c r="CE257" s="400"/>
      <c r="CF257" s="401"/>
      <c r="CG257" s="400"/>
      <c r="CH257" s="401"/>
      <c r="CI257" s="400"/>
      <c r="CJ257" s="401"/>
      <c r="CK257" s="400"/>
      <c r="CL257" s="401"/>
      <c r="CM257" s="400"/>
      <c r="CN257" s="401"/>
      <c r="CO257" s="400"/>
      <c r="CP257" s="401"/>
      <c r="CQ257" s="400"/>
      <c r="CR257" s="401"/>
      <c r="CS257" s="400"/>
      <c r="CT257" s="401"/>
      <c r="CU257" s="400"/>
      <c r="CV257" s="401"/>
      <c r="CW257" s="400"/>
      <c r="CX257" s="401"/>
      <c r="CY257" s="400"/>
      <c r="CZ257" s="401"/>
      <c r="DA257" s="400"/>
      <c r="DB257" s="401"/>
      <c r="DC257" s="400"/>
      <c r="DD257" s="401"/>
      <c r="DE257" s="400"/>
      <c r="DF257" s="401"/>
      <c r="DG257" s="400"/>
      <c r="DH257" s="401"/>
      <c r="DI257" s="400"/>
      <c r="DJ257" s="401"/>
      <c r="DK257" s="400"/>
      <c r="DL257" s="401"/>
      <c r="DM257" s="400"/>
      <c r="DN257" s="401"/>
      <c r="DO257" s="400"/>
      <c r="DP257" s="401"/>
      <c r="DQ257" s="400"/>
      <c r="DR257" s="401"/>
      <c r="DS257" s="400"/>
      <c r="DT257" s="401"/>
      <c r="DU257" s="400"/>
      <c r="DV257" s="401"/>
      <c r="DW257" s="400"/>
      <c r="DX257" s="401"/>
      <c r="DY257" s="400"/>
      <c r="DZ257" s="401"/>
      <c r="EA257" s="400"/>
      <c r="EB257" s="401"/>
      <c r="EC257" s="400"/>
      <c r="ED257" s="401"/>
      <c r="EE257" s="400"/>
      <c r="EF257" s="401"/>
      <c r="EG257" s="400"/>
      <c r="EH257" s="401"/>
      <c r="EI257" s="400"/>
      <c r="EJ257" s="447"/>
      <c r="EK257" s="511"/>
      <c r="EL257" s="514"/>
      <c r="EM257" s="448"/>
      <c r="EN257" s="344"/>
      <c r="EO257" s="345"/>
      <c r="EP257" s="171">
        <f t="shared" si="241"/>
        <v>0</v>
      </c>
      <c r="EQ257" s="171">
        <f t="shared" si="242"/>
        <v>0</v>
      </c>
      <c r="ER257" s="171">
        <f t="shared" si="243"/>
        <v>0</v>
      </c>
      <c r="ES257" s="171">
        <f t="shared" si="244"/>
        <v>0</v>
      </c>
      <c r="ET257" s="171">
        <f t="shared" si="245"/>
        <v>0</v>
      </c>
      <c r="EU257" s="171">
        <f t="shared" si="246"/>
        <v>0</v>
      </c>
      <c r="EV257" s="172">
        <f t="shared" si="247"/>
        <v>0</v>
      </c>
      <c r="EW257" s="173"/>
      <c r="EX257" s="248">
        <f t="shared" si="299"/>
        <v>0</v>
      </c>
      <c r="EY257" s="174">
        <f>(L257*regular)+(M257*Cadeirantee)</f>
        <v>0</v>
      </c>
      <c r="EZ257" s="249">
        <f>SUMIF(FG257:GJ257,"&gt;0")</f>
        <v>0</v>
      </c>
      <c r="FA257" s="249">
        <f>SUMIF(FG257:GJ257,"&lt;0")+SUMIF(GN257:HP257,"&lt;0")</f>
        <v>0</v>
      </c>
      <c r="FB257" s="174">
        <v>0</v>
      </c>
      <c r="FC257" s="126">
        <f>N257*km*'VALORES TABELA'!$B$13</f>
        <v>0</v>
      </c>
      <c r="FD257" s="250">
        <f t="shared" ref="FD257:FD260" si="300">GL257</f>
        <v>0</v>
      </c>
      <c r="FE257" s="105"/>
      <c r="FF257" s="119"/>
      <c r="FG257" s="119"/>
      <c r="FH257" s="119"/>
      <c r="FI257" s="119"/>
      <c r="FJ257" s="119"/>
      <c r="FK257" s="119"/>
      <c r="FL257" s="119"/>
      <c r="FM257" s="119"/>
      <c r="FN257" s="119"/>
      <c r="FO257" s="119"/>
      <c r="FP257" s="119"/>
      <c r="FQ257" s="119"/>
      <c r="FR257" s="119"/>
      <c r="FS257" s="119"/>
      <c r="FT257" s="119"/>
      <c r="FU257" s="119"/>
      <c r="FV257" s="119"/>
      <c r="FW257" s="119"/>
      <c r="FX257" s="119"/>
      <c r="FY257" s="119"/>
      <c r="FZ257" s="119"/>
      <c r="GA257" s="119"/>
      <c r="GB257" s="119"/>
      <c r="GC257" s="119"/>
      <c r="GD257" s="119"/>
      <c r="GE257" s="119"/>
      <c r="GF257" s="119"/>
      <c r="GG257" s="119"/>
      <c r="GH257" s="119"/>
      <c r="GI257" s="119"/>
      <c r="GJ257" s="119"/>
      <c r="GK257" s="251"/>
      <c r="GL257" s="103">
        <f t="shared" si="248"/>
        <v>0</v>
      </c>
      <c r="GM257" s="12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64"/>
      <c r="HR257" s="64"/>
      <c r="HS257" s="64"/>
      <c r="HT257" s="64"/>
      <c r="HU257" s="64"/>
      <c r="HV257" s="64"/>
      <c r="HW257" s="105"/>
      <c r="HX257" s="64"/>
      <c r="HY257" s="280">
        <f t="shared" ref="HY257:HY260" si="301">IF(ISTEXT(EM257), VALUE(EM257), EM257)</f>
        <v>0</v>
      </c>
      <c r="HZ257" s="280">
        <f t="shared" ref="HZ257:HZ260" si="302">IF(ISTEXT(EN257), VALUE(EN257), EN257)</f>
        <v>0</v>
      </c>
      <c r="IA257" s="280">
        <f t="shared" ref="IA257:IA260" si="303">IF(ISTEXT(EO257), VALUE(EO257), EO257)</f>
        <v>0</v>
      </c>
      <c r="IB257" s="64"/>
      <c r="IC257" s="64"/>
    </row>
    <row r="258" spans="1:237" s="106" customFormat="1" ht="22.5" customHeight="1" x14ac:dyDescent="0.25">
      <c r="A258" s="368" t="s">
        <v>3394</v>
      </c>
      <c r="B258" s="369" t="s">
        <v>3395</v>
      </c>
      <c r="C258" s="375" t="s">
        <v>3186</v>
      </c>
      <c r="D258" s="371" t="s">
        <v>3396</v>
      </c>
      <c r="E258" s="371" t="s">
        <v>3397</v>
      </c>
      <c r="F258" s="376" t="s">
        <v>3182</v>
      </c>
      <c r="G258" s="376" t="s">
        <v>3183</v>
      </c>
      <c r="H258" s="373" t="s">
        <v>2116</v>
      </c>
      <c r="I258" s="374" t="s">
        <v>2116</v>
      </c>
      <c r="J258" s="421" t="s">
        <v>3184</v>
      </c>
      <c r="K258" s="422" t="s">
        <v>3188</v>
      </c>
      <c r="L258" s="329">
        <f>CONTINUA!BV258</f>
        <v>0</v>
      </c>
      <c r="M258" s="329">
        <f>CONTINUA!BW258</f>
        <v>0</v>
      </c>
      <c r="N258" s="895"/>
      <c r="O258" s="896" t="s">
        <v>3534</v>
      </c>
      <c r="P258" s="897">
        <v>0</v>
      </c>
      <c r="Q258" s="400"/>
      <c r="R258" s="401"/>
      <c r="S258" s="400"/>
      <c r="T258" s="401"/>
      <c r="U258" s="400"/>
      <c r="V258" s="401"/>
      <c r="W258" s="400"/>
      <c r="X258" s="401"/>
      <c r="Y258" s="400"/>
      <c r="Z258" s="401"/>
      <c r="AA258" s="400"/>
      <c r="AB258" s="401"/>
      <c r="AC258" s="400"/>
      <c r="AD258" s="401"/>
      <c r="AE258" s="400"/>
      <c r="AF258" s="401"/>
      <c r="AG258" s="400"/>
      <c r="AH258" s="401"/>
      <c r="AI258" s="400"/>
      <c r="AJ258" s="401"/>
      <c r="AK258" s="400"/>
      <c r="AL258" s="401"/>
      <c r="AM258" s="400"/>
      <c r="AN258" s="401"/>
      <c r="AO258" s="400"/>
      <c r="AP258" s="401"/>
      <c r="AQ258" s="400"/>
      <c r="AR258" s="401"/>
      <c r="AS258" s="400"/>
      <c r="AT258" s="401"/>
      <c r="AU258" s="400"/>
      <c r="AV258" s="401"/>
      <c r="AW258" s="400"/>
      <c r="AX258" s="401"/>
      <c r="AY258" s="400"/>
      <c r="AZ258" s="401"/>
      <c r="BA258" s="400"/>
      <c r="BB258" s="401"/>
      <c r="BC258" s="400"/>
      <c r="BD258" s="401"/>
      <c r="BE258" s="400"/>
      <c r="BF258" s="401"/>
      <c r="BG258" s="400"/>
      <c r="BH258" s="401"/>
      <c r="BI258" s="400"/>
      <c r="BJ258" s="401"/>
      <c r="BK258" s="400"/>
      <c r="BL258" s="401"/>
      <c r="BM258" s="400"/>
      <c r="BN258" s="401"/>
      <c r="BO258" s="400"/>
      <c r="BP258" s="401"/>
      <c r="BQ258" s="400"/>
      <c r="BR258" s="401"/>
      <c r="BS258" s="400"/>
      <c r="BT258" s="401"/>
      <c r="BU258" s="400"/>
      <c r="BV258" s="401"/>
      <c r="BW258" s="400"/>
      <c r="BX258" s="401"/>
      <c r="BY258" s="400"/>
      <c r="BZ258" s="401"/>
      <c r="CA258" s="400"/>
      <c r="CB258" s="401"/>
      <c r="CC258" s="400"/>
      <c r="CD258" s="401"/>
      <c r="CE258" s="400"/>
      <c r="CF258" s="401"/>
      <c r="CG258" s="400"/>
      <c r="CH258" s="401"/>
      <c r="CI258" s="400"/>
      <c r="CJ258" s="401"/>
      <c r="CK258" s="400"/>
      <c r="CL258" s="401"/>
      <c r="CM258" s="400"/>
      <c r="CN258" s="401"/>
      <c r="CO258" s="400"/>
      <c r="CP258" s="401"/>
      <c r="CQ258" s="400"/>
      <c r="CR258" s="401"/>
      <c r="CS258" s="400"/>
      <c r="CT258" s="401"/>
      <c r="CU258" s="400"/>
      <c r="CV258" s="401"/>
      <c r="CW258" s="400"/>
      <c r="CX258" s="401"/>
      <c r="CY258" s="400"/>
      <c r="CZ258" s="401"/>
      <c r="DA258" s="400"/>
      <c r="DB258" s="401"/>
      <c r="DC258" s="400"/>
      <c r="DD258" s="401"/>
      <c r="DE258" s="400"/>
      <c r="DF258" s="401"/>
      <c r="DG258" s="400"/>
      <c r="DH258" s="401"/>
      <c r="DI258" s="400"/>
      <c r="DJ258" s="401"/>
      <c r="DK258" s="400"/>
      <c r="DL258" s="401"/>
      <c r="DM258" s="400"/>
      <c r="DN258" s="401"/>
      <c r="DO258" s="400"/>
      <c r="DP258" s="401"/>
      <c r="DQ258" s="400"/>
      <c r="DR258" s="401"/>
      <c r="DS258" s="400"/>
      <c r="DT258" s="401"/>
      <c r="DU258" s="400"/>
      <c r="DV258" s="401"/>
      <c r="DW258" s="400"/>
      <c r="DX258" s="401"/>
      <c r="DY258" s="400"/>
      <c r="DZ258" s="401"/>
      <c r="EA258" s="400"/>
      <c r="EB258" s="401"/>
      <c r="EC258" s="400"/>
      <c r="ED258" s="401"/>
      <c r="EE258" s="400"/>
      <c r="EF258" s="401"/>
      <c r="EG258" s="400"/>
      <c r="EH258" s="401"/>
      <c r="EI258" s="400"/>
      <c r="EJ258" s="447"/>
      <c r="EK258" s="511"/>
      <c r="EL258" s="514"/>
      <c r="EM258" s="448"/>
      <c r="EN258" s="344"/>
      <c r="EO258" s="345"/>
      <c r="EP258" s="171">
        <f t="shared" si="241"/>
        <v>0</v>
      </c>
      <c r="EQ258" s="171">
        <f t="shared" si="242"/>
        <v>0</v>
      </c>
      <c r="ER258" s="171">
        <f t="shared" si="243"/>
        <v>0</v>
      </c>
      <c r="ES258" s="171">
        <f t="shared" si="244"/>
        <v>0</v>
      </c>
      <c r="ET258" s="171">
        <f t="shared" si="245"/>
        <v>0</v>
      </c>
      <c r="EU258" s="171">
        <f t="shared" si="246"/>
        <v>0</v>
      </c>
      <c r="EV258" s="172">
        <f t="shared" si="247"/>
        <v>0</v>
      </c>
      <c r="EW258" s="125"/>
      <c r="EX258" s="248">
        <f t="shared" si="299"/>
        <v>0</v>
      </c>
      <c r="EY258" s="174">
        <f>(L258*regular)+(M258*Cadeirantee)</f>
        <v>0</v>
      </c>
      <c r="EZ258" s="249">
        <f>SUMIF(FG258:GJ258,"&gt;0")</f>
        <v>0</v>
      </c>
      <c r="FA258" s="249">
        <f>SUMIF(FG258:GJ258,"&lt;0")+SUMIF(GN258:HP258,"&lt;0")</f>
        <v>0</v>
      </c>
      <c r="FB258" s="174">
        <v>0</v>
      </c>
      <c r="FC258" s="126">
        <f>N258*km*'VALORES TABELA'!$B$13</f>
        <v>0</v>
      </c>
      <c r="FD258" s="250">
        <f t="shared" si="300"/>
        <v>0</v>
      </c>
      <c r="FE258" s="105"/>
      <c r="FF258" s="108"/>
      <c r="FG258" s="108"/>
      <c r="FH258" s="108"/>
      <c r="FI258" s="108"/>
      <c r="FJ258" s="108"/>
      <c r="FK258" s="108"/>
      <c r="FL258" s="108"/>
      <c r="FM258" s="108"/>
      <c r="FN258" s="108"/>
      <c r="FO258" s="108"/>
      <c r="FP258" s="108"/>
      <c r="FQ258" s="108"/>
      <c r="FR258" s="108"/>
      <c r="FS258" s="108"/>
      <c r="FT258" s="108"/>
      <c r="FU258" s="108"/>
      <c r="FV258" s="108"/>
      <c r="FW258" s="108"/>
      <c r="FX258" s="108"/>
      <c r="FY258" s="108"/>
      <c r="FZ258" s="108"/>
      <c r="GA258" s="108"/>
      <c r="GB258" s="108"/>
      <c r="GC258" s="108"/>
      <c r="GD258" s="108"/>
      <c r="GE258" s="108"/>
      <c r="GF258" s="108"/>
      <c r="GG258" s="108"/>
      <c r="GH258" s="108"/>
      <c r="GI258" s="108"/>
      <c r="GJ258" s="108"/>
      <c r="GK258" s="251"/>
      <c r="GL258" s="103">
        <f t="shared" si="248"/>
        <v>0</v>
      </c>
      <c r="GM258" s="12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64"/>
      <c r="HR258" s="64"/>
      <c r="HS258" s="64"/>
      <c r="HT258" s="64"/>
      <c r="HU258" s="64"/>
      <c r="HV258" s="64"/>
      <c r="HW258" s="105"/>
      <c r="HX258" s="64"/>
      <c r="HY258" s="280">
        <f t="shared" si="301"/>
        <v>0</v>
      </c>
      <c r="HZ258" s="280">
        <f t="shared" si="302"/>
        <v>0</v>
      </c>
      <c r="IA258" s="280">
        <f t="shared" si="303"/>
        <v>0</v>
      </c>
      <c r="IB258" s="64"/>
      <c r="IC258" s="64"/>
    </row>
    <row r="259" spans="1:237" s="106" customFormat="1" ht="22.5" customHeight="1" x14ac:dyDescent="0.25">
      <c r="A259" s="368" t="s">
        <v>3394</v>
      </c>
      <c r="B259" s="369" t="s">
        <v>3395</v>
      </c>
      <c r="C259" s="375" t="s">
        <v>3186</v>
      </c>
      <c r="D259" s="371" t="s">
        <v>3396</v>
      </c>
      <c r="E259" s="371" t="s">
        <v>3397</v>
      </c>
      <c r="F259" s="376" t="s">
        <v>3182</v>
      </c>
      <c r="G259" s="376" t="s">
        <v>3183</v>
      </c>
      <c r="H259" s="373" t="s">
        <v>2116</v>
      </c>
      <c r="I259" s="374" t="s">
        <v>2116</v>
      </c>
      <c r="J259" s="421" t="s">
        <v>3184</v>
      </c>
      <c r="K259" s="423" t="s">
        <v>3189</v>
      </c>
      <c r="L259" s="329">
        <f>CONTINUA!BV259</f>
        <v>0</v>
      </c>
      <c r="M259" s="329">
        <f>CONTINUA!BW259</f>
        <v>0</v>
      </c>
      <c r="N259" s="895"/>
      <c r="O259" s="896" t="s">
        <v>3534</v>
      </c>
      <c r="P259" s="897">
        <v>0</v>
      </c>
      <c r="Q259" s="400"/>
      <c r="R259" s="401"/>
      <c r="S259" s="400"/>
      <c r="T259" s="401"/>
      <c r="U259" s="400"/>
      <c r="V259" s="401"/>
      <c r="W259" s="400"/>
      <c r="X259" s="401"/>
      <c r="Y259" s="400"/>
      <c r="Z259" s="401"/>
      <c r="AA259" s="400"/>
      <c r="AB259" s="401"/>
      <c r="AC259" s="400"/>
      <c r="AD259" s="401"/>
      <c r="AE259" s="400"/>
      <c r="AF259" s="401"/>
      <c r="AG259" s="400"/>
      <c r="AH259" s="401"/>
      <c r="AI259" s="400"/>
      <c r="AJ259" s="401"/>
      <c r="AK259" s="400"/>
      <c r="AL259" s="401"/>
      <c r="AM259" s="400"/>
      <c r="AN259" s="401"/>
      <c r="AO259" s="400"/>
      <c r="AP259" s="401"/>
      <c r="AQ259" s="400"/>
      <c r="AR259" s="401"/>
      <c r="AS259" s="400"/>
      <c r="AT259" s="401"/>
      <c r="AU259" s="400"/>
      <c r="AV259" s="401"/>
      <c r="AW259" s="400"/>
      <c r="AX259" s="401"/>
      <c r="AY259" s="400"/>
      <c r="AZ259" s="401"/>
      <c r="BA259" s="400"/>
      <c r="BB259" s="401"/>
      <c r="BC259" s="400"/>
      <c r="BD259" s="401"/>
      <c r="BE259" s="400"/>
      <c r="BF259" s="401"/>
      <c r="BG259" s="400"/>
      <c r="BH259" s="401"/>
      <c r="BI259" s="400"/>
      <c r="BJ259" s="401"/>
      <c r="BK259" s="400"/>
      <c r="BL259" s="401"/>
      <c r="BM259" s="400"/>
      <c r="BN259" s="401"/>
      <c r="BO259" s="400"/>
      <c r="BP259" s="401"/>
      <c r="BQ259" s="400"/>
      <c r="BR259" s="401"/>
      <c r="BS259" s="400"/>
      <c r="BT259" s="401"/>
      <c r="BU259" s="400"/>
      <c r="BV259" s="401"/>
      <c r="BW259" s="400"/>
      <c r="BX259" s="401"/>
      <c r="BY259" s="400"/>
      <c r="BZ259" s="401"/>
      <c r="CA259" s="400"/>
      <c r="CB259" s="401"/>
      <c r="CC259" s="400"/>
      <c r="CD259" s="401"/>
      <c r="CE259" s="400"/>
      <c r="CF259" s="401"/>
      <c r="CG259" s="400"/>
      <c r="CH259" s="401"/>
      <c r="CI259" s="400"/>
      <c r="CJ259" s="401"/>
      <c r="CK259" s="400"/>
      <c r="CL259" s="401"/>
      <c r="CM259" s="400"/>
      <c r="CN259" s="401"/>
      <c r="CO259" s="400"/>
      <c r="CP259" s="401"/>
      <c r="CQ259" s="400"/>
      <c r="CR259" s="401"/>
      <c r="CS259" s="400"/>
      <c r="CT259" s="401"/>
      <c r="CU259" s="400"/>
      <c r="CV259" s="401"/>
      <c r="CW259" s="400"/>
      <c r="CX259" s="401"/>
      <c r="CY259" s="400"/>
      <c r="CZ259" s="401"/>
      <c r="DA259" s="400"/>
      <c r="DB259" s="401"/>
      <c r="DC259" s="400"/>
      <c r="DD259" s="401"/>
      <c r="DE259" s="400"/>
      <c r="DF259" s="401"/>
      <c r="DG259" s="400"/>
      <c r="DH259" s="401"/>
      <c r="DI259" s="400"/>
      <c r="DJ259" s="401"/>
      <c r="DK259" s="400"/>
      <c r="DL259" s="401"/>
      <c r="DM259" s="400"/>
      <c r="DN259" s="401"/>
      <c r="DO259" s="400"/>
      <c r="DP259" s="401"/>
      <c r="DQ259" s="400"/>
      <c r="DR259" s="401"/>
      <c r="DS259" s="400"/>
      <c r="DT259" s="401"/>
      <c r="DU259" s="400"/>
      <c r="DV259" s="401"/>
      <c r="DW259" s="400"/>
      <c r="DX259" s="401"/>
      <c r="DY259" s="400"/>
      <c r="DZ259" s="401"/>
      <c r="EA259" s="400"/>
      <c r="EB259" s="401"/>
      <c r="EC259" s="400"/>
      <c r="ED259" s="401"/>
      <c r="EE259" s="400"/>
      <c r="EF259" s="401"/>
      <c r="EG259" s="400"/>
      <c r="EH259" s="401"/>
      <c r="EI259" s="400"/>
      <c r="EJ259" s="447"/>
      <c r="EK259" s="511"/>
      <c r="EL259" s="514"/>
      <c r="EM259" s="448"/>
      <c r="EN259" s="344"/>
      <c r="EO259" s="345"/>
      <c r="EP259" s="171">
        <f t="shared" si="241"/>
        <v>0</v>
      </c>
      <c r="EQ259" s="171">
        <f t="shared" si="242"/>
        <v>0</v>
      </c>
      <c r="ER259" s="171">
        <f t="shared" si="243"/>
        <v>0</v>
      </c>
      <c r="ES259" s="171">
        <f t="shared" si="244"/>
        <v>0</v>
      </c>
      <c r="ET259" s="171">
        <f t="shared" si="245"/>
        <v>0</v>
      </c>
      <c r="EU259" s="171">
        <f t="shared" si="246"/>
        <v>0</v>
      </c>
      <c r="EV259" s="172">
        <f t="shared" si="247"/>
        <v>0</v>
      </c>
      <c r="EW259" s="127"/>
      <c r="EX259" s="248">
        <f t="shared" si="299"/>
        <v>0</v>
      </c>
      <c r="EY259" s="174">
        <f>(L259*regular)+(M259*Cadeirantee)</f>
        <v>0</v>
      </c>
      <c r="EZ259" s="249">
        <f>SUMIF(FG259:GJ259,"&gt;0")</f>
        <v>0</v>
      </c>
      <c r="FA259" s="249">
        <f>SUMIF(FG259:GJ259,"&lt;0")+SUMIF(GN259:HP259,"&lt;0")</f>
        <v>0</v>
      </c>
      <c r="FB259" s="174">
        <v>0</v>
      </c>
      <c r="FC259" s="126">
        <f>N259*km*'VALORES TABELA'!$B$13</f>
        <v>0</v>
      </c>
      <c r="FD259" s="250">
        <f t="shared" si="300"/>
        <v>0</v>
      </c>
      <c r="FE259" s="105"/>
      <c r="FF259" s="118"/>
      <c r="FG259" s="118"/>
      <c r="FH259" s="118"/>
      <c r="FI259" s="118"/>
      <c r="FJ259" s="118"/>
      <c r="FK259" s="118"/>
      <c r="FL259" s="118"/>
      <c r="FM259" s="118"/>
      <c r="FN259" s="118"/>
      <c r="FO259" s="118"/>
      <c r="FP259" s="118"/>
      <c r="FQ259" s="118"/>
      <c r="FR259" s="118"/>
      <c r="FS259" s="118"/>
      <c r="FT259" s="118"/>
      <c r="FU259" s="118"/>
      <c r="FV259" s="118"/>
      <c r="FW259" s="118"/>
      <c r="FX259" s="118"/>
      <c r="FY259" s="118"/>
      <c r="FZ259" s="118"/>
      <c r="GA259" s="118"/>
      <c r="GB259" s="118"/>
      <c r="GC259" s="118"/>
      <c r="GD259" s="118"/>
      <c r="GE259" s="118"/>
      <c r="GF259" s="118"/>
      <c r="GG259" s="118"/>
      <c r="GH259" s="118"/>
      <c r="GI259" s="118"/>
      <c r="GJ259" s="118"/>
      <c r="GK259" s="252"/>
      <c r="GL259" s="103">
        <f t="shared" si="248"/>
        <v>0</v>
      </c>
      <c r="GM259" s="12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64"/>
      <c r="HR259" s="65"/>
      <c r="HS259" s="65"/>
      <c r="HT259" s="65"/>
      <c r="HU259" s="65"/>
      <c r="HV259" s="65"/>
      <c r="HW259" s="105"/>
      <c r="HX259" s="65"/>
      <c r="HY259" s="280">
        <f t="shared" si="301"/>
        <v>0</v>
      </c>
      <c r="HZ259" s="280">
        <f t="shared" si="302"/>
        <v>0</v>
      </c>
      <c r="IA259" s="280">
        <f t="shared" si="303"/>
        <v>0</v>
      </c>
      <c r="IB259" s="65"/>
      <c r="IC259" s="65"/>
    </row>
    <row r="260" spans="1:237" s="106" customFormat="1" ht="22.5" customHeight="1" thickBot="1" x14ac:dyDescent="0.3">
      <c r="A260" s="377" t="s">
        <v>3394</v>
      </c>
      <c r="B260" s="378" t="s">
        <v>3395</v>
      </c>
      <c r="C260" s="379" t="s">
        <v>3186</v>
      </c>
      <c r="D260" s="380" t="s">
        <v>3396</v>
      </c>
      <c r="E260" s="380" t="s">
        <v>3397</v>
      </c>
      <c r="F260" s="381" t="s">
        <v>3182</v>
      </c>
      <c r="G260" s="381" t="s">
        <v>3183</v>
      </c>
      <c r="H260" s="382" t="s">
        <v>2116</v>
      </c>
      <c r="I260" s="383" t="s">
        <v>2116</v>
      </c>
      <c r="J260" s="421" t="s">
        <v>3184</v>
      </c>
      <c r="K260" s="424" t="s">
        <v>60</v>
      </c>
      <c r="L260" s="329">
        <f>CONTINUA!BV260</f>
        <v>0</v>
      </c>
      <c r="M260" s="329">
        <f>CONTINUA!BW260</f>
        <v>0</v>
      </c>
      <c r="N260" s="895"/>
      <c r="O260" s="896" t="s">
        <v>3534</v>
      </c>
      <c r="P260" s="897">
        <v>0</v>
      </c>
      <c r="Q260" s="400"/>
      <c r="R260" s="401"/>
      <c r="S260" s="400"/>
      <c r="T260" s="401"/>
      <c r="U260" s="400"/>
      <c r="V260" s="401"/>
      <c r="W260" s="400"/>
      <c r="X260" s="401"/>
      <c r="Y260" s="400"/>
      <c r="Z260" s="401"/>
      <c r="AA260" s="400"/>
      <c r="AB260" s="401"/>
      <c r="AC260" s="400"/>
      <c r="AD260" s="401"/>
      <c r="AE260" s="400"/>
      <c r="AF260" s="401"/>
      <c r="AG260" s="400"/>
      <c r="AH260" s="401"/>
      <c r="AI260" s="400"/>
      <c r="AJ260" s="401"/>
      <c r="AK260" s="400"/>
      <c r="AL260" s="401"/>
      <c r="AM260" s="400"/>
      <c r="AN260" s="401"/>
      <c r="AO260" s="400"/>
      <c r="AP260" s="401"/>
      <c r="AQ260" s="400"/>
      <c r="AR260" s="401"/>
      <c r="AS260" s="400"/>
      <c r="AT260" s="401"/>
      <c r="AU260" s="400"/>
      <c r="AV260" s="401"/>
      <c r="AW260" s="400"/>
      <c r="AX260" s="401"/>
      <c r="AY260" s="400"/>
      <c r="AZ260" s="401"/>
      <c r="BA260" s="400"/>
      <c r="BB260" s="401"/>
      <c r="BC260" s="400"/>
      <c r="BD260" s="401"/>
      <c r="BE260" s="400"/>
      <c r="BF260" s="401"/>
      <c r="BG260" s="400"/>
      <c r="BH260" s="401"/>
      <c r="BI260" s="400"/>
      <c r="BJ260" s="401"/>
      <c r="BK260" s="400"/>
      <c r="BL260" s="401"/>
      <c r="BM260" s="400"/>
      <c r="BN260" s="401"/>
      <c r="BO260" s="400"/>
      <c r="BP260" s="401"/>
      <c r="BQ260" s="400"/>
      <c r="BR260" s="401"/>
      <c r="BS260" s="400"/>
      <c r="BT260" s="401"/>
      <c r="BU260" s="400"/>
      <c r="BV260" s="401"/>
      <c r="BW260" s="400"/>
      <c r="BX260" s="401"/>
      <c r="BY260" s="400"/>
      <c r="BZ260" s="401"/>
      <c r="CA260" s="400"/>
      <c r="CB260" s="401"/>
      <c r="CC260" s="400"/>
      <c r="CD260" s="401"/>
      <c r="CE260" s="400"/>
      <c r="CF260" s="401"/>
      <c r="CG260" s="400"/>
      <c r="CH260" s="401"/>
      <c r="CI260" s="400"/>
      <c r="CJ260" s="401"/>
      <c r="CK260" s="400"/>
      <c r="CL260" s="401"/>
      <c r="CM260" s="400"/>
      <c r="CN260" s="401"/>
      <c r="CO260" s="400"/>
      <c r="CP260" s="401"/>
      <c r="CQ260" s="400"/>
      <c r="CR260" s="401"/>
      <c r="CS260" s="400"/>
      <c r="CT260" s="401"/>
      <c r="CU260" s="400"/>
      <c r="CV260" s="401"/>
      <c r="CW260" s="400"/>
      <c r="CX260" s="401"/>
      <c r="CY260" s="400"/>
      <c r="CZ260" s="401"/>
      <c r="DA260" s="400"/>
      <c r="DB260" s="401"/>
      <c r="DC260" s="400"/>
      <c r="DD260" s="401"/>
      <c r="DE260" s="400"/>
      <c r="DF260" s="401"/>
      <c r="DG260" s="400"/>
      <c r="DH260" s="401"/>
      <c r="DI260" s="400"/>
      <c r="DJ260" s="401"/>
      <c r="DK260" s="400"/>
      <c r="DL260" s="401"/>
      <c r="DM260" s="400"/>
      <c r="DN260" s="401"/>
      <c r="DO260" s="400"/>
      <c r="DP260" s="401"/>
      <c r="DQ260" s="400"/>
      <c r="DR260" s="401"/>
      <c r="DS260" s="400"/>
      <c r="DT260" s="401"/>
      <c r="DU260" s="400"/>
      <c r="DV260" s="401"/>
      <c r="DW260" s="400"/>
      <c r="DX260" s="401"/>
      <c r="DY260" s="400"/>
      <c r="DZ260" s="401"/>
      <c r="EA260" s="400"/>
      <c r="EB260" s="401"/>
      <c r="EC260" s="400"/>
      <c r="ED260" s="401"/>
      <c r="EE260" s="400"/>
      <c r="EF260" s="401"/>
      <c r="EG260" s="400"/>
      <c r="EH260" s="401"/>
      <c r="EI260" s="400"/>
      <c r="EJ260" s="447"/>
      <c r="EK260" s="512"/>
      <c r="EL260" s="515"/>
      <c r="EM260" s="450"/>
      <c r="EN260" s="348"/>
      <c r="EO260" s="348"/>
      <c r="EP260" s="179">
        <f t="shared" si="241"/>
        <v>0</v>
      </c>
      <c r="EQ260" s="179">
        <f t="shared" si="242"/>
        <v>0</v>
      </c>
      <c r="ER260" s="179">
        <f t="shared" si="243"/>
        <v>0</v>
      </c>
      <c r="ES260" s="179">
        <f t="shared" si="244"/>
        <v>0</v>
      </c>
      <c r="ET260" s="179">
        <f t="shared" si="245"/>
        <v>0</v>
      </c>
      <c r="EU260" s="179">
        <f t="shared" si="246"/>
        <v>0</v>
      </c>
      <c r="EV260" s="172">
        <f t="shared" si="247"/>
        <v>0</v>
      </c>
      <c r="EW260" s="253"/>
      <c r="EX260" s="254">
        <v>0</v>
      </c>
      <c r="EY260" s="180">
        <v>0</v>
      </c>
      <c r="EZ260" s="255">
        <v>0</v>
      </c>
      <c r="FA260" s="255">
        <v>0</v>
      </c>
      <c r="FB260" s="180">
        <f>SUM(FF260:GI260)/2</f>
        <v>0</v>
      </c>
      <c r="FC260" s="256">
        <f>N260*km*'VALORES TABELA'!$B$13</f>
        <v>0</v>
      </c>
      <c r="FD260" s="250">
        <f t="shared" si="300"/>
        <v>0</v>
      </c>
      <c r="FE260" s="257"/>
      <c r="FF260" s="181">
        <f>((Q260+S260)*Percapita)+((R260+T260)*Cadeirante)</f>
        <v>0</v>
      </c>
      <c r="FG260" s="181">
        <f>((U260+W260)*Percapita/30*FG$4)+((V260+X260)*Cadeirante/30*FG$4)</f>
        <v>0</v>
      </c>
      <c r="FH260" s="181">
        <f>((Y260+AA260)*Percapita/30*FH$4)+((Z260+AB260)*Cadeirante/30*FH$4)</f>
        <v>0</v>
      </c>
      <c r="FI260" s="181">
        <f>((AC260+AE260)*Percapita/30*FI$4)+((AD260+AF260)*Cadeirante/30*FI$4)</f>
        <v>0</v>
      </c>
      <c r="FJ260" s="181">
        <f>((AG260+AI260)*Percapita/30*FJ$4)+((AH260+AJ260)*Cadeirante/30*FJ$4)</f>
        <v>0</v>
      </c>
      <c r="FK260" s="181">
        <f>((AK260+AM260)*Percapita/30*FK$4)+((AL260+AN260)*Cadeirante/30*FK$4)</f>
        <v>0</v>
      </c>
      <c r="FL260" s="181">
        <f>((AO260+AQ260)*Percapita/30*FL$4)+((AP260+AR260)*Cadeirante/30*FL$4)</f>
        <v>0</v>
      </c>
      <c r="FM260" s="181">
        <f>((AS260+AU260)*Percapita/30*FM$4)+((AT260+AV260)*Cadeirante/30*FM$4)</f>
        <v>0</v>
      </c>
      <c r="FN260" s="181">
        <f>((AW260+AY260)*Percapita/30*FN$4)+((AX260+AZ260)*Cadeirante/30*FN$4)</f>
        <v>0</v>
      </c>
      <c r="FO260" s="181">
        <f>((BA260+BC260)*Percapita/30*FO$4)+((BB260+BD260)*Cadeirante/30*FO$4)</f>
        <v>0</v>
      </c>
      <c r="FP260" s="181">
        <f>((BE260+BG260)*Percapita/30*FP$4)+((BF260+BH260)*Cadeirante/30*FP$4)</f>
        <v>0</v>
      </c>
      <c r="FQ260" s="181">
        <f>((BI260+BK260)*Percapita/30*FQ$4)+((BJ260+BL260)*Cadeirante/30*FQ$4)</f>
        <v>0</v>
      </c>
      <c r="FR260" s="181">
        <f>((BM260+BO260)*Percapita/30*FR$4)+((BN260+BP260)*Cadeirante/30*FR$4)</f>
        <v>0</v>
      </c>
      <c r="FS260" s="181">
        <f>((BQ260+BS260)*Percapita/30*FS$4)+((BR260+BT260)*Cadeirante/30*FS$4)</f>
        <v>0</v>
      </c>
      <c r="FT260" s="181">
        <f>((BU260+BW260)*Percapita/30*FT$4)+((BV260+BX260)*Cadeirante/30*FT$4)</f>
        <v>0</v>
      </c>
      <c r="FU260" s="181">
        <f>((BY260+CA260)*Percapita/30*FU$4)+((BZ260+CB260)*Cadeirante/30*FU$4)</f>
        <v>0</v>
      </c>
      <c r="FV260" s="181">
        <f>((CC260+CE260)*Percapita/30*FV$4)+((CD260+CF260)*Cadeirante/30*FV$4)</f>
        <v>0</v>
      </c>
      <c r="FW260" s="181">
        <f>((CG260+CI260)*Percapita/30*FW$4)+((CI260+CK260)*Cadeirante/30*FW$4)</f>
        <v>0</v>
      </c>
      <c r="FX260" s="181">
        <f>((CK260+CM260)*Percapita/30*FX$4)+((CL260+CN260)*Cadeirante/30*FX$4)</f>
        <v>0</v>
      </c>
      <c r="FY260" s="181">
        <f>((CO260+CQ260)*Percapita/30*FY$4)+((CP260+CR260)*Cadeirante/30*FY$4)</f>
        <v>0</v>
      </c>
      <c r="FZ260" s="181">
        <f>((CS260+CU260)*Percapita/30*FZ$4)+((CT260+CV260)*Cadeirante/30*FZ$4)</f>
        <v>0</v>
      </c>
      <c r="GA260" s="181">
        <f>((CW260+CY260)*Percapita/30*GA$4)+((CX260+CZ260)*Cadeirante/30*GA$4)</f>
        <v>0</v>
      </c>
      <c r="GB260" s="181">
        <f>((DA260+DC260)*Percapita/30*GB$4)+((DB260+DD260)*Cadeirante/30*GB$4)</f>
        <v>0</v>
      </c>
      <c r="GC260" s="181">
        <f>((DE260+DG260)*Percapita/30*GC$4)+((DF260+DH260)*Cadeirante/30*GC$4)</f>
        <v>0</v>
      </c>
      <c r="GD260" s="181">
        <f>((DI260+DK260)*Percapita/30*GD$4)+((DJ260+DL260)*Cadeirante/30*GD$4)</f>
        <v>0</v>
      </c>
      <c r="GE260" s="181">
        <f>((DM260+DO260)*Percapita/30*GE$4)+((DN260+DP260)*Cadeirante/30*GE$4)</f>
        <v>0</v>
      </c>
      <c r="GF260" s="181">
        <f>((DQ260+DS260)*Percapita/30*GF$4)+((DR260+DT260)*Cadeirante/30*GF$4)</f>
        <v>0</v>
      </c>
      <c r="GG260" s="181">
        <f>((DU260+DW260)*Percapita/30*GG$4)+((DV260+DX260)*Cadeirante/30*GG$4)</f>
        <v>0</v>
      </c>
      <c r="GH260" s="181">
        <f>((DY260+EA260)*Percapita/30*GH$4)+((DZ260+EB260)*Cadeirante/30*GH$4)</f>
        <v>0</v>
      </c>
      <c r="GI260" s="181">
        <f>((EC260+EE260)*Percapita/30*GI$4)+((ED260+EF260)*Cadeirante/30*GI$4)</f>
        <v>0</v>
      </c>
      <c r="GJ260" s="181">
        <f>((EG260+EI260)*Percapita)+((EH260+EJ260)*Cadeirante)</f>
        <v>0</v>
      </c>
      <c r="GK260" s="258"/>
      <c r="GL260" s="103">
        <f t="shared" si="248"/>
        <v>0</v>
      </c>
      <c r="GM260" s="124"/>
      <c r="GN260" s="182"/>
      <c r="GO260" s="182"/>
      <c r="GP260" s="182"/>
      <c r="GQ260" s="182"/>
      <c r="GR260" s="182"/>
      <c r="GS260" s="182"/>
      <c r="GT260" s="182"/>
      <c r="GU260" s="182"/>
      <c r="GV260" s="182"/>
      <c r="GW260" s="182"/>
      <c r="GX260" s="182"/>
      <c r="GY260" s="182"/>
      <c r="GZ260" s="182"/>
      <c r="HA260" s="182"/>
      <c r="HB260" s="182"/>
      <c r="HC260" s="182"/>
      <c r="HD260" s="182"/>
      <c r="HE260" s="182"/>
      <c r="HF260" s="182"/>
      <c r="HG260" s="182"/>
      <c r="HH260" s="182"/>
      <c r="HI260" s="182"/>
      <c r="HJ260" s="182"/>
      <c r="HK260" s="182"/>
      <c r="HL260" s="182"/>
      <c r="HM260" s="182"/>
      <c r="HN260" s="182"/>
      <c r="HO260" s="182"/>
      <c r="HP260" s="259"/>
      <c r="HQ260" s="64"/>
      <c r="HW260" s="257"/>
      <c r="HY260" s="280">
        <f t="shared" si="301"/>
        <v>0</v>
      </c>
      <c r="HZ260" s="280">
        <f t="shared" si="302"/>
        <v>0</v>
      </c>
      <c r="IA260" s="280">
        <f t="shared" si="303"/>
        <v>0</v>
      </c>
    </row>
    <row r="261" spans="1:237" s="106" customFormat="1" ht="22.5" customHeight="1" x14ac:dyDescent="0.25">
      <c r="A261" t="s">
        <v>3398</v>
      </c>
      <c r="B261" s="522" t="s">
        <v>3399</v>
      </c>
      <c r="C261" s="523">
        <v>1</v>
      </c>
      <c r="D261" s="524" t="s">
        <v>3400</v>
      </c>
      <c r="E261" s="524" t="s">
        <v>3401</v>
      </c>
      <c r="F261" s="525" t="s">
        <v>3182</v>
      </c>
      <c r="G261" s="525" t="s">
        <v>3183</v>
      </c>
      <c r="H261" s="350" t="s">
        <v>2119</v>
      </c>
      <c r="I261" s="351" t="s">
        <v>2119</v>
      </c>
      <c r="J261" s="409" t="s">
        <v>3184</v>
      </c>
      <c r="K261" s="410" t="s">
        <v>3185</v>
      </c>
      <c r="L261" s="329">
        <f>CONTINUA!BV261</f>
        <v>0</v>
      </c>
      <c r="M261" s="329">
        <f>CONTINUA!BW261</f>
        <v>0</v>
      </c>
      <c r="N261" s="895"/>
      <c r="O261" s="896" t="s">
        <v>3535</v>
      </c>
      <c r="P261" s="897">
        <v>0</v>
      </c>
      <c r="Q261" s="400">
        <v>27</v>
      </c>
      <c r="R261" s="401"/>
      <c r="S261" s="400"/>
      <c r="T261" s="401"/>
      <c r="U261" s="400"/>
      <c r="V261" s="401"/>
      <c r="W261" s="400"/>
      <c r="X261" s="401"/>
      <c r="Y261" s="400"/>
      <c r="Z261" s="401"/>
      <c r="AA261" s="400"/>
      <c r="AB261" s="401"/>
      <c r="AC261" s="400"/>
      <c r="AD261" s="401"/>
      <c r="AE261" s="400"/>
      <c r="AF261" s="401"/>
      <c r="AG261" s="400"/>
      <c r="AH261" s="401"/>
      <c r="AI261" s="400"/>
      <c r="AJ261" s="401"/>
      <c r="AK261" s="400"/>
      <c r="AL261" s="401"/>
      <c r="AM261" s="400"/>
      <c r="AN261" s="401"/>
      <c r="AO261" s="400"/>
      <c r="AP261" s="401"/>
      <c r="AQ261" s="400"/>
      <c r="AR261" s="401"/>
      <c r="AS261" s="400"/>
      <c r="AT261" s="401"/>
      <c r="AU261" s="400"/>
      <c r="AV261" s="401"/>
      <c r="AW261" s="400"/>
      <c r="AX261" s="401"/>
      <c r="AY261" s="400"/>
      <c r="AZ261" s="401"/>
      <c r="BA261" s="400"/>
      <c r="BB261" s="401"/>
      <c r="BC261" s="400"/>
      <c r="BD261" s="401"/>
      <c r="BE261" s="400"/>
      <c r="BF261" s="401"/>
      <c r="BG261" s="400"/>
      <c r="BH261" s="401"/>
      <c r="BI261" s="400"/>
      <c r="BJ261" s="401"/>
      <c r="BK261" s="400"/>
      <c r="BL261" s="401"/>
      <c r="BM261" s="400"/>
      <c r="BN261" s="401"/>
      <c r="BO261" s="400"/>
      <c r="BP261" s="401"/>
      <c r="BQ261" s="400"/>
      <c r="BR261" s="401"/>
      <c r="BS261" s="400"/>
      <c r="BT261" s="401"/>
      <c r="BU261" s="400"/>
      <c r="BV261" s="401"/>
      <c r="BW261" s="400"/>
      <c r="BX261" s="401"/>
      <c r="BY261" s="400"/>
      <c r="BZ261" s="401"/>
      <c r="CA261" s="400"/>
      <c r="CB261" s="401"/>
      <c r="CC261" s="400"/>
      <c r="CD261" s="401"/>
      <c r="CE261" s="400"/>
      <c r="CF261" s="401"/>
      <c r="CG261" s="400"/>
      <c r="CH261" s="401"/>
      <c r="CI261" s="400"/>
      <c r="CJ261" s="401"/>
      <c r="CK261" s="400"/>
      <c r="CL261" s="401"/>
      <c r="CM261" s="400"/>
      <c r="CN261" s="401"/>
      <c r="CO261" s="400"/>
      <c r="CP261" s="401"/>
      <c r="CQ261" s="400"/>
      <c r="CR261" s="401"/>
      <c r="CS261" s="400"/>
      <c r="CT261" s="401"/>
      <c r="CU261" s="400"/>
      <c r="CV261" s="401"/>
      <c r="CW261" s="400"/>
      <c r="CX261" s="401"/>
      <c r="CY261" s="400"/>
      <c r="CZ261" s="401"/>
      <c r="DA261" s="400"/>
      <c r="DB261" s="401"/>
      <c r="DC261" s="400"/>
      <c r="DD261" s="401"/>
      <c r="DE261" s="400"/>
      <c r="DF261" s="401"/>
      <c r="DG261" s="400"/>
      <c r="DH261" s="401"/>
      <c r="DI261" s="400"/>
      <c r="DJ261" s="401"/>
      <c r="DK261" s="400"/>
      <c r="DL261" s="401"/>
      <c r="DM261" s="400"/>
      <c r="DN261" s="401"/>
      <c r="DO261" s="400"/>
      <c r="DP261" s="401"/>
      <c r="DQ261" s="400"/>
      <c r="DR261" s="401"/>
      <c r="DS261" s="400"/>
      <c r="DT261" s="401"/>
      <c r="DU261" s="400"/>
      <c r="DV261" s="401"/>
      <c r="DW261" s="400"/>
      <c r="DX261" s="401"/>
      <c r="DY261" s="400"/>
      <c r="DZ261" s="401"/>
      <c r="EA261" s="400"/>
      <c r="EB261" s="401"/>
      <c r="EC261" s="400"/>
      <c r="ED261" s="401"/>
      <c r="EE261" s="400"/>
      <c r="EF261" s="401"/>
      <c r="EG261" s="400"/>
      <c r="EH261" s="401"/>
      <c r="EI261" s="400"/>
      <c r="EJ261" s="447"/>
      <c r="EK261" s="510"/>
      <c r="EL261" s="513"/>
      <c r="EM261" s="520"/>
      <c r="EN261" s="520"/>
      <c r="EO261" s="520"/>
      <c r="EP261" s="171">
        <f t="shared" si="241"/>
        <v>27</v>
      </c>
      <c r="EQ261" s="171">
        <f t="shared" si="242"/>
        <v>0</v>
      </c>
      <c r="ER261" s="171">
        <f t="shared" si="243"/>
        <v>0</v>
      </c>
      <c r="ES261" s="171">
        <f t="shared" si="244"/>
        <v>0</v>
      </c>
      <c r="ET261" s="171">
        <f t="shared" si="245"/>
        <v>0</v>
      </c>
      <c r="EU261" s="171">
        <f t="shared" si="246"/>
        <v>0</v>
      </c>
      <c r="EV261" s="172">
        <f t="shared" si="247"/>
        <v>27</v>
      </c>
      <c r="EW261" s="367">
        <f>IF(C261=4,IF(MAX(Q261:EJ263)&gt;0,(Especiall/30*(IF(($G261-$F261)=($G$5-$F$5),30,IF(DAY($G261)=31,($G261-$F261),($G261-$F261)+1)))),0),0)</f>
        <v>0</v>
      </c>
      <c r="EX261" s="248">
        <f t="shared" ref="EX261:EX264" si="304">FF261</f>
        <v>16738.04</v>
      </c>
      <c r="EY261" s="174">
        <f>(L261*regular)+(M261*Cadeirantee)</f>
        <v>0</v>
      </c>
      <c r="EZ261" s="249">
        <f>SUMIF(FG261:GJ261,"&gt;0")</f>
        <v>590.68600000000004</v>
      </c>
      <c r="FA261" s="249">
        <f>SUMIF(FG261:GJ261,"&lt;0")+SUMIF(GN261:HP261,"&lt;0")</f>
        <v>-89.887</v>
      </c>
      <c r="FB261" s="174">
        <v>0</v>
      </c>
      <c r="FC261" s="175">
        <f>N261*km*'VALORES TABELA'!$B$13</f>
        <v>0</v>
      </c>
      <c r="FD261" s="250">
        <f>GL261</f>
        <v>0</v>
      </c>
      <c r="FE261" s="176">
        <f>(EW261+EW262+EW263+EW264+EX261+EX262+EX263+EX264+EY261+EY262+EY263+EY264+EY265+EZ261+EZ262+EZ263+EZ264+FA261+FA262+FA263+FA264+FC261+FC262+FC263+FC264+HY261-HZ261-IA261+FD261+FD262+FD263+FD264+FB265)</f>
        <v>17238.839000000004</v>
      </c>
      <c r="FF261" s="177">
        <f>IF(C261=4,SUM(Q261+Q262+Q263+S261+S262+S263)*Percapita/30*FF$4+(R261+R262+R263+T261+T262+T263)*Cadeirante/30*FF$4,IF(C261=3,IF(Q264+S264=10,Fixo/30*FF$4+(Q261+Q262+Q263+S261+S262+S263)*Percapita/30*FF$4+(R264+T264)*Cadeirante/30*FF$4,IF(Q264+S264&lt;=9,(Q264+S264)*Crechee/30*FF$4)+(R264+T264)*Cadeirante/30*FF$4+(Q261+Q262+Q263+S261+S262+S263)*Percapita/30*FF$4)+IF(Q264+S264&gt;=11,Fixo/30*FF$4+(Q264+S264-10)*Crechee/30*FF$4,0),IF(C261=2,IF(R261+R262+R263+R264+T261+T262+T263+T264=1,Cadeirante/30*FF$4,IF(R261+R262+R263+R264+T261+T262+T263+T264=2,Fixo/30*FF$4,IF(R261+R262+R263+R264+T261+T262+T263+T264&gt;2,Fixo/30*FF$4+(R261+R262+R263+R264+T261+T262+T263+T264-2)*Cadeirante/30*FF$4)))+(Q261+Q262+Q263+S261+S262+S263)*Percapita/30*FF$4+(Q264+S264)*Crechee/30*FF$4,IF(C261=1,IF(Q261+Q262+Q263+R261+R262+R263+S261+S262+S263+T261+T262+T263&lt;=15,(Q261+Q262+Q263+S261+S262+S263)*Percapita/30*FF$4,IF(Q261+Q262+Q263+R261+R262+R263+S261+S262+S263+T261+T262+T263&gt;=16,Fixo/30*FF$4+(Q261+Q262+Q263+R261+R262+R263+S261+S262+S263+T261+T262-16)*Percapita/30*FF$4))))))</f>
        <v>16738.04</v>
      </c>
      <c r="FG261" s="177">
        <f>IF(C261=4,SUM(U261+U262+U263+W261+W262+W263)*Percapita/30*FG$4+(V261+V262+V263+X261+X262+X263)*Cadeirante/30*FG$4,IF(C261=3,IF(U264+W264=10,Fixo/30*FG$4+(U261+U262+U263+W261+W262+W263)*Percapita/30*FG$4+(V264+X264)*Cadeirante/30*FG$4,IF(U264+W264&lt;=9,(U264+W264)*Crechee/30*FG$4)+(V264+X264)*Cadeirante/30*FG$4+(U261+U262+U263+W261+W262+W263)*Percapita/30*FG$4)+IF(U264+W264&gt;=11,Fixo/30*FG$4+(U264+W264-10)*Crechee/30*FG$4,0),IF(C261=2,IF(V261+V262+V263+V264+X261+X262+X263+X264=1,Cadeirante/30*FG$4,IF(V261+V262+V263+V264+X261+X262+X263+X264=2,Fixo/30*FG$4,IF(V261+V262+V263+V264+X261+X262+X263+X264&gt;2,Fixo/30*FG$4+(V261+V262+V263+V264+X261+X262+X263+X264-2)*Cadeirante/30*FG$4)))+(U261+U262+U263+W261+W262+W263)*Percapita/30*FG$4+(U264+W264)*Crechee/30*FG$4,IF(C261=1,IF(U261+U262+U263+V261+V262+V263+W261+W262+W263+X261+X262+X263&lt;=15,(U261+U262+U263+W261+W262+W263)*Percapita/30*FG$4,IF(U261+U262+U263+V261+V262+V263+W261+W262+W263+X261+X262+X263&gt;=16,Fixo/30*FG$4+(U261+U262+U263+V261+V262+V263+W261+W262+W263+X261+X262-16)*Percapita/30*FG$4))))))</f>
        <v>0</v>
      </c>
      <c r="FH261" s="177">
        <f>IF(C261=4,SUM(Y261+Y262+Y263+AA261+AA262+AA263)*Percapita/30*FH$4+(Z261+Z262+Z263+AB261+AB262+AB263)*Cadeirante/30*FH$4,IF(C261=3,IF(Y264+AA264=10,Fixo/30*FH$4+(Y261+Y262+Y263+AA261+AA262+AA263)*Percapita/30*FH$4+(Z264+AB264)*Cadeirante/30*FH$4,IF(Y264+AA264&lt;=9,(Y264+AA264)*Crechee/30*FH$4)+(Z264+AB264)*Cadeirante/30*FH$4+(Y261+Y262+Y263+AA261+AA262+AA263)*Percapita/30*FH$4)+IF(Y264+AA264&gt;=11,Fixo/30*FH$4+(Y264+AA264-10)*Crechee/30*FH$4,0),IF(C261=2,IF(Z261+Z262+Z263+Z264+AB261+AB262+AB263+AB264=1,Cadeirante/30*FH$4,IF(Z261+Z262+Z263+Z264+AB261+AB262+AB263+AB264=2,Fixo/30*FH$4,IF(Z261+Z262+Z263+Z264+AB261+AB262+AB263+AB264&gt;2,Fixo/30*FH$4+(Z261+Z262+Z263+Z264+AB261+AB262+AB263+AB264-2)*Cadeirante/30*FH$4)))+(Y261+Y262+Y263+AA261+AA262+AA263)*Percapita/30*FH$4+(Y264+AA264)*Crechee/30*FH$4,IF(C261=1,IF(Y261+Y262+Y263+Z261+Z262+Z263+AA261+AA262+AA263+AB261+AB262+AB263&lt;=15,(Y261+Y262+Y263+AA261+AA262+AA263)*Percapita/30*FH$4,IF(Y261+Y262+Y263+Z261+Z262+Z263+AA261+AA262+AA263+AB261+AB262+AB263&gt;=16,Fixo/30*FH$4+(Y261+Y262+Y263+Z261+Z262+Z263+AA261+AA262+AA263+AB261+AB262-16)*Percapita/30*FH$4))))))</f>
        <v>0</v>
      </c>
      <c r="FI261" s="177">
        <f>IF(C261=4,SUM(AC261+AC262+AC263+AE261+AE262+AE263)*Percapita/30*FI$4+(AD261+AD262+AD263+AF261+AF262+AF263)*Cadeirante/30*FI$4,IF(C261=3,IF(AC264+AE264=10,Fixo/30*FI$4+(AC261+AC262+AC263+AE261+AE262+AE263)*Percapita/30*FI$4+(AD264+AF264)*Cadeirante/30*FI$4,IF(AC264+AE264&lt;=9,(AC264+AE264)*Crechee/30*FI$4)+(AD264+AF264)*Cadeirante/30*FI$4+(AC261+AC262+AC263+AE261+AE262+AE263)*Percapita/30*FI$4)+IF(AC264+AE264&gt;=11,Fixo/30*FI$4+(AC264+AE264-10)*Crechee/30*FI$4,0),IF(C261=2,IF(AD261+AD262+AD263+AD264+AF261+AF262+AF263+AF264=1,Cadeirante/30*FI$4,IF(AD261+AD262+AD263+AD264+AF261+AF262+AF263+AF264=2,Fixo/30*FI$4,IF(AD261+AD262+AD263+AD264+AF261+AF262+AF263+AF264&gt;2,Fixo/30*FI$4+(AD261+AD262+AD263+AD264+AF261+AF262+AF263+AF264-2)*Cadeirante/30*FI$4)))+(AC261+AC262+AC263+AE261+AE262+AE263)*Percapita/30*FI$4+(AC264+AE264)*Crechee/30*FI$4,IF(C261=1,IF(AC261+AC262+AC263+AD261+AD262+AD263+AE261+AE262+AE263+AF261+AF262+AF263&lt;=15,(AC261+AC262+AC263+AE261+AE262+AE263)*Percapita/30*FI$4,IF(AC261+AC262+AC263+AD261+AD262+AD263+AE261+AE262+AE263+AF261+AF262+AF263&gt;=16,Fixo/30*FI$4+(AC261+AC262+AC263+AD261+AD262+AD263+AE261+AE262+AE263+AF261+AF262-16)*Percapita/30*FI$4))))))</f>
        <v>0</v>
      </c>
      <c r="FJ261" s="177">
        <f>IF(C261=4,SUM(AG261+AG262+AG263+AI261+AI262+AI263)*Percapita/30*FJ$4+(AH261+AH262+AH263+AJ261+AJ262+AJ263)*Cadeirante/30*FJ$4,IF(C261=3,IF(AG264+AI264=10,Fixo/30*FJ$4+(AG261+AG262+AG263+AI261+AI262+AI263)*Percapita/30*FJ$4+(AH264+AJ264)*Cadeirante/30*FJ$4,IF(AG264+AI264&lt;=9,(AG264+AI264)*Crechee/30*FJ$4)+(AH264+AJ264)*Cadeirante/30*FJ$4+(AG261+AG262+AG263+AI261+AI262+AI263)*Percapita/30*FJ$4)+IF(AG264+AI264&gt;=11,Fixo/30*FJ$4+(AG264+AI264-10)*Crechee/30*FJ$4,0),IF(C261=2,IF(AH261+AH262+AH263+AH264+AJ261+AJ262+AJ263+AJ264=1,Cadeirante/30*FJ$4,IF(AH261+AH262+AH263+AH264+AJ261+AJ262+AJ263+AJ264=2,Fixo/30*FJ$4,IF(AH261+AH262+AH263+AH264+AJ261+AJ262+AJ263+AJ264&gt;2,Fixo/30*FJ$4+(AH261+AH262+AH263+AH264+AJ261+AJ262+AJ263+AJ264-2)*Cadeirante/30*FJ$4)))+(AG261+AG262+AG263+AI261+AI262+AI263)*Percapita/30*FJ$4+(AG264+AI264)*Crechee/30*FJ$4,IF(C261=1,IF(AG261+AG262+AG263+AH261+AH262+AH263+AI261+AI262+AI263+AJ261+AJ262+AJ263&lt;=15,(AG261+AG262+AG263+AI261+AI262+AI263)*Percapita/30*FJ$4,IF(AG261+AG262+AG263+AH261+AH262+AH263+AI261+AI262+AI263+AJ261+AJ262+AJ263&gt;=16,Fixo/30*FJ$4+(AG261+AG262+AG263+AH261+AH262+AH263+AI261+AI262+AI263+AJ261+AJ262-16)*Percapita/30*FJ$4))))))</f>
        <v>0</v>
      </c>
      <c r="FK261" s="177">
        <f>IF(C261=4,SUM(AK261+AK262+AK263+AM261+AM262+AM263)*Percapita/30*FK$4+(AL261+AL262+AL263+AN261+AN262+AN263)*Cadeirante/30*FK$4,IF(C261=3,IF(AK264+AM264=10,Fixo/30*FK$4+(AK261+AK262+AK263+AM261+AM262+AM263)*Percapita/30*FK$4+(AL264+AN264)*Cadeirante/30*FK$4,IF(AK264+AM264&lt;=9,(AK264+AM264)*Crechee/30*FK$4)+(AL264+AN264)*Cadeirante/30*FK$4+(AK261+AK262+AK263+AM261+AM262+AM263)*Percapita/30*FK$4)+IF(AK264+AM264&gt;=11,Fixo/30*FK$4+(AK264+AM264-10)*Crechee/30*FK$4,0),IF(C261=2,IF(AL261+AL262+AL263+AL264+AN261+AN262+AN263+AN264=1,Cadeirante/30*FK$4,IF(AL261+AL262+AL263+AL264+AN261+AN262+AN263+AN264=2,Fixo/30*FK$4,IF(AL261+AL262+AL263+AL264+AN261+AN262+AN263+AN264&gt;2,Fixo/30*FK$4+(AL261+AL262+AL263+AL264+AN261+AN262+AN263+AN264-2)*Cadeirante/30*FK$4)))+(AK261+AK262+AK263+AM261+AM262+AM263)*Percapita/30*FK$4+(AK264+AM264)*Crechee/30*FK$4,IF(C261=1,IF(AK261+AK262+AK263+AL261+AL262+AL263+AM261+AM262+AM263+AN261+AN262+AN263&lt;=15,(AK261+AK262+AK263+AM261+AM262+AM263)*Percapita/30*FK$4,IF(AK261+AK262+AK263+AL261+AL262+AL263+AM261+AM262+AM263+AN261+AN262+AN263&gt;=16,Fixo/30*FK$4+(AK261+AK262+AK263+AL261+AL262+AL263+AM261+AM262+AM263+AN261+AN262-16)*Percapita/30*FK$4))))))</f>
        <v>0</v>
      </c>
      <c r="FL261" s="177">
        <f>IF(C261=4,SUM(AO261+AO262+AO263+AQ261+AQ262+AQ263)*Percapita/30*FL$4+(AP261+AP262+AP263+AR261+AR262+AR263)*Cadeirante/30*FL$4,IF(C261=3,IF(AO264+AQ264=10,Fixo/30*FL$4+(AO261+AO262+AO263+AQ261+AQ262+AQ263)*Percapita/30*FL$4+(AP264+AR264)*Cadeirante/30*FL$4,IF(AO264+AQ264&lt;=9,(AO264+AQ264)*Crechee/30*FL$4)+(AP264+AR264)*Cadeirante/30*FL$4+(AO261+AO262+AO263+AQ261+AQ262+AQ263)*Percapita/30*FL$4)+IF(AO264+AQ264&gt;=11,Fixo/30*FL$4+(AO264+AQ264-10)*Crechee/30*FL$4,0),IF(C261=2,IF(AP261+AP262+AP263+AP264+AR261+AR262+AR263+AR264=1,Cadeirante/30*FL$4,IF(AP261+AP262+AP263+AP264+AR261+AR262+AR263+AR264=2,Fixo/30*FL$4,IF(AP261+AP262+AP263+AP264+AR261+AR262+AR263+AR264&gt;2,Fixo/30*FL$4+(AP261+AP262+AP263+AP264+AR261+AR262+AR263+AR264-2)*Cadeirante/30*FL$4)))+(AO261+AO262+AO263+AQ261+AQ262+AQ263)*Percapita/30*FL$4+(AO264+AQ264)*Crechee/30*FL$4,IF(C261=1,IF(AO261+AO262+AO263+AP261+AP262+AP263+AQ261+AQ262+AQ263+AR261+AR262+AR263&lt;=15,(AO261+AO262+AO263+AQ261+AQ262+AQ263)*Percapita/30*FL$4,IF(AO261+AO262+AO263+AP261+AP262+AP263+AQ261+AQ262+AQ263+AR261+AR262+AR263&gt;=16,Fixo/30*FL$4+(AO261+AO262+AO263+AP261+AP262+AP263+AQ261+AQ262+AQ263+AR261+AR262-16)*Percapita/30*FL$4))))))</f>
        <v>0</v>
      </c>
      <c r="FM261" s="177">
        <f>IF(C261=4,SUM(AS261+AS262+AS263+AU261+AU262+AU263)*Percapita/30*FM$4+(AT261+AT262+AT263+AV261+AV262+AV263)*Cadeirante/30*FM$4,IF(C261=3,IF(AS264+AU264=10,Fixo/30*FM$4+(AS261+AS262+AS263+AU261+AU262+AU263)*Percapita/30*FM$4+(AT264+AV264)*Cadeirante/30*FM$4,IF(AS264+AU264&lt;=9,(AS264+AU264)*Crechee/30*FM$4)+(AT264+AV264)*Cadeirante/30*FM$4+(AS261+AS262+AS263+AU261+AU262+AU263)*Percapita/30*FM$4)+IF(AS264+AU264&gt;=11,Fixo/30*FM$4+(AS264+AU264-10)*Crechee/30*FM$4,0),IF(C261=2,IF(AT261+AT262+AT263+AT264+AV261+AV262+AV263+AV264=1,Cadeirante/30*FM$4,IF(AT261+AT262+AT263+AT264+AV261+AV262+AV263+AV264=2,Fixo/30*FM$4,IF(AT261+AT262+AT263+AT264+AV261+AV262+AV263+AV264&gt;2,Fixo/30*FM$4+(AT261+AT262+AT263+AT264+AV261+AV262+AV263+AV264-2)*Cadeirante/30*FM$4)))+(AS261+AS262+AS263+AU261+AU262+AU263)*Percapita/30*FM$4+(AS264+AU264)*Crechee/30*FM$4,IF(C261=1,IF(AS261+AS262+AS263+AT261+AT262+AT263+AU261+AU262+AU263+AV261+AV262+AV263&lt;=15,(AS261+AS262+AS263+AU261+AU262+AU263)*Percapita/30*FM$4,IF(AS261+AS262+AS263+AT261+AT262+AT263+AU261+AU262+AU263+AV261+AV262+AV263&gt;=16,Fixo/30*FM$4+(AS261+AS262+AS263+AT261+AT262+AT263+AU261+AU262+AU263+AV261+AV262-16)*Percapita/30*FM$4))))))</f>
        <v>590.68600000000004</v>
      </c>
      <c r="FN261" s="177">
        <f>IF(C261=4,SUM(AW261+AW262+AW263+AY261+AY262+AY263)*Percapita/30*FN$4+(AX261+AX262+AX263+AZ261+AZ262+AZ263)*Cadeirante/30*FN$4,IF(C261=3,IF(AW264+AY264=10,Fixo/30*FN$4+(AW261+AW262+AW263+AY261+AY262+AY263)*Percapita/30*FN$4+(AX264+AZ264)*Cadeirante/30*FN$4,IF(AW264+AY264&lt;=9,(AW264+AY264)*Crechee/30*FN$4)+(AX264+AZ264)*Cadeirante/30*FN$4+(AW261+AW262+AW263+AY261+AY262+AY263)*Percapita/30*FN$4)+IF(AW264+AY264&gt;=11,Fixo/30*FN$4+(AW264+AY264-10)*Crechee/30*FN$4,0),IF(C261=2,IF(AX261+AX262+AX263+AX264+AZ261+AZ262+AZ263+AZ264=1,Cadeirante/30*FN$4,IF(AX261+AX262+AX263+AX264+AZ261+AZ262+AZ263+AZ264=2,Fixo/30*FN$4,IF(AX261+AX262+AX263+AX264+AZ261+AZ262+AZ263+AZ264&gt;2,Fixo/30*FN$4+(AX261+AX262+AX263+AX264+AZ261+AZ262+AZ263+AZ264-2)*Cadeirante/30*FN$4)))+(AW261+AW262+AW263+AY261+AY262+AY263)*Percapita/30*FN$4+(AW264+AY264)*Crechee/30*FN$4,IF(C261=1,IF(AW261+AW262+AW263+AX261+AX262+AX263+AY261+AY262+AY263+AZ261+AZ262+AZ263&lt;=15,(AW261+AW262+AW263+AY261+AY262+AY263)*Percapita/30*FN$4,IF(AW261+AW262+AW263+AX261+AX262+AX263+AY261+AY262+AY263+AZ261+AZ262+AZ263&gt;=16,Fixo/30*FN$4+(AW261+AW262+AW263+AX261+AX262+AX263+AY261+AY262+AY263+AZ261+AZ262-16)*Percapita/30*FN$4))))))</f>
        <v>0</v>
      </c>
      <c r="FO261" s="177">
        <f>IF(C261=4,SUM(BA261+BA262+BA263+BC261+BC262+BC263)*Percapita/30*FO$4+(BB261+BB262+BB263+BD261+BD262+BD263)*Cadeirante/30*FO$4,IF(C261=3,IF(BA264+BC264=10,Fixo/30*FO$4+(BA261+BA262+BA263+BC261+BC262+BC263)*Percapita/30*FO$4+(BB264+BD264)*Cadeirante/30*FO$4,IF(BA264+BC264&lt;=9,(BA264+BC264)*Crechee/30*FO$4)+(BB264+BD264)*Cadeirante/30*FO$4+(BA261+BA262+BA263+BC261+BC262+BC263)*Percapita/30*FO$4)+IF(BA264+BC264&gt;=11,Fixo/30*FO$4+(BA264+BC264-10)*Crechee/30*FO$4,0),IF(C261=2,IF(BB261+BB262+BB263+BB264+BD261+BD262+BD263+BD264=1,Cadeirante/30*FO$4,IF(BB261+BB262+BB263+BB264+BD261+BD262+BD263+BD264=2,Fixo/30*FO$4,IF(BB261+BB262+BB263+BB264+BD261+BD262+BD263+BD264&gt;2,Fixo/30*FO$4+(BB261+BB262+BB263+BB264+BD261+BD262+BD263+BD264-2)*Cadeirante/30*FO$4)))+(BA261+BA262+BA263+BC261+BC262+BC263)*Percapita/30*FO$4+(BA264+BC264)*Crechee/30*FO$4,IF(C261=1,IF(BA261+BA262+BA263+BB261+BB262+BB263+BC261+BC262+BC263+BD261+BD262+BD263&lt;=15,(BA261+BA262+BA263+BC261+BC262+BC263)*Percapita/30*FO$4,IF(BA261+BA262+BA263+BB261+BB262+BB263+BC261+BC262+BC263+BD261+BD262+BD263&gt;=16,Fixo/30*FO$4+(BA261+BA262+BA263+BB261+BB262+BB263+BC261+BC262+BC263+BD261+BD262-16)*Percapita/30*FO$4))))))</f>
        <v>0</v>
      </c>
      <c r="FP261" s="177">
        <f>IF(C261=4,SUM(BE261+BE262+BE263+BG261+BG262+BG263)*Percapita/30*FP$4+(BF261+BF262+BF263+BH261+BH262+BH263)*Cadeirante/30*FP$4,IF(C261=3,IF(BE264+BG264=10,Fixo/30*FP$4+(BE261+BE262+BE263+BG261+BG262+BG263)*Percapita/30*FP$4+(BF264+BH264)*Cadeirante/30*FP$4,IF(BE264+BG264&lt;=9,(BE264+BG264)*Crechee/30*FP$4)+(BF264+BH264)*Cadeirante/30*FP$4+(BE261+BE262+BE263+BG261+BG262+BG263)*Percapita/30*FP$4)+IF(BE264+BG264&gt;=11,Fixo/30*FP$4+(BE264+BG264-10)*Crechee/30*FP$4,0),IF(C261=2,IF(BF261+BF262+BF263+BF264+BH261+BH262+BH263+BH264=1,Cadeirante/30*FP$4,IF(BF261+BF262+BF263+BF264+BH261+BH262+BH263+BH264=2,Fixo/30*FP$4,IF(BF261+BF262+BF263+BF264+BH261+BH262+BH263+BH264&gt;2,Fixo/30*FP$4+(BF261+BF262+BF263+BF264+BH261+BH262+BH263+BH264-2)*Cadeirante/30*FP$4)))+(BE261+BE262+BE263+BG261+BG262+BG263)*Percapita/30*FP$4+(BE264+BG264)*Crechee/30*FP$4,IF(C261=1,IF(BE261+BE262+BE263+BF261+BF262+BF263+BG261+BG262+BG263+BH261+BH262+BH263&lt;=15,(BE261+BE262+BE263+BG261+BG262+BG263)*Percapita/30*FP$4,IF(BE261+BE262+BE263+BF261+BF262+BF263+BG261+BG262+BG263+BH261+BH262+BH263&gt;=16,Fixo/30*FP$4+(BE261+BE262+BE263+BF261+BF262+BF263+BG261+BG262+BG263+BH261+BH262-16)*Percapita/30*FP$4))))))</f>
        <v>0</v>
      </c>
      <c r="FQ261" s="177">
        <f>IF(C261=4,SUM(BI261+BI262+BI263+BK261+BK262+BK263)*Percapita/30*FQ$4+(BJ261+BJ262+BJ263+BL261+BL262+BL263)*Cadeirante/30*FQ$4,IF(C261=3,IF(BI264+BK264=10,Fixo/30*FQ$4+(BI261+BI262+BI263+BK261+BK262+BK263)*Percapita/30*FQ$4+(BJ264+BL264)*Cadeirante/30*FQ$4,IF(BI264+BK264&lt;=9,(BI264+BK264)*Crechee/30*FQ$4)+(BJ264+BL264)*Cadeirante/30*FQ$4+(BI261+BI262+BI263+BK261+BK262+BK263)*Percapita/30*FQ$4)+IF(BI264+BK264&gt;=11,Fixo/30*FQ$4+(BI264+BK264-10)*Crechee/30*FQ$4,0),IF(C261=2,IF(BJ261+BJ262+BJ263+BJ264+BL261+BL262+BL263+BL264=1,Cadeirante/30*FQ$4,IF(BJ261+BJ262+BJ263+BJ264+BL261+BL262+BL263+BL264=2,Fixo/30*FQ$4,IF(BJ261+BJ262+BJ263+BJ264+BL261+BL262+BL263+BL264&gt;2,Fixo/30*FQ$4+(BJ261+BJ262+BJ263+BJ264+BL261+BL262+BL263+BL264-2)*Cadeirante/30*FQ$4)))+(BI261+BI262+BI263+BK261+BK262+BK263)*Percapita/30*FQ$4+(BI264+BK264)*Crechee/30*FQ$4,IF(C261=1,IF(BI261+BI262+BI263+BJ261+BJ262+BJ263+BK261+BK262+BK263+BL261+BL262+BL263&lt;=15,(BI261+BI262+BI263+BK261+BK262+BK263)*Percapita/30*FQ$4,IF(BI261+BI262+BI263+BJ261+BJ262+BJ263+BK261+BK262+BK263+BL261+BL262+BL263&gt;=16,Fixo/30*FQ$4+(BI261+BI262+BI263+BJ261+BJ262+BJ263+BK261+BK262+BK263+BL261+BL262-16)*Percapita/30*FQ$4))))))</f>
        <v>0</v>
      </c>
      <c r="FR261" s="177">
        <f>IF(C261=4,SUM(BM261+BM262+BM263+BO261+BO262+BO263)*Percapita/30*FR$4+(BN261+BN262+BN263+BP261+BP262+BP263)*Cadeirante/30*FR$4,IF(C261=3,IF(BM264+BO264=10,Fixo/30*FR$4+(BM261+BM262+BM263+BO261+BO262+BO263)*Percapita/30*FR$4+(BN264+BP264)*Cadeirante/30*FR$4,IF(BM264+BO264&lt;=9,(BM264+BO264)*Crechee/30*FR$4)+(BN264+BP264)*Cadeirante/30*FR$4+(BM261+BM262+BM263+BO261+BO262+BO263)*Percapita/30*FR$4)+IF(BM264+BO264&gt;=11,Fixo/30*FR$4+(BM264+BO264-10)*Crechee/30*FR$4,0),IF(C261=2,IF(BN261+BN262+BN263+BN264+BP261+BP262+BP263+BP264=1,Cadeirante/30*FR$4,IF(BN261+BN262+BN263+BN264+BP261+BP262+BP263+BP264=2,Fixo/30*FR$4,IF(BN261+BN262+BN263+BN264+BP261+BP262+BP263+BP264&gt;2,Fixo/30*FR$4+(BN261+BN262+BN263+BN264+BP261+BP262+BP263+BP264-2)*Cadeirante/30*FR$4)))+(BM261+BM262+BM263+BO261+BO262+BO263)*Percapita/30*FR$4+(BM264+BO264)*Crechee/30*FR$4,IF(C261=1,IF(BM261+BM262+BM263+BN261+BN262+BN263+BO261+BO262+BO263+BP261+BP262+BP263&lt;=15,(BM261+BM262+BM263+BO261+BO262+BO263)*Percapita/30*FR$4,IF(BM261+BM262+BM263+BN261+BN262+BN263+BO261+BO262+BO263+BP261+BP262+BP263&gt;=16,Fixo/30*FR$4+(BM261+BM262+BM263+BN261+BN262+BN263+BO261+BO262+BO263+BP261+BP262-16)*Percapita/30*FR$4))))))</f>
        <v>0</v>
      </c>
      <c r="FS261" s="177">
        <f>IF(C261=4,SUM(BQ261+BQ262+BQ263+BS261+BS262+BS263)*Percapita/30*FS$4+(BR261+BR262+BR263+BT261+BT262+BT263)*Cadeirante/30*FS$4,IF(C261=3,IF(BQ264+BS264=10,Fixo/30*FS$4+(BQ261+BQ262+BQ263+BS261+BS262+BS263)*Percapita/30*FS$4+(BR264+BT264)*Cadeirante/30*FS$4,IF(BQ264+BS264&lt;=9,(BQ264+BS264)*Crechee/30*FS$4)+(BR264+BT264)*Cadeirante/30*FS$4+(BQ261+BQ262+BQ263+BS261+BS262+BS263)*Percapita/30*FS$4)+IF(BQ264+BS264&gt;=11,Fixo/30*FS$4+(BQ264+BS264-10)*Crechee/30*FS$4,0),IF(C261=2,IF(BR261+BR262+BR263+BR264+BT261+BT262+BT263+BT264=1,Cadeirante/30*FS$4,IF(BR261+BR262+BR263+BR264+BT261+BT262+BT263+BT264=2,Fixo/30*FS$4,IF(BR261+BR262+BR263+BR264+BT261+BT262+BT263+BT264&gt;2,Fixo/30*FS$4+(BR261+BR262+BR263+BR264+BT261+BT262+BT263+BT264-2)*Cadeirante/30*FS$4)))+(BQ261+BQ262+BQ263+BS261+BS262+BS263)*Percapita/30*FS$4+(BQ264+BS264)*Crechee/30*FS$4,IF(C261=1,IF(BQ261+BQ262+BQ263+BR261+BR262+BR263+BS261+BS262+BS263+BT261+BT262+BT263&lt;=15,(BQ261+BQ262+BQ263+BS261+BS262+BS263)*Percapita/30*FS$4,IF(BQ261+BQ262+BQ263+BR261+BR262+BR263+BS261+BS262+BS263+BT261+BT262+BT263&gt;=16,Fixo/30*FS$4+(BQ261+BQ262+BQ263+BR261+BR262+BR263+BS261+BS262+BS263+BT261+BT262-16)*Percapita/30*FS$4))))))</f>
        <v>0</v>
      </c>
      <c r="FT261" s="177">
        <f>IF(C261=4,SUM(BU261+BU262+BU263+BW261+BW262+BW263)*Percapita/30*FT$4+(BV261+BV262+BV263+BX261+BX262+BX263)*Cadeirante/30*FT$4,IF(C261=3,IF(BU264+BW264=10,Fixo/30*FT$4+(BU261+BU262+BU263+BW261+BW262+BW263)*Percapita/30*FT$4+(BV264+BX264)*Cadeirante/30*FT$4,IF(BU264+BW264&lt;=9,(BU264+BW264)*Crechee/30*FT$4)+(BV264+BX264)*Cadeirante/30*FT$4+(BU261+BU262+BU263+BW261+BW262+BW263)*Percapita/30*FT$4)+IF(BU264+BW264&gt;=11,Fixo/30*FT$4+(BU264+BW264-10)*Crechee/30*FT$4,0),IF(C261=2,IF(BV261+BV262+BV263+BV264+BX261+BX262+BX263+BX264=1,Cadeirante/30*FT$4,IF(BV261+BV262+BV263+BV264+BX261+BX262+BX263+BX264=2,Fixo/30*FT$4,IF(BV261+BV262+BV263+BV264+BX261+BX262+BX263+BX264&gt;2,Fixo/30*FT$4+(BV261+BV262+BV263+BV264+BX261+BX262+BX263+BX264-2)*Cadeirante/30*FT$4)))+(BU261+BU262+BU263+BW261+BW262+BW263)*Percapita/30*FT$4+(BU264+BW264)*Crechee/30*FT$4,IF(C261=1,IF(BU261+BU262+BU263+BV261+BV262+BV263+BW261+BW262+BW263+BX261+BX262+BX263&lt;=15,(BU261+BU262+BU263+BW261+BW262+BW263)*Percapita/30*FT$4,IF(BU261+BU262+BU263+BV261+BV262+BV263+BW261+BW262+BW263+BX261+BX262+BX263&gt;=16,Fixo/30*FT$4+(BU261+BU262+BU263+BV261+BV262+BV263+BW261+BW262+BW263+BX261+BX262-16)*Percapita/30*FT$4))))))</f>
        <v>0</v>
      </c>
      <c r="FU261" s="177">
        <f>IF(C261=4,SUM(BY261+BY262+BY263+CA261+CA262+CA263)*Percapita/30*FU$4+(BZ261+BZ262+BZ263+CB261+CB262+CB263)*Cadeirante/30*FU$4,IF(C261=3,IF(BY264+CA264=10,Fixo/30*FU$4+(BY261+BY262+BY263+CA261+CA262+CA263)*Percapita/30*FU$4+(BZ264+CB264)*Cadeirante/30*FU$4,IF(BY264+CA264&lt;=9,(BY264+CA264)*Crechee/30*FU$4)+(BZ264+CB264)*Cadeirante/30*FU$4+(BY261+BY262+BY263+CA261+CA262+CA263)*Percapita/30*FU$4)+IF(BY264+CA264&gt;=11,Fixo/30*FU$4+(BY264+CA264-10)*Crechee/30*FU$4,0),IF(C261=2,IF(BZ261+BZ262+BZ263+BZ264+CB261+CB262+CB263+CB264=1,Cadeirante/30*FU$4,IF(BZ261+BZ262+BZ263+BZ264+CB261+CB262+CB263+CB264=2,Fixo/30*FU$4,IF(BZ261+BZ262+BZ263+BZ264+CB261+CB262+CB263+CB264&gt;2,Fixo/30*FU$4+(BZ261+BZ262+BZ263+BZ264+CB261+CB262+CB263+CB264-2)*Cadeirante/30*FU$4)))+(BY261+BY262+BY263+CA261+CA262+CA263)*Percapita/30*FU$4+(BY264+CA264)*Crechee/30*FU$4,IF(C261=1,IF(BY261+BY262+BY263+BZ261+BZ262+BZ263+CA261+CA262+CA263+CB261+CB262+CB263&lt;=15,(BY261+BY262+BY263+CA261+CA262+CA263)*Percapita/30*FU$4,IF(BY261+BY262+BY263+BZ261+BZ262+BZ263+CA261+CA262+CA263+CB261+CB262+CB263&gt;=16,Fixo/30*FU$4+(BY261+BY262+BY263+BZ261+BZ262+BZ263+CA261+CA262+CA263+CB261+CB262-16)*Percapita/30*FU$4))))))</f>
        <v>0</v>
      </c>
      <c r="FV261" s="177">
        <f>IF(C261=4,SUM(CC261+CC262+CC263+CE261+CE262+CE263)*Percapita/30*FV$4+(CD261+CD262+CD263+CF261+CF262+CF263)*Cadeirante/30*FV$4,IF(C261=3,IF(CC264+CE264=10,Fixo/30*FV$4+(CC261+CC262+CC263+CE261+CE262+CE263)*Percapita/30*FV$4+(CD264+CF264)*Cadeirante/30*FV$4,IF(CC264+CE264&lt;=9,(CC264+CE264)*Crechee/30*FV$4)+(CD264+CF264)*Cadeirante/30*FV$4+(CC261+CC262+CC263+CE261+CE262+CE263)*Percapita/30*FV$4)+IF(CC264+CE264&gt;=11,Fixo/30*FV$4+(CC264+CE264-10)*Crechee/30*FV$4,0),IF(C261=2,IF(CD261+CD262+CD263+CD264+CF261+CF262+CF263+CF264=1,Cadeirante/30*FV$4,IF(CD261+CD262+CD263+CD264+CF261+CF262+CF263+CF264=2,Fixo/30*FV$4,IF(CD261+CD262+CD263+CD264+CF261+CF262+CF263+CF264&gt;2,Fixo/30*FV$4+(CD261+CD262+CD263+CD264+CF261+CF262+CF263+CF264-2)*Cadeirante/30*FV$4)))+(CC261+CC262+CC263+CE261+CE262+CE263)*Percapita/30*FV$4+(CC264+CE264)*Crechee/30*FV$4,IF(C261=1,IF(CC261+CC262+CC263+CD261+CD262+CD263+CE261+CE262+CE263+CF261+CF262+CF263&lt;=15,(CC261+CC262+CC263+CE261+CE262+CE263)*Percapita/30*FV$4,IF(CC261+CC262+CC263+CD261+CD262+CD263+CE261+CE262+CE263+CF261+CF262+CF263&gt;=16,Fixo/30*FV$4+(CC261+CC262+CC263+CD261+CD262+CD263+CE261+CE262+CE263+CF261+CF262-16)*Percapita/30*FV$4))))))</f>
        <v>0</v>
      </c>
      <c r="FW261" s="177">
        <f>IF(C261=4,SUM(CG261+CG262+CG263+CI261+CI262+CI263)*Percapita/30*FW$4+(CH261+CH262+CH263+CJ261+CJ262+CJ263)*Cadeirante/30*FW$4,IF(C261=3,IF(CG264+CI264=10,Fixo/30*FW$4+(CG261+CG262+CG263+CI261+CI262+CI263)*Percapita/30*FW$4+(CH264+CJ264)*Cadeirante/30*FW$4,IF(CG264+CI264&lt;=9,(CG264+CI264)*Crechee/30*FW$4)+(CH264+CJ264)*Cadeirante/30*FW$4+(CG261+CG262+CG263+CI261+CI262+CI263)*Percapita/30*FW$4)+IF(CG264+CI264&gt;=11,Fixo/30*FW$4+(CG264+CI264-10)*Crechee/30*FW$4,0),IF(C261=2,IF(CH261+CH262+CH263+CH264+CJ261+CJ262+CJ263+CJ264=1,Cadeirante/30*FW$4,IF(CH261+CH262+CH263+CH264+CJ261+CJ262+CJ263+CJ264=2,Fixo/30*FW$4,IF(CH261+CH262+CH263+CH264+CJ261+CJ262+CJ263+CJ264&gt;2,Fixo/30*FW$4+(CH261+CH262+CH263+CH264+CJ261+CJ262+CJ263+CJ264-2)*Cadeirante/30*FW$4)))+(CG261+CG262+CG263+CI261+CI262+CI263)*Percapita/30*FW$4+(CG264+CI264)*Crechee/30*FW$4,IF(C261=1,IF(CG261+CG262+CG263+CH261+CH262+CH263+CI261+CI262+CI263+CJ261+CJ262+CJ263&lt;=15,(CG261+CG262+CG263+CI261+CI262+CI263)*Percapita/30*FW$4,IF(CG261+CG262+CG263+CH261+CH262+CH263+CI261+CI262+CI263+CJ261+CJ262+CJ263&gt;=16,Fixo/30*FW$4+(CG261+CG262+CG263+CH261+CH262+CH263+CI261+CI262+CI263+CJ261+CJ262-16)*Percapita/30*FW$4))))))</f>
        <v>0</v>
      </c>
      <c r="FX261" s="177">
        <f>IF(C261=4,SUM(CK261+CK262+CK263+CM261+CM262+CM263)*Percapita/30*FX$4+(CL261+CL262+CL263+CN261+CN262+CN263)*Cadeirante/30*FX$4,IF(C261=3,IF(CK264+CM264=10,Fixo/30*FX$4+(CK261+CK262+CK263+CM261+CM262+CM263)*Percapita/30*FX$4+(CL264+CN264)*Cadeirante/30*FX$4,IF(CK264+CM264&lt;=9,(CK264+CM264)*Crechee/30*FX$4)+(CL264+CN264)*Cadeirante/30*FX$4+(CK261+CK262+CK263+CM261+CM262+CM263)*Percapita/30*FX$4)+IF(CK264+CM264&gt;=11,Fixo/30*FX$4+(CK264+CM264-10)*Crechee/30*FX$4,0),IF(C261=2,IF(CL261+CL262+CL263+CL264+CN261+CN262+CN263+CN264=1,Cadeirante/30*FX$4,IF(CL261+CL262+CL263+CL264+CN261+CN262+CN263+CN264=2,Fixo/30*FX$4,IF(CL261+CL262+CL263+CL264+CN261+CN262+CN263+CN264&gt;2,Fixo/30*FX$4+(CL261+CL262+CL263+CL264+CN261+CN262+CN263+CN264-2)*Cadeirante/30*FX$4)))+(CK261+CK262+CK263+CM261+CM262+CM263)*Percapita/30*FX$4+(CK264+CM264)*Crechee/30*FX$4,IF(C261=1,IF(CK261+CK262+CK263+CL261+CL262+CL263+CM261+CM262+CM263+CN261+CN262+CN263&lt;=15,(CK261+CK262+CK263+CM261+CM262+CM263)*Percapita/30*FX$4,IF(CK261+CK262+CK263+CL261+CL262+CL263+CM261+CM262+CM263+CN261+CN262+CN263&gt;=16,Fixo/30*FX$4+(CK261+CK262+CK263+CL261+CL262+CL263+CM261+CM262+CM263+CN261+CN262-16)*Percapita/30*FX$4))))))</f>
        <v>0</v>
      </c>
      <c r="FY261" s="177">
        <f>IF(C261=4,SUM(CO261+CO262+CO263+CQ261+CQ262+CQ263)*Percapita/30*FY$4+(CP261+CP262+CP263+CR261+CR262+CR263)*Cadeirante/30*FY$4,IF(C261=3,IF(CO264+CQ264=10,Fixo/30*FY$4+(CO261+CO262+CO263+CQ261+CQ262+CQ263)*Percapita/30*FY$4+(CP264+CR264)*Cadeirante/30*FY$4,IF(CO264+CQ264&lt;=9,(CO264+CQ264)*Crechee/30*FY$4)+(CP264+CR264)*Cadeirante/30*FY$4+(CO261+CO262+CO263+CQ261+CQ262+CQ263)*Percapita/30*FY$4)+IF(CO264+CQ264&gt;=11,Fixo/30*FY$4+(CO264+CQ264-10)*Crechee/30*FY$4,0),IF(C261=2,IF(CP261+CP262+CP263+CP264+CR261+CR262+CR263+CR264=1,Cadeirante/30*FY$4,IF(CP261+CP262+CP263+CP264+CR261+CR262+CR263+CR264=2,Fixo/30*FY$4,IF(CP261+CP262+CP263+CP264+CR261+CR262+CR263+CR264&gt;2,Fixo/30*FY$4+(CP261+CP262+CP263+CP264+CR261+CR262+CR263+CR264-2)*Cadeirante/30*FY$4)))+(CO261+CO262+CO263+CQ261+CQ262+CQ263)*Percapita/30*FY$4+(CO264+CQ264)*Crechee/30*FY$4,IF(C261=1,IF(CO261+CO262+CO263+CP261+CP262+CP263+CQ261+CQ262+CQ263+CR261+CR262+CR263&lt;=15,(CO261+CO262+CO263+CQ261+CQ262+CQ263)*Percapita/30*FY$4,IF(CO261+CO262+CO263+CP261+CP262+CP263+CQ261+CQ262+CQ263+CR261+CR262+CR263&gt;=16,Fixo/30*FY$4+(CO261+CO262+CO263+CP261+CP262+CP263+CQ261+CQ262+CQ263+CR261+CR262-16)*Percapita/30*FY$4))))))</f>
        <v>0</v>
      </c>
      <c r="FZ261" s="177">
        <f>IF(C261=4,SUM(CS261+CS262+CS263+CU261+CU262+CU263)*Percapita/30*FZ$4+(CT261+CT262+CT263+CV261+CV262+CV263)*Cadeirante/30*FZ$4,IF(C261=3,IF(CS264+CU264=10,Fixo/30*FZ$4+(CS261+CS262+CS263+CU261+CU262+CU263)*Percapita/30*FZ$4+(CT264+CV264)*Cadeirante/30*FZ$4,IF(CS264+CU264&lt;=9,(CS264+CU264)*Crechee/30*FZ$4)+(CT264+CV264)*Cadeirante/30*FZ$4+(CS261+CS262+CS263+CU261+CU262+CU263)*Percapita/30*FZ$4)+IF(CS264+CU264&gt;=11,Fixo/30*FZ$4+(CS264+CU264-10)*Crechee/30*FZ$4,0),IF(C261=2,IF(CT261+CT262+CT263+CT264+CV261+CV262+CV263+CV264=1,Cadeirante/30*FZ$4,IF(CT261+CT262+CT263+CT264+CV261+CV262+CV263+CV264=2,Fixo/30*FZ$4,IF(CT261+CT262+CT263+CT264+CV261+CV262+CV263+CV264&gt;2,Fixo/30*FZ$4+(CT261+CT262+CT263+CT264+CV261+CV262+CV263+CV264-2)*Cadeirante/30*FZ$4)))+(CS261+CS262+CS263+CU261+CU262+CU263)*Percapita/30*FZ$4+(CS264+CU264)*Crechee/30*FZ$4,IF(C261=1,IF(CS261+CS262+CS263+CT261+CT262+CT263+CU261+CU262+CU263+CV261+CV262+CV263&lt;=15,(CS261+CS262+CS263+CU261+CU262+CU263)*Percapita/30*FZ$4,IF(CS261+CS262+CS263+CT261+CT262+CT263+CU261+CU262+CU263+CV261+CV262+CV263&gt;=16,Fixo/30*FZ$4+(CS261+CS262+CS263+CT261+CT262+CT263+CU261+CU262+CU263+CV261+CV262-16)*Percapita/30*FZ$4))))))</f>
        <v>0</v>
      </c>
      <c r="GA261" s="177">
        <f>IF(C261=4,SUM(CW261+CW262+CW263+CY261+CY262+CY263)*Percapita/30*GA$4+(CX261+CX262+CX263+CZ261+CZ262+CZ263)*Cadeirante/30*GA$4,IF(C261=3,IF(CW264+CY264=10,Fixo/30*GA$4+(CW261+CW262+CW263+CY261+CY262+CY263)*Percapita/30*GA$4+(CX264+CZ264)*Cadeirante/30*GA$4,IF(CW264+CY264&lt;=9,(CW264+CY264)*Crechee/30*GA$4)+(CX264+CZ264)*Cadeirante/30*GA$4+(CW261+CW262+CW263+CY261+CY262+CY263)*Percapita/30*GA$4)+IF(CW264+CY264&gt;=11,Fixo/30*GA$4+(CW264+CY264-10)*Crechee/30*GA$4,0),IF(C261=2,IF(CX261+CX262+CX263+CX264+CZ261+CZ262+CZ263+CZ264=1,Cadeirante/30*GA$4,IF(CX261+CX262+CX263+CX264+CZ261+CZ262+CZ263+CZ264=2,Fixo/30*GA$4,IF(CX261+CX262+CX263+CX264+CZ261+CZ262+CZ263+CZ264&gt;2,Fixo/30*GA$4+(CX261+CX262+CX263+CX264+CZ261+CZ262+CZ263+CZ264-2)*Cadeirante/30*GA$4)))+(CW261+CW262+CW263+CY261+CY262+CY263)*Percapita/30*GA$4+(CW264+CY264)*Crechee/30*GA$4,IF(C261=1,IF(CW261+CW262+CW263+CX261+CX262+CX263+CY261+CY262+CY263+CZ261+CZ262+CZ263&lt;=15,(CW261+CW262+CW263+CY261+CY262+CY263)*Percapita/30*GA$4,IF(CW261+CW262+CW263+CX261+CX262+CX263+CY261+CY262+CY263+CZ261+CZ262+CZ263&gt;=16,Fixo/30*GA$4+(CW261+CW262+CW263+CX261+CX262+CX263+CY261+CY262+CY263+CZ261+CZ262-16)*Percapita/30*GA$4))))))</f>
        <v>0</v>
      </c>
      <c r="GB261" s="177">
        <f>IF(C261=4,SUM(DA261+DA262+DA263+DC261+DC262+DC263)*Percapita/30*GB$4+(DB261+DB262+DB263+DD261+DD262+DD263)*Cadeirante/30*GB$4,IF(C261=3,IF(DA264+DC264=10,Fixo/30*GB$4+(DA261+DA262+DA263+DC261+DC262+DC263)*Percapita/30*GB$4+(DB264+DD264)*Cadeirante/30*GB$4,IF(DA264+DC264&lt;=9,(DA264+DC264)*Crechee/30*GB$4)+(DB264+DD264)*Cadeirante/30*GB$4+(DA261+DA262+DA263+DC261+DC262+DC263)*Percapita/30*GB$4)+IF(DA264+DC264&gt;=11,Fixo/30*GB$4+(DA264+DC264-10)*Crechee/30*GB$4,0),IF(C261=2,IF(DB261+DB262+DB263+DB264+DD261+DD262+DD263+DD264=1,Cadeirante/30*GB$4,IF(DB261+DB262+DB263+DB264+DD261+DD262+DD263+DD264=2,Fixo/30*GB$4,IF(DB261+DB262+DB263+DB264+DD261+DD262+DD263+DD264&gt;2,Fixo/30*GB$4+(DB261+DB262+DB263+DB264+DD261+DD262+DD263+DD264-2)*Cadeirante/30*GB$4)))+(DA261+DA262+DA263+DC261+DC262+DC263)*Percapita/30*GB$4+(DA264+DC264)*Crechee/30*GB$4,IF(C261=1,IF(DA261+DA262+DA263+DB261+DB262+DB263+DC261+DC262+DC263+DD261+DD262+DD263&lt;=15,(DA261+DA262+DA263+DC261+DC262+DC263)*Percapita/30*GB$4,IF(DA261+DA262+DA263+DB261+DB262+DB263+DC261+DC262+DC263+DD261+DD262+DD263&gt;=16,Fixo/30*GB$4+(DA261+DA262+DA263+DB261+DB262+DB263+DC261+DC262+DC263+DD261+DD262-16)*Percapita/30*GB$4))))))</f>
        <v>0</v>
      </c>
      <c r="GC261" s="177">
        <f>IF(C261=4,SUM(DE261+DE262+DE263+DG261+DG262+DG263)*Percapita/30*GC$4+(DF261+DF262+DF263+DH261+DH262+DH263)*Cadeirante/30*GC$4,IF(C261=3,IF(DE264+DG264=10,Fixo/30*GC$4+(DE261+DE262+DE263+DG261+DG262+DG263)*Percapita/30*GC$4+(DF264+DH264)*Cadeirante/30*GC$4,IF(DE264+DG264&lt;=9,(DE264+DG264)*Crechee/30*GC$4)+(DF264+DH264)*Cadeirante/30*GC$4+(DE261+DE262+DE263+DG261+DG262+DG263)*Percapita/30*GC$4)+IF(DE264+DG264&gt;=11,Fixo/30*GC$4+(DE264+DG264-10)*Crechee/30*GC$4,0),IF(C261=2,IF(DF261+DF262+DF263+DF264+DH261+DH262+DH263+DH264=1,Cadeirante/30*GC$4,IF(DF261+DF262+DF263+DF264+DH261+DH262+DH263+DH264=2,Fixo/30*GC$4,IF(DF261+DF262+DF263+DF264+DH261+DH262+DH263+DH264&gt;2,Fixo/30*GC$4+(DF261+DF262+DF263+DF264+DH261+DH262+DH263+DH264-2)*Cadeirante/30*GC$4)))+(DE261+DE262+DE263+DG261+DG262+DG263)*Percapita/30*GC$4+(DE264+DG264)*Crechee/30*GC$4,IF(C261=1,IF(DE261+DE262+DE263+DF261+DF262+DF263+DG261+DG262+DG263+DH261+DH262+DH263&lt;=15,(DE261+DE262+DE263+DG261+DG262+DG263)*Percapita/30*GC$4,IF(DE261+DE262+DE263+DF261+DF262+DF263+DG261+DG262+DG263+DH261+DH262+DH263&gt;=16,Fixo/30*GC$4+(DE261+DE262+DE263+DF261+DF262+DF263+DG261+DG262+DG263+DH261+DH262-16)*Percapita/30*GC$4))))))</f>
        <v>-89.887</v>
      </c>
      <c r="GD261" s="177">
        <f>IF(C261=4,SUM(DI261+DI262+DI263+DK261+DK262+DK263)*Percapita/30*GD$4+(DJ261+DJ262+DJ263+DL261+DL262+DL263)*Cadeirante/30*GD$4,IF(C261=3,IF(DI264+DK264=10,Fixo/30*GD$4+(DI261+DI262+DI263+DK261+DK262+DK263)*Percapita/30*GD$4+(DJ264+DL264)*Cadeirante/30*GD$4,IF(DI264+DK264&lt;=9,(DI264+DK264)*Crechee/30*GD$4)+(DJ264+DL264)*Cadeirante/30*GD$4+(DI261+DI262+DI263+DK261+DK262+DK263)*Percapita/30*GD$4)+IF(DI264+DK264&gt;=11,Fixo/30*GD$4+(DI264+DK264-10)*Crechee/30*GD$4,0),IF(C261=2,IF(DJ261+DJ262+DJ263+DJ264+DL261+DL262+DL263+DL264=1,Cadeirante/30*GD$4,IF(DJ261+DJ262+DJ263+DJ264+DL261+DL262+DL263+DL264=2,Fixo/30*GD$4,IF(DJ261+DJ262+DJ263+DJ264+DL261+DL262+DL263+DL264&gt;2,Fixo/30*GD$4+(DJ261+DJ262+DJ263+DJ264+DL261+DL262+DL263+DL264-2)*Cadeirante/30*GD$4)))+(DI261+DI262+DI263+DK261+DK262+DK263)*Percapita/30*GD$4+(DI264+DK264)*Crechee/30*GD$4,IF(C261=1,IF(DI261+DI262+DI263+DJ261+DJ262+DJ263+DK261+DK262+DK263+DL261+DL262+DL263&lt;=15,(DI261+DI262+DI263+DK261+DK262+DK263)*Percapita/30*GD$4,IF(DI261+DI262+DI263+DJ261+DJ262+DJ263+DK261+DK262+DK263+DL261+DL262+DL263&gt;=16,Fixo/30*GD$4+(DI261+DI262+DI263+DJ261+DJ262+DJ263+DK261+DK262+DK263+DL261+DL262-16)*Percapita/30*GD$4))))))</f>
        <v>0</v>
      </c>
      <c r="GE261" s="177">
        <f>IF(C261=4,SUM(DM261+DM262+DM263+DO261+DO262+DO263)*Percapita/30*GE$4+(DN261+DN262+DN263+DP261+DP262+DP263)*Cadeirante/30*GE$4,IF(C261=3,IF(DM264+DO264=10,Fixo/30*GE$4+(DM261+DM262+DM263+DO261+DO262+DO263)*Percapita/30*GE$4+(DN264+DP264)*Cadeirante/30*GE$4,IF(DM264+DO264&lt;=9,(DM264+DO264)*Crechee/30*GE$4)+(DN264+DP264)*Cadeirante/30*GE$4+(DM261+DM262+DM263+DO261+DO262+DO263)*Percapita/30*GE$4)+IF(DM264+DO264&gt;=11,Fixo/30*GE$4+(DM264+DO264-10)*Crechee/30*GE$4,0),IF(C261=2,IF(DN261+DN262+DN263+DN264+DP261+DP262+DP263+DP264=1,Cadeirante/30*GE$4,IF(DN261+DN262+DN263+DN264+DP261+DP262+DP263+DP264=2,Fixo/30*GE$4,IF(DN261+DN262+DN263+DN264+DP261+DP262+DP263+DP264&gt;2,Fixo/30*GE$4+(DN261+DN262+DN263+DN264+DP261+DP262+DP263+DP264-2)*Cadeirante/30*GE$4)))+(DM261+DM262+DM263+DO261+DO262+DO263)*Percapita/30*GE$4+(DM264+DO264)*Crechee/30*GE$4,IF(C261=1,IF(DM261+DM262+DM263+DN261+DN262+DN263+DO261+DO262+DO263+DP261+DP262+DP263&lt;=15,(DM261+DM262+DM263+DO261+DO262+DO263)*Percapita/30*GE$4,IF(DM261+DM262+DM263+DN261+DN262+DN263+DO261+DO262+DO263+DP261+DP262+DP263&gt;=16,Fixo/30*GE$4+(DM261+DM262+DM263+DN261+DN262+DN263+DO261+DO262+DO263+DP261+DP262-16)*Percapita/30*GE$4))))))</f>
        <v>0</v>
      </c>
      <c r="GF261" s="177">
        <f>IF(C261=4,SUM(DQ261+DQ262+DQ263+DS261+DS262+DS263)*Percapita/30*GF$4+(DR261+DR262+DR263+DT261+DT262+DT263)*Cadeirante/30*GF$4,IF(C261=3,IF(DQ264+DS264=10,Fixo/30*GF$4+(DQ261+DQ262+DQ263+DS261+DS262+DS263)*Percapita/30*GF$4+(DR264+DT264)*Cadeirante/30*GF$4,IF(DQ264+DS264&lt;=9,(DQ264+DS264)*Crechee/30*GF$4)+(DR264+DT264)*Cadeirante/30*GF$4+(DQ261+DQ262+DQ263+DS261+DS262+DS263)*Percapita/30*GF$4)+IF(DQ264+DS264&gt;=11,Fixo/30*GF$4+(DQ264+DS264-10)*Crechee/30*GF$4,0),IF(C261=2,IF(DR261+DR262+DR263+DR264+DT261+DT262+DT263+DT264=1,Cadeirante/30*GF$4,IF(DR261+DR262+DR263+DR264+DT261+DT262+DT263+DT264=2,Fixo/30*GF$4,IF(DR261+DR262+DR263+DR264+DT261+DT262+DT263+DT264&gt;2,Fixo/30*GF$4+(DR261+DR262+DR263+DR264+DT261+DT262+DT263+DT264-2)*Cadeirante/30*GF$4)))+(DQ261+DQ262+DQ263+DS261+DS262+DS263)*Percapita/30*GF$4+(DQ264+DS264)*Crechee/30*GF$4,IF(C261=1,IF(DQ261+DQ262+DQ263+DR261+DR262+DR263+DS261+DS262+DS263+DT261+DT262+DT263&lt;=15,(DQ261+DQ262+DQ263+DS261+DS262+DS263)*Percapita/30*GF$4,IF(DQ261+DQ262+DQ263+DR261+DR262+DR263+DS261+DS262+DS263+DT261+DT262+DT263&gt;=16,Fixo/30*GF$4+(DQ261+DQ262+DQ263+DR261+DR262+DR263+DS261+DS262+DS263+DT261+DT262-16)*Percapita/30*GF$4))))))</f>
        <v>0</v>
      </c>
      <c r="GG261" s="177">
        <f>IF(C261=4,SUM(DU261+DU262+DU263+DW261+DW262+DW263)*Percapita/30*GG$4+(DV261+DV262+DV263+DX261+DX262+DX263)*Cadeirante/30*GG$4,IF(C261=3,IF(DU264+DW264=10,Fixo/30*GG$4+(DU261+DU262+DU263+DW261+DW262+DW263)*Percapita/30*GG$4+(DV264+DX264)*Cadeirante/30*GG$4,IF(DU264+DW264&lt;=9,(DU264+DW264)*Crechee/30*GG$4)+(DV264+DX264)*Cadeirante/30*GG$4+(DU261+DU262+DU263+DW261+DW262+DW263)*Percapita/30*GG$4)+IF(DU264+DW264&gt;=11,Fixo/30*GG$4+(DU264+DW264-10)*Crechee/30*GG$4,0),IF(C261=2,IF(DV261+DV262+DV263+DV264+DX261+DX262+DX263+DX264=1,Cadeirante/30*GG$4,IF(DV261+DV262+DV263+DV264+DX261+DX262+DX263+DX264=2,Fixo/30*GG$4,IF(DV261+DV262+DV263+DV264+DX261+DX262+DX263+DX264&gt;2,Fixo/30*GG$4+(DV261+DV262+DV263+DV264+DX261+DX262+DX263+DX264-2)*Cadeirante/30*GG$4)))+(DU261+DU262+DU263+DW261+DW262+DW263)*Percapita/30*GG$4+(DU264+DW264)*Crechee/30*GG$4,IF(C261=1,IF(DU261+DU262+DU263+DV261+DV262+DV263+DW261+DW262+DW263+DX261+DX262+DX263&lt;=15,(DU261+DU262+DU263+DW261+DW262+DW263)*Percapita/30*GG$4,IF(DU261+DU262+DU263+DV261+DV262+DV263+DW261+DW262+DW263+DX261+DX262+DX263&gt;=16,Fixo/30*GG$4+(DU261+DU262+DU263+DV261+DV262+DV263+DW261+DW262+DW263+DX261+DX262-16)*Percapita/30*GG$4))))))</f>
        <v>0</v>
      </c>
      <c r="GH261" s="177">
        <f>IF(C261=4,SUM(DY261+DY262+DY263+EA261+EA262+EA263)*Percapita/30*GH$4+(DZ261+DZ262+DZ263+EB261+EB262+EB263)*Cadeirante/30*GH$4,IF(C261=3,IF(DY264+EA264=10,Fixo/30*GH$4+(DY261+DY262+DY263+EA261+EA262+EA263)*Percapita/30*GH$4+(DZ264+EB264)*Cadeirante/30*GH$4,IF(DY264+EA264&lt;=9,(DY264+EA264)*Crechee/30*GH$4)+(DZ264+EB264)*Cadeirante/30*GH$4+(DY261+DY262+DY263+EA261+EA262+EA263)*Percapita/30*GH$4)+IF(DY264+EA264&gt;=11,Fixo/30*GH$4+(DY264+EA264-10)*Crechee/30*GH$4,0),IF(C261=2,IF(DZ261+DZ262+DZ263+DZ264+EB261+EB262+EB263+EB264=1,Cadeirante/30*GH$4,IF(DZ261+DZ262+DZ263+DZ264+EB261+EB262+EB263+EB264=2,Fixo/30*GH$4,IF(DZ261+DZ262+DZ263+DZ264+EB261+EB262+EB263+EB264&gt;2,Fixo/30*GH$4+(DZ261+DZ262+DZ263+DZ264+EB261+EB262+EB263+EB264-2)*Cadeirante/30*GH$4)))+(DY261+DY262+DY263+EA261+EA262+EA263)*Percapita/30*GH$4+(DY264+EA264)*Crechee/30*GH$4,IF(C261=1,IF(DY261+DY262+DY263+DZ261+DZ262+DZ263+EA261+EA262+EA263+EB261+EB262+EB263&lt;=15,(DY261+DY262+DY263+EA261+EA262+EA263)*Percapita/30*GH$4,IF(DY261+DY262+DY263+DZ261+DZ262+DZ263+EA261+EA262+EA263+EB261+EB262+EB263&gt;=16,Fixo/30*GH$4+(DY261+DY262+DY263+DZ261+DZ262+DZ263+EA261+EA262+EA263+EB261+EB262-16)*Percapita/30*GH$4))))))</f>
        <v>0</v>
      </c>
      <c r="GI261" s="177">
        <f>IF(C261=4,SUM(EC261+EC262+EC263+EE261+EE262+EE263)*Percapita/30*GI$4+(ED261+ED262+ED263+EF261+EF262+EF263)*Cadeirante/30*GI$4,IF(C261=3,IF(EC264+EE264=10,Fixo/30*GI$4+(EC261+EC262+EC263+EE261+EE262+EE263)*Percapita/30*GI$4+(ED264+EF264)*Cadeirante/30*GI$4,IF(EC264+EE264&lt;=9,(EC264+EE264)*Crechee/30*GI$4)+(ED264+EF264)*Cadeirante/30*GI$4+(EC261+EC262+EC263+EE261+EE262+EE263)*Percapita/30*GI$4)+IF(EC264+EE264&gt;=11,Fixo/30*GI$4+(EC264+EE264-10)*Crechee/30*GI$4,0),IF(C261=2,IF(ED261+ED262+ED263+ED264+EF261+EF262+EF263+EF264=1,Cadeirante/30*GI$4,IF(ED261+ED262+ED263+ED264+EF261+EF262+EF263+EF264=2,Fixo/30*GI$4,IF(ED261+ED262+ED263+ED264+EF261+EF262+EF263+EF264&gt;2,Fixo/30*GI$4+(ED261+ED262+ED263+ED264+EF261+EF262+EF263+EF264-2)*Cadeirante/30*GI$4)))+(EC261+EC262+EC263+EE261+EE262+EE263)*Percapita/30*GI$4+(EC264+EE264)*Crechee/30*GI$4,IF(C261=1,IF(EC261+EC262+EC263+ED261+ED262+ED263+EE261+EE262+EE263+EF261+EF262+EF263&lt;=15,(EC261+EC262+EC263+EE261+EE262+EE263)*Percapita/30*GI$4,IF(EC261+EC262+EC263+ED261+ED262+ED263+EE261+EE262+EE263+EF261+EF262+EF263&gt;=16,Fixo/30*GI$4+(EC261+EC262+EC263+ED261+ED262+ED263+EE261+EE262+EE263+EF261+EF262-16)*Percapita/30*GI$4))))))</f>
        <v>0</v>
      </c>
      <c r="GJ261" s="177">
        <f>IF(C261=4,SUM(EG261+EG262+EG263+EI261+EI262+EI263)*Percapita/30*GJ$4+(EH261+EH262+EH263+EJ261+EJ262+EJ263)*Cadeirante/30*GJ$4,IF(C261=3,IF(EG264+EI264=10,Fixo/30*GJ$4+(EG261+EG262+EG263+EI261+EI262+EI263)*Percapita/30*GJ$4+(EH264+EJ264)*Cadeirante/30*GJ$4,IF(EG264+EI264&lt;=9,(EG264+EI264)*Crechee/30*GJ$4)+(EH264+EJ264)*Cadeirante/30*GJ$4+(EG261+EG262+EG263+EI261+EI262+EI263)*Percapita/30*GJ$4)+IF(EG264+EI264&gt;=11,Fixo/30*GJ$4+(EG264+EI264-10)*Crechee/30*GJ$4,0),IF(C261=2,IF(EH261+EH262+EH263+EH264+EJ261+EJ262+EJ263+EJ264=1,Cadeirante/30*GJ$4,IF(EH261+EH262+EH263+EH264+EJ261+EJ262+EJ263+EJ264=2,Fixo/30*GJ$4,IF(EH261+EH262+EH263+EH264+EJ261+EJ262+EJ263+EJ264&gt;2,Fixo/30*GJ$4+(EH261+EH262+EH263+EH264+EJ261+EJ262+EJ263+EJ264-2)*Cadeirante/30*GJ$4)))+(EG261+EG262+EG263+EI261+EI262+EI263)*Percapita/30*GJ$4+(EG264+EI264)*Crechee/30*GJ$4,IF(C261=1,IF(EG261+EG262+EG263+EH261+EH262+EH263+EI261+EI262+EI263+EJ261+EJ262+EJ263&lt;=15,(EG261+EG262+EG263+EI261+EI262+EI263)*Percapita/30*GJ$4,IF(EG261+EG262+EG263+EH261+EH262+EH263+EI261+EI262+EI263+EJ261+EJ262+EJ263&gt;=16,Fixo/30*GJ$4+(EG261+EG262+EG263+EH261+EH262+EH263+EI261+EI262+EI263+EJ261+EJ262-16)*Percapita/30*GJ$4))))))</f>
        <v>0</v>
      </c>
      <c r="GK261" s="178"/>
      <c r="GL261" s="103">
        <f t="shared" si="248"/>
        <v>0</v>
      </c>
      <c r="GM261" s="124"/>
      <c r="GN261" s="104">
        <f>SUMIF(V261:V264,"&lt;0")*Cadeirante/30*GN$4+SUMIF(X261:X264,"&lt;0")*Cadeirante/30*GN$4</f>
        <v>0</v>
      </c>
      <c r="GO261" s="104">
        <f>SUMIF(Z261:Z264,"&lt;0")*Cadeirante/30*GO$4+SUMIF(AB261:AB264,"&lt;0")*Cadeirante/30*GO$4</f>
        <v>0</v>
      </c>
      <c r="GP261" s="104">
        <f>SUMIF(AD261:AD264,"&lt;0")*Cadeirante/30*GP$4+SUMIF(AF261:AF264,"&lt;0")*Cadeirante/30*GP$4</f>
        <v>0</v>
      </c>
      <c r="GQ261" s="104">
        <f>SUMIF(AH261:AH264,"&lt;0")*Cadeirante/30*GQ$4+SUMIF(AJ261:AJ264,"&lt;0")*Cadeirante/30*GQ$4</f>
        <v>0</v>
      </c>
      <c r="GR261" s="104">
        <f>SUMIF(AL261:AL264,"&lt;0")*Cadeirante/30*GR$4+SUMIF(AN261:AN264,"&lt;0")*Cadeirante/30*GR$4</f>
        <v>0</v>
      </c>
      <c r="GS261" s="104">
        <f>SUMIF(AP261:AP264,"&lt;0")*Cadeirante/30*GS$4+SUMIF(AR261:AR264,"&lt;0")*Cadeirante/30*GS$4</f>
        <v>0</v>
      </c>
      <c r="GT261" s="104">
        <f>SUMIF(AT261:AT264,"&lt;0")*Cadeirante/30*GT$4+SUMIF(AV261:AV264,"&lt;0")*Cadeirante/30*GT$4</f>
        <v>0</v>
      </c>
      <c r="GU261" s="104">
        <f>SUMIF(AX261:AX264,"&lt;0")*Cadeirante/30*GU$4+SUMIF(AZ261:AZ264,"&lt;0")*Cadeirante/30*GU$4</f>
        <v>0</v>
      </c>
      <c r="GV261" s="104">
        <f>SUMIF(BB261:BB264,"&lt;0")*Cadeirante/30*GV$4+SUMIF(BD261:BD264,"&lt;0")*Cadeirante/30*GV$4</f>
        <v>0</v>
      </c>
      <c r="GW261" s="104">
        <f>SUMIF(BF261:BF264,"&lt;0")*Cadeirante/30*GW$4+SUMIF(BH261:BH264,"&lt;0")*Cadeirante/30*GW$4</f>
        <v>0</v>
      </c>
      <c r="GX261" s="104">
        <f>SUMIF(BJ261:BJ264,"&lt;0")*Cadeirante/30*GX$4+SUMIF(BL261:BL264,"&lt;0")*Cadeirante/30*GX$4</f>
        <v>0</v>
      </c>
      <c r="GY261" s="104">
        <f>SUMIF(BN261:BN264,"&lt;0")*Cadeirante/30*GY$4+SUMIF(BP261:BP264,"&lt;0")*Cadeirante/30*GY$4</f>
        <v>0</v>
      </c>
      <c r="GZ261" s="104">
        <f>SUMIF(BR261:BR264,"&lt;0")*Cadeirante/30*GZ$4+SUMIF(BT261:BT264,"&lt;0")*Cadeirante/30*GZ$4</f>
        <v>0</v>
      </c>
      <c r="HA261" s="104">
        <f>SUMIF(BV261:BV264,"&lt;0")*Cadeirante/30*HA$4+SUMIF(BX261:BX264,"&lt;0")*Cadeirante/30*HA$4</f>
        <v>0</v>
      </c>
      <c r="HB261" s="104">
        <f>SUMIF(BZ261:BZ264,"&lt;0")*Cadeirante/30*HB$4+SUMIF(CB261:CB264,"&lt;0")*Cadeirante/30*HB$4</f>
        <v>0</v>
      </c>
      <c r="HC261" s="104">
        <f>SUMIF(CD261:CD264,"&lt;0")*Cadeirante/30*HC$4+SUMIF(CF261:CF264,"&lt;0")*Cadeirante/30*HC$4</f>
        <v>0</v>
      </c>
      <c r="HD261" s="104">
        <f>SUMIF(CH261:CH264,"&lt;0")*Cadeirante/30*HD$4+SUMIF(CJ261:CJ264,"&lt;0")*Cadeirante/30*HD$4</f>
        <v>0</v>
      </c>
      <c r="HE261" s="104">
        <f>SUMIF(CL261:CL264,"&lt;0")*Cadeirante/30*HE$4+SUMIF(CN261:CN264,"&lt;0")*Cadeirante/30*HE$4</f>
        <v>0</v>
      </c>
      <c r="HF261" s="104">
        <f>SUMIF(CP261:CP264,"&lt;0")*Cadeirante/30*HF$4+SUMIF(CR261:CR264,"&lt;0")*Cadeirante/30*HF$4</f>
        <v>0</v>
      </c>
      <c r="HG261" s="104">
        <f>SUMIF(CT261:CT264,"&lt;0")*Cadeirante/30*HG$4+SUMIF(CV261:CV264,"&lt;0")*Cadeirante/30*HG$4</f>
        <v>0</v>
      </c>
      <c r="HH261" s="104">
        <f>SUMIF(CX261:CX264,"&lt;0")*Cadeirante/30*HH$4+SUMIF(CZ261:CZ264,"&lt;0")*Cadeirante/30*HH$4</f>
        <v>0</v>
      </c>
      <c r="HI261" s="104">
        <f>SUMIF(DB261:DB264,"&lt;0")*Cadeirante/30*HI$4+SUMIF(DD261:DD264,"&lt;0")*Cadeirante/30*HI$4</f>
        <v>0</v>
      </c>
      <c r="HJ261" s="104">
        <f>SUMIF(DF261:DF264,"&lt;0")*Cadeirante/30*HJ$4+SUMIF(DH261:DH264,"&lt;0")*Cadeirante/30*HJ$4</f>
        <v>0</v>
      </c>
      <c r="HK261" s="104">
        <f>SUMIF(DJ261:DJ264,"&lt;0")*Cadeirante/30*HK$4+SUMIF(DL261:DL264,"&lt;0")*Cadeirante/30*HK$4</f>
        <v>0</v>
      </c>
      <c r="HL261" s="104">
        <f>SUMIF(DN261:DN264,"&lt;0")*Cadeirante/30*HL$4+SUMIF(DP261:DP264,"&lt;0")*Cadeirante/30*HL$4</f>
        <v>0</v>
      </c>
      <c r="HM261" s="104">
        <f>SUMIF(DR261:DR264,"&lt;0")*Cadeirante/30*HM$4+SUMIF(DT261:DT264,"&lt;0")*Cadeirante/30*HM$4</f>
        <v>0</v>
      </c>
      <c r="HN261" s="104">
        <f>SUMIF(DV261:DV264,"&lt;0")*Cadeirante/30*HN$4+SUMIF(DX261:DX264,"&lt;0")*Cadeirante/30*HN$4</f>
        <v>0</v>
      </c>
      <c r="HO261" s="104">
        <f>SUMIF(DZ261:DZ264,"&lt;0")*Cadeirante/30*HO$4+SUMIF(EB261:EB264,"&lt;0")*Cadeirante/30*HO$4</f>
        <v>0</v>
      </c>
      <c r="HP261" s="104">
        <f>SUMIF(ED261:ED264,"&lt;0")*Cadeirante/30*HP$4+SUMIF(EF261:EF264,"&lt;0")*Cadeirante/30*HP$4</f>
        <v>0</v>
      </c>
      <c r="HQ261" s="64"/>
      <c r="HR261" s="64"/>
      <c r="HS261" s="64"/>
      <c r="HT261" s="64"/>
      <c r="HU261" s="64"/>
      <c r="HV261" s="64"/>
      <c r="HW261" s="176">
        <v>17629.309999999998</v>
      </c>
      <c r="HX261" s="64"/>
      <c r="HY261" s="280">
        <f>IF(ISTEXT(EM261), VALUE(EM261), EM261)</f>
        <v>0</v>
      </c>
      <c r="HZ261" s="280">
        <f>IF(ISTEXT(EN261), VALUE(EN261), EN261)</f>
        <v>0</v>
      </c>
      <c r="IA261" s="280">
        <f>IF(ISTEXT(EO261), VALUE(EO261), EO261)</f>
        <v>0</v>
      </c>
      <c r="IB261" s="64" t="b">
        <f>HW261=FE261</f>
        <v>0</v>
      </c>
      <c r="IC261" s="64"/>
    </row>
    <row r="262" spans="1:237" s="106" customFormat="1" ht="22.5" customHeight="1" x14ac:dyDescent="0.25">
      <c r="A262" s="368" t="s">
        <v>3398</v>
      </c>
      <c r="B262" s="369" t="s">
        <v>3399</v>
      </c>
      <c r="C262" s="370" t="s">
        <v>3186</v>
      </c>
      <c r="D262" s="371" t="s">
        <v>3400</v>
      </c>
      <c r="E262" s="371" t="s">
        <v>3401</v>
      </c>
      <c r="F262" s="372" t="s">
        <v>3182</v>
      </c>
      <c r="G262" s="372" t="s">
        <v>3183</v>
      </c>
      <c r="H262" s="373" t="s">
        <v>2119</v>
      </c>
      <c r="I262" s="374" t="s">
        <v>2119</v>
      </c>
      <c r="J262" s="421" t="s">
        <v>3184</v>
      </c>
      <c r="K262" s="421" t="s">
        <v>3187</v>
      </c>
      <c r="L262" s="329">
        <f>CONTINUA!BV262</f>
        <v>0</v>
      </c>
      <c r="M262" s="329">
        <f>CONTINUA!BW262</f>
        <v>0</v>
      </c>
      <c r="N262" s="895"/>
      <c r="O262" s="896" t="s">
        <v>3535</v>
      </c>
      <c r="P262" s="897">
        <v>0</v>
      </c>
      <c r="Q262" s="400">
        <v>13</v>
      </c>
      <c r="R262" s="401"/>
      <c r="S262" s="400"/>
      <c r="T262" s="401"/>
      <c r="U262" s="400"/>
      <c r="V262" s="401"/>
      <c r="W262" s="400"/>
      <c r="X262" s="401"/>
      <c r="Y262" s="400"/>
      <c r="Z262" s="401"/>
      <c r="AA262" s="400"/>
      <c r="AB262" s="401"/>
      <c r="AC262" s="400"/>
      <c r="AD262" s="401"/>
      <c r="AE262" s="400"/>
      <c r="AF262" s="401"/>
      <c r="AG262" s="400"/>
      <c r="AH262" s="401"/>
      <c r="AI262" s="400"/>
      <c r="AJ262" s="401"/>
      <c r="AK262" s="400"/>
      <c r="AL262" s="401"/>
      <c r="AM262" s="400"/>
      <c r="AN262" s="401"/>
      <c r="AO262" s="400"/>
      <c r="AP262" s="401"/>
      <c r="AQ262" s="400"/>
      <c r="AR262" s="401"/>
      <c r="AS262" s="400">
        <v>2</v>
      </c>
      <c r="AT262" s="401"/>
      <c r="AU262" s="400"/>
      <c r="AV262" s="401"/>
      <c r="AW262" s="400"/>
      <c r="AX262" s="401"/>
      <c r="AY262" s="400"/>
      <c r="AZ262" s="401"/>
      <c r="BA262" s="400"/>
      <c r="BB262" s="401"/>
      <c r="BC262" s="400"/>
      <c r="BD262" s="401"/>
      <c r="BE262" s="400"/>
      <c r="BF262" s="401"/>
      <c r="BG262" s="400"/>
      <c r="BH262" s="401"/>
      <c r="BI262" s="400"/>
      <c r="BJ262" s="401"/>
      <c r="BK262" s="400"/>
      <c r="BL262" s="401"/>
      <c r="BM262" s="400"/>
      <c r="BN262" s="401"/>
      <c r="BO262" s="400"/>
      <c r="BP262" s="401"/>
      <c r="BQ262" s="400"/>
      <c r="BR262" s="401"/>
      <c r="BS262" s="400"/>
      <c r="BT262" s="401"/>
      <c r="BU262" s="400"/>
      <c r="BV262" s="401"/>
      <c r="BW262" s="400"/>
      <c r="BX262" s="401"/>
      <c r="BY262" s="400"/>
      <c r="BZ262" s="401"/>
      <c r="CA262" s="400"/>
      <c r="CB262" s="401"/>
      <c r="CC262" s="400"/>
      <c r="CD262" s="401"/>
      <c r="CE262" s="400"/>
      <c r="CF262" s="401"/>
      <c r="CG262" s="400"/>
      <c r="CH262" s="401"/>
      <c r="CI262" s="400"/>
      <c r="CJ262" s="401"/>
      <c r="CK262" s="400"/>
      <c r="CL262" s="401"/>
      <c r="CM262" s="400"/>
      <c r="CN262" s="401"/>
      <c r="CO262" s="400"/>
      <c r="CP262" s="401"/>
      <c r="CQ262" s="400"/>
      <c r="CR262" s="401"/>
      <c r="CS262" s="400"/>
      <c r="CT262" s="401"/>
      <c r="CU262" s="400"/>
      <c r="CV262" s="401"/>
      <c r="CW262" s="400"/>
      <c r="CX262" s="401"/>
      <c r="CY262" s="400"/>
      <c r="CZ262" s="401"/>
      <c r="DA262" s="400"/>
      <c r="DB262" s="401"/>
      <c r="DC262" s="400"/>
      <c r="DD262" s="401"/>
      <c r="DE262" s="400">
        <v>-1</v>
      </c>
      <c r="DF262" s="401"/>
      <c r="DG262" s="400"/>
      <c r="DH262" s="401"/>
      <c r="DI262" s="400"/>
      <c r="DJ262" s="401"/>
      <c r="DK262" s="400"/>
      <c r="DL262" s="401"/>
      <c r="DM262" s="400"/>
      <c r="DN262" s="401"/>
      <c r="DO262" s="400"/>
      <c r="DP262" s="401"/>
      <c r="DQ262" s="400"/>
      <c r="DR262" s="401"/>
      <c r="DS262" s="400"/>
      <c r="DT262" s="401"/>
      <c r="DU262" s="400"/>
      <c r="DV262" s="401"/>
      <c r="DW262" s="400"/>
      <c r="DX262" s="401"/>
      <c r="DY262" s="400"/>
      <c r="DZ262" s="401"/>
      <c r="EA262" s="400"/>
      <c r="EB262" s="401"/>
      <c r="EC262" s="400"/>
      <c r="ED262" s="401"/>
      <c r="EE262" s="400"/>
      <c r="EF262" s="401"/>
      <c r="EG262" s="400"/>
      <c r="EH262" s="401"/>
      <c r="EI262" s="400"/>
      <c r="EJ262" s="447"/>
      <c r="EK262" s="511"/>
      <c r="EL262" s="514"/>
      <c r="EM262" s="448"/>
      <c r="EN262" s="344"/>
      <c r="EO262" s="345"/>
      <c r="EP262" s="171">
        <f t="shared" si="241"/>
        <v>13</v>
      </c>
      <c r="EQ262" s="171">
        <f t="shared" si="242"/>
        <v>1</v>
      </c>
      <c r="ER262" s="171">
        <f t="shared" si="243"/>
        <v>0</v>
      </c>
      <c r="ES262" s="171">
        <f t="shared" si="244"/>
        <v>0</v>
      </c>
      <c r="ET262" s="171">
        <f t="shared" si="245"/>
        <v>0</v>
      </c>
      <c r="EU262" s="171">
        <f t="shared" si="246"/>
        <v>0</v>
      </c>
      <c r="EV262" s="172">
        <f t="shared" si="247"/>
        <v>14</v>
      </c>
      <c r="EW262" s="173"/>
      <c r="EX262" s="248">
        <f t="shared" si="304"/>
        <v>0</v>
      </c>
      <c r="EY262" s="174">
        <f>(L262*regular)+(M262*Cadeirantee)</f>
        <v>0</v>
      </c>
      <c r="EZ262" s="249">
        <f>SUMIF(FG262:GJ262,"&gt;0")</f>
        <v>0</v>
      </c>
      <c r="FA262" s="249">
        <f>SUMIF(FG262:GJ262,"&lt;0")+SUMIF(GN262:HP262,"&lt;0")</f>
        <v>0</v>
      </c>
      <c r="FB262" s="174">
        <v>0</v>
      </c>
      <c r="FC262" s="126">
        <f>N262*km*'VALORES TABELA'!$B$13</f>
        <v>0</v>
      </c>
      <c r="FD262" s="250">
        <f t="shared" ref="FD262:FD265" si="305">GL262</f>
        <v>0</v>
      </c>
      <c r="FE262" s="105"/>
      <c r="FF262" s="119"/>
      <c r="FG262" s="119"/>
      <c r="FH262" s="119"/>
      <c r="FI262" s="119"/>
      <c r="FJ262" s="119"/>
      <c r="FK262" s="119"/>
      <c r="FL262" s="119"/>
      <c r="FM262" s="119"/>
      <c r="FN262" s="119"/>
      <c r="FO262" s="119"/>
      <c r="FP262" s="119"/>
      <c r="FQ262" s="119"/>
      <c r="FR262" s="119"/>
      <c r="FS262" s="119"/>
      <c r="FT262" s="119"/>
      <c r="FU262" s="119"/>
      <c r="FV262" s="119"/>
      <c r="FW262" s="119"/>
      <c r="FX262" s="119"/>
      <c r="FY262" s="119"/>
      <c r="FZ262" s="119"/>
      <c r="GA262" s="119"/>
      <c r="GB262" s="119"/>
      <c r="GC262" s="119"/>
      <c r="GD262" s="119"/>
      <c r="GE262" s="119"/>
      <c r="GF262" s="119"/>
      <c r="GG262" s="119"/>
      <c r="GH262" s="119"/>
      <c r="GI262" s="119"/>
      <c r="GJ262" s="119"/>
      <c r="GK262" s="251"/>
      <c r="GL262" s="103">
        <f t="shared" si="248"/>
        <v>0</v>
      </c>
      <c r="GM262" s="12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64"/>
      <c r="HR262" s="64"/>
      <c r="HS262" s="64"/>
      <c r="HT262" s="64"/>
      <c r="HU262" s="64"/>
      <c r="HV262" s="64"/>
      <c r="HW262" s="105"/>
      <c r="HX262" s="64"/>
      <c r="HY262" s="280">
        <f t="shared" ref="HY262:HY265" si="306">IF(ISTEXT(EM262), VALUE(EM262), EM262)</f>
        <v>0</v>
      </c>
      <c r="HZ262" s="280">
        <f t="shared" ref="HZ262:HZ265" si="307">IF(ISTEXT(EN262), VALUE(EN262), EN262)</f>
        <v>0</v>
      </c>
      <c r="IA262" s="280">
        <f t="shared" ref="IA262:IA265" si="308">IF(ISTEXT(EO262), VALUE(EO262), EO262)</f>
        <v>0</v>
      </c>
      <c r="IB262" s="64"/>
      <c r="IC262" s="64"/>
    </row>
    <row r="263" spans="1:237" s="106" customFormat="1" ht="22.5" customHeight="1" x14ac:dyDescent="0.25">
      <c r="A263" s="368" t="s">
        <v>3398</v>
      </c>
      <c r="B263" s="369" t="s">
        <v>3399</v>
      </c>
      <c r="C263" s="375" t="s">
        <v>3186</v>
      </c>
      <c r="D263" s="371" t="s">
        <v>3400</v>
      </c>
      <c r="E263" s="371" t="s">
        <v>3401</v>
      </c>
      <c r="F263" s="376" t="s">
        <v>3182</v>
      </c>
      <c r="G263" s="376" t="s">
        <v>3183</v>
      </c>
      <c r="H263" s="373" t="s">
        <v>2119</v>
      </c>
      <c r="I263" s="374" t="s">
        <v>2119</v>
      </c>
      <c r="J263" s="421" t="s">
        <v>3184</v>
      </c>
      <c r="K263" s="422" t="s">
        <v>3188</v>
      </c>
      <c r="L263" s="329">
        <f>CONTINUA!BV263</f>
        <v>0</v>
      </c>
      <c r="M263" s="329">
        <f>CONTINUA!BW263</f>
        <v>0</v>
      </c>
      <c r="N263" s="895"/>
      <c r="O263" s="896" t="s">
        <v>3535</v>
      </c>
      <c r="P263" s="897">
        <v>0</v>
      </c>
      <c r="Q263" s="400"/>
      <c r="R263" s="401"/>
      <c r="S263" s="400"/>
      <c r="T263" s="401"/>
      <c r="U263" s="400"/>
      <c r="V263" s="401"/>
      <c r="W263" s="400"/>
      <c r="X263" s="401"/>
      <c r="Y263" s="400"/>
      <c r="Z263" s="401"/>
      <c r="AA263" s="400"/>
      <c r="AB263" s="401"/>
      <c r="AC263" s="400"/>
      <c r="AD263" s="401"/>
      <c r="AE263" s="400"/>
      <c r="AF263" s="401"/>
      <c r="AG263" s="400"/>
      <c r="AH263" s="401"/>
      <c r="AI263" s="400"/>
      <c r="AJ263" s="401"/>
      <c r="AK263" s="400"/>
      <c r="AL263" s="401"/>
      <c r="AM263" s="400"/>
      <c r="AN263" s="401"/>
      <c r="AO263" s="400"/>
      <c r="AP263" s="401"/>
      <c r="AQ263" s="400"/>
      <c r="AR263" s="401"/>
      <c r="AS263" s="400"/>
      <c r="AT263" s="401"/>
      <c r="AU263" s="400"/>
      <c r="AV263" s="401"/>
      <c r="AW263" s="400"/>
      <c r="AX263" s="401"/>
      <c r="AY263" s="400"/>
      <c r="AZ263" s="401"/>
      <c r="BA263" s="400"/>
      <c r="BB263" s="401"/>
      <c r="BC263" s="400"/>
      <c r="BD263" s="401"/>
      <c r="BE263" s="400"/>
      <c r="BF263" s="401"/>
      <c r="BG263" s="400"/>
      <c r="BH263" s="401"/>
      <c r="BI263" s="400"/>
      <c r="BJ263" s="401"/>
      <c r="BK263" s="400"/>
      <c r="BL263" s="401"/>
      <c r="BM263" s="400"/>
      <c r="BN263" s="401"/>
      <c r="BO263" s="400"/>
      <c r="BP263" s="401"/>
      <c r="BQ263" s="400"/>
      <c r="BR263" s="401"/>
      <c r="BS263" s="400"/>
      <c r="BT263" s="401"/>
      <c r="BU263" s="400"/>
      <c r="BV263" s="401"/>
      <c r="BW263" s="400"/>
      <c r="BX263" s="401"/>
      <c r="BY263" s="400"/>
      <c r="BZ263" s="401"/>
      <c r="CA263" s="400"/>
      <c r="CB263" s="401"/>
      <c r="CC263" s="400"/>
      <c r="CD263" s="401"/>
      <c r="CE263" s="400"/>
      <c r="CF263" s="401"/>
      <c r="CG263" s="400"/>
      <c r="CH263" s="401"/>
      <c r="CI263" s="400"/>
      <c r="CJ263" s="401"/>
      <c r="CK263" s="400"/>
      <c r="CL263" s="401"/>
      <c r="CM263" s="400"/>
      <c r="CN263" s="401"/>
      <c r="CO263" s="400"/>
      <c r="CP263" s="401"/>
      <c r="CQ263" s="400"/>
      <c r="CR263" s="401"/>
      <c r="CS263" s="400"/>
      <c r="CT263" s="401"/>
      <c r="CU263" s="400"/>
      <c r="CV263" s="401"/>
      <c r="CW263" s="400"/>
      <c r="CX263" s="401"/>
      <c r="CY263" s="400"/>
      <c r="CZ263" s="401"/>
      <c r="DA263" s="400"/>
      <c r="DB263" s="401"/>
      <c r="DC263" s="400"/>
      <c r="DD263" s="401"/>
      <c r="DE263" s="400"/>
      <c r="DF263" s="401"/>
      <c r="DG263" s="400"/>
      <c r="DH263" s="401"/>
      <c r="DI263" s="400"/>
      <c r="DJ263" s="401"/>
      <c r="DK263" s="400"/>
      <c r="DL263" s="401"/>
      <c r="DM263" s="400"/>
      <c r="DN263" s="401"/>
      <c r="DO263" s="400"/>
      <c r="DP263" s="401"/>
      <c r="DQ263" s="400"/>
      <c r="DR263" s="401"/>
      <c r="DS263" s="400"/>
      <c r="DT263" s="401"/>
      <c r="DU263" s="400"/>
      <c r="DV263" s="401"/>
      <c r="DW263" s="400"/>
      <c r="DX263" s="401"/>
      <c r="DY263" s="400"/>
      <c r="DZ263" s="401"/>
      <c r="EA263" s="400"/>
      <c r="EB263" s="401"/>
      <c r="EC263" s="400"/>
      <c r="ED263" s="401"/>
      <c r="EE263" s="400"/>
      <c r="EF263" s="401"/>
      <c r="EG263" s="400"/>
      <c r="EH263" s="401"/>
      <c r="EI263" s="400"/>
      <c r="EJ263" s="447"/>
      <c r="EK263" s="511"/>
      <c r="EL263" s="514"/>
      <c r="EM263" s="448"/>
      <c r="EN263" s="344"/>
      <c r="EO263" s="345"/>
      <c r="EP263" s="171">
        <f t="shared" si="241"/>
        <v>0</v>
      </c>
      <c r="EQ263" s="171">
        <f t="shared" si="242"/>
        <v>0</v>
      </c>
      <c r="ER263" s="171">
        <f t="shared" si="243"/>
        <v>0</v>
      </c>
      <c r="ES263" s="171">
        <f t="shared" si="244"/>
        <v>0</v>
      </c>
      <c r="ET263" s="171">
        <f t="shared" si="245"/>
        <v>0</v>
      </c>
      <c r="EU263" s="171">
        <f t="shared" si="246"/>
        <v>0</v>
      </c>
      <c r="EV263" s="172">
        <f t="shared" si="247"/>
        <v>0</v>
      </c>
      <c r="EW263" s="125"/>
      <c r="EX263" s="248">
        <f t="shared" si="304"/>
        <v>0</v>
      </c>
      <c r="EY263" s="174">
        <f>(L263*regular)+(M263*Cadeirantee)</f>
        <v>0</v>
      </c>
      <c r="EZ263" s="249">
        <f>SUMIF(FG263:GJ263,"&gt;0")</f>
        <v>0</v>
      </c>
      <c r="FA263" s="249">
        <f>SUMIF(FG263:GJ263,"&lt;0")+SUMIF(GN263:HP263,"&lt;0")</f>
        <v>0</v>
      </c>
      <c r="FB263" s="174">
        <v>0</v>
      </c>
      <c r="FC263" s="126">
        <f>N263*km*'VALORES TABELA'!$B$13</f>
        <v>0</v>
      </c>
      <c r="FD263" s="250">
        <f t="shared" si="305"/>
        <v>0</v>
      </c>
      <c r="FE263" s="105"/>
      <c r="FF263" s="108"/>
      <c r="FG263" s="108"/>
      <c r="FH263" s="108"/>
      <c r="FI263" s="108"/>
      <c r="FJ263" s="108"/>
      <c r="FK263" s="108"/>
      <c r="FL263" s="108"/>
      <c r="FM263" s="108"/>
      <c r="FN263" s="108"/>
      <c r="FO263" s="108"/>
      <c r="FP263" s="108"/>
      <c r="FQ263" s="108"/>
      <c r="FR263" s="108"/>
      <c r="FS263" s="108"/>
      <c r="FT263" s="108"/>
      <c r="FU263" s="108"/>
      <c r="FV263" s="108"/>
      <c r="FW263" s="108"/>
      <c r="FX263" s="108"/>
      <c r="FY263" s="108"/>
      <c r="FZ263" s="108"/>
      <c r="GA263" s="108"/>
      <c r="GB263" s="108"/>
      <c r="GC263" s="108"/>
      <c r="GD263" s="108"/>
      <c r="GE263" s="108"/>
      <c r="GF263" s="108"/>
      <c r="GG263" s="108"/>
      <c r="GH263" s="108"/>
      <c r="GI263" s="108"/>
      <c r="GJ263" s="108"/>
      <c r="GK263" s="251"/>
      <c r="GL263" s="103">
        <f t="shared" si="248"/>
        <v>0</v>
      </c>
      <c r="GM263" s="124"/>
      <c r="GN263" s="104"/>
      <c r="GO263" s="104"/>
      <c r="GP263" s="104"/>
      <c r="GQ263" s="104"/>
      <c r="GR263" s="104"/>
      <c r="GS263" s="104"/>
      <c r="GT263" s="104"/>
      <c r="GU263" s="104"/>
      <c r="GV263" s="104"/>
      <c r="GW263" s="104"/>
      <c r="GX263" s="104"/>
      <c r="GY263" s="104"/>
      <c r="GZ263" s="104"/>
      <c r="HA263" s="104"/>
      <c r="HB263" s="104"/>
      <c r="HC263" s="104"/>
      <c r="HD263" s="104"/>
      <c r="HE263" s="104"/>
      <c r="HF263" s="104"/>
      <c r="HG263" s="104"/>
      <c r="HH263" s="104"/>
      <c r="HI263" s="104"/>
      <c r="HJ263" s="104"/>
      <c r="HK263" s="104"/>
      <c r="HL263" s="104"/>
      <c r="HM263" s="104"/>
      <c r="HN263" s="104"/>
      <c r="HO263" s="104"/>
      <c r="HP263" s="104"/>
      <c r="HQ263" s="64"/>
      <c r="HR263" s="64"/>
      <c r="HS263" s="64"/>
      <c r="HT263" s="64"/>
      <c r="HU263" s="64"/>
      <c r="HV263" s="64"/>
      <c r="HW263" s="105"/>
      <c r="HX263" s="64"/>
      <c r="HY263" s="280">
        <f t="shared" si="306"/>
        <v>0</v>
      </c>
      <c r="HZ263" s="280">
        <f t="shared" si="307"/>
        <v>0</v>
      </c>
      <c r="IA263" s="280">
        <f t="shared" si="308"/>
        <v>0</v>
      </c>
      <c r="IB263" s="64"/>
      <c r="IC263" s="64"/>
    </row>
    <row r="264" spans="1:237" s="106" customFormat="1" ht="22.5" customHeight="1" x14ac:dyDescent="0.25">
      <c r="A264" s="368" t="s">
        <v>3398</v>
      </c>
      <c r="B264" s="369" t="s">
        <v>3399</v>
      </c>
      <c r="C264" s="375" t="s">
        <v>3186</v>
      </c>
      <c r="D264" s="371" t="s">
        <v>3400</v>
      </c>
      <c r="E264" s="371" t="s">
        <v>3401</v>
      </c>
      <c r="F264" s="376" t="s">
        <v>3182</v>
      </c>
      <c r="G264" s="376" t="s">
        <v>3183</v>
      </c>
      <c r="H264" s="373" t="s">
        <v>2119</v>
      </c>
      <c r="I264" s="374" t="s">
        <v>2119</v>
      </c>
      <c r="J264" s="421" t="s">
        <v>3184</v>
      </c>
      <c r="K264" s="423" t="s">
        <v>3189</v>
      </c>
      <c r="L264" s="329">
        <f>CONTINUA!BV264</f>
        <v>0</v>
      </c>
      <c r="M264" s="329">
        <f>CONTINUA!BW264</f>
        <v>0</v>
      </c>
      <c r="N264" s="895"/>
      <c r="O264" s="896" t="s">
        <v>3535</v>
      </c>
      <c r="P264" s="897">
        <v>0</v>
      </c>
      <c r="Q264" s="400"/>
      <c r="R264" s="401"/>
      <c r="S264" s="400"/>
      <c r="T264" s="401"/>
      <c r="U264" s="400"/>
      <c r="V264" s="401"/>
      <c r="W264" s="400"/>
      <c r="X264" s="401"/>
      <c r="Y264" s="400"/>
      <c r="Z264" s="401"/>
      <c r="AA264" s="400"/>
      <c r="AB264" s="401"/>
      <c r="AC264" s="400"/>
      <c r="AD264" s="401"/>
      <c r="AE264" s="400"/>
      <c r="AF264" s="401"/>
      <c r="AG264" s="400"/>
      <c r="AH264" s="401"/>
      <c r="AI264" s="400"/>
      <c r="AJ264" s="401"/>
      <c r="AK264" s="400"/>
      <c r="AL264" s="401"/>
      <c r="AM264" s="400"/>
      <c r="AN264" s="401"/>
      <c r="AO264" s="400"/>
      <c r="AP264" s="401"/>
      <c r="AQ264" s="400"/>
      <c r="AR264" s="401"/>
      <c r="AS264" s="400"/>
      <c r="AT264" s="401"/>
      <c r="AU264" s="400"/>
      <c r="AV264" s="401"/>
      <c r="AW264" s="400"/>
      <c r="AX264" s="401"/>
      <c r="AY264" s="400"/>
      <c r="AZ264" s="401"/>
      <c r="BA264" s="400"/>
      <c r="BB264" s="401"/>
      <c r="BC264" s="400"/>
      <c r="BD264" s="401"/>
      <c r="BE264" s="400"/>
      <c r="BF264" s="401"/>
      <c r="BG264" s="400"/>
      <c r="BH264" s="401"/>
      <c r="BI264" s="400"/>
      <c r="BJ264" s="401"/>
      <c r="BK264" s="400"/>
      <c r="BL264" s="401"/>
      <c r="BM264" s="400"/>
      <c r="BN264" s="401"/>
      <c r="BO264" s="400"/>
      <c r="BP264" s="401"/>
      <c r="BQ264" s="400"/>
      <c r="BR264" s="401"/>
      <c r="BS264" s="400"/>
      <c r="BT264" s="401"/>
      <c r="BU264" s="400"/>
      <c r="BV264" s="401"/>
      <c r="BW264" s="400"/>
      <c r="BX264" s="401"/>
      <c r="BY264" s="400"/>
      <c r="BZ264" s="401"/>
      <c r="CA264" s="400"/>
      <c r="CB264" s="401"/>
      <c r="CC264" s="400"/>
      <c r="CD264" s="401"/>
      <c r="CE264" s="400"/>
      <c r="CF264" s="401"/>
      <c r="CG264" s="400"/>
      <c r="CH264" s="401"/>
      <c r="CI264" s="400"/>
      <c r="CJ264" s="401"/>
      <c r="CK264" s="400"/>
      <c r="CL264" s="401"/>
      <c r="CM264" s="400"/>
      <c r="CN264" s="401"/>
      <c r="CO264" s="400"/>
      <c r="CP264" s="401"/>
      <c r="CQ264" s="400"/>
      <c r="CR264" s="401"/>
      <c r="CS264" s="400"/>
      <c r="CT264" s="401"/>
      <c r="CU264" s="400"/>
      <c r="CV264" s="401"/>
      <c r="CW264" s="400"/>
      <c r="CX264" s="401"/>
      <c r="CY264" s="400"/>
      <c r="CZ264" s="401"/>
      <c r="DA264" s="400"/>
      <c r="DB264" s="401"/>
      <c r="DC264" s="400"/>
      <c r="DD264" s="401"/>
      <c r="DE264" s="400"/>
      <c r="DF264" s="401"/>
      <c r="DG264" s="400"/>
      <c r="DH264" s="401"/>
      <c r="DI264" s="400"/>
      <c r="DJ264" s="401"/>
      <c r="DK264" s="400"/>
      <c r="DL264" s="401"/>
      <c r="DM264" s="400"/>
      <c r="DN264" s="401"/>
      <c r="DO264" s="400"/>
      <c r="DP264" s="401"/>
      <c r="DQ264" s="400"/>
      <c r="DR264" s="401"/>
      <c r="DS264" s="400"/>
      <c r="DT264" s="401"/>
      <c r="DU264" s="400"/>
      <c r="DV264" s="401"/>
      <c r="DW264" s="400"/>
      <c r="DX264" s="401"/>
      <c r="DY264" s="400"/>
      <c r="DZ264" s="401"/>
      <c r="EA264" s="400"/>
      <c r="EB264" s="401"/>
      <c r="EC264" s="400"/>
      <c r="ED264" s="401"/>
      <c r="EE264" s="400"/>
      <c r="EF264" s="401"/>
      <c r="EG264" s="400"/>
      <c r="EH264" s="401"/>
      <c r="EI264" s="400"/>
      <c r="EJ264" s="447"/>
      <c r="EK264" s="511"/>
      <c r="EL264" s="514"/>
      <c r="EM264" s="448"/>
      <c r="EN264" s="344"/>
      <c r="EO264" s="345"/>
      <c r="EP264" s="171">
        <f t="shared" si="241"/>
        <v>0</v>
      </c>
      <c r="EQ264" s="171">
        <f t="shared" si="242"/>
        <v>0</v>
      </c>
      <c r="ER264" s="171">
        <f t="shared" si="243"/>
        <v>0</v>
      </c>
      <c r="ES264" s="171">
        <f t="shared" si="244"/>
        <v>0</v>
      </c>
      <c r="ET264" s="171">
        <f t="shared" si="245"/>
        <v>0</v>
      </c>
      <c r="EU264" s="171">
        <f t="shared" si="246"/>
        <v>0</v>
      </c>
      <c r="EV264" s="172">
        <f t="shared" si="247"/>
        <v>0</v>
      </c>
      <c r="EW264" s="127"/>
      <c r="EX264" s="248">
        <f t="shared" si="304"/>
        <v>0</v>
      </c>
      <c r="EY264" s="174">
        <f>(L264*regular)+(M264*Cadeirantee)</f>
        <v>0</v>
      </c>
      <c r="EZ264" s="249">
        <f>SUMIF(FG264:GJ264,"&gt;0")</f>
        <v>0</v>
      </c>
      <c r="FA264" s="249">
        <f>SUMIF(FG264:GJ264,"&lt;0")+SUMIF(GN264:HP264,"&lt;0")</f>
        <v>0</v>
      </c>
      <c r="FB264" s="174">
        <v>0</v>
      </c>
      <c r="FC264" s="126">
        <f>N264*km*'VALORES TABELA'!$B$13</f>
        <v>0</v>
      </c>
      <c r="FD264" s="250">
        <f t="shared" si="305"/>
        <v>0</v>
      </c>
      <c r="FE264" s="105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252"/>
      <c r="GL264" s="103">
        <f t="shared" si="248"/>
        <v>0</v>
      </c>
      <c r="GM264" s="124"/>
      <c r="GN264" s="104"/>
      <c r="GO264" s="104"/>
      <c r="GP264" s="104"/>
      <c r="GQ264" s="104"/>
      <c r="GR264" s="104"/>
      <c r="GS264" s="104"/>
      <c r="GT264" s="104"/>
      <c r="GU264" s="104"/>
      <c r="GV264" s="104"/>
      <c r="GW264" s="104"/>
      <c r="GX264" s="104"/>
      <c r="GY264" s="104"/>
      <c r="GZ264" s="104"/>
      <c r="HA264" s="104"/>
      <c r="HB264" s="104"/>
      <c r="HC264" s="104"/>
      <c r="HD264" s="104"/>
      <c r="HE264" s="104"/>
      <c r="HF264" s="104"/>
      <c r="HG264" s="104"/>
      <c r="HH264" s="104"/>
      <c r="HI264" s="104"/>
      <c r="HJ264" s="104"/>
      <c r="HK264" s="104"/>
      <c r="HL264" s="104"/>
      <c r="HM264" s="104"/>
      <c r="HN264" s="104"/>
      <c r="HO264" s="104"/>
      <c r="HP264" s="104"/>
      <c r="HQ264" s="64"/>
      <c r="HR264" s="65"/>
      <c r="HS264" s="65"/>
      <c r="HT264" s="65"/>
      <c r="HU264" s="65"/>
      <c r="HV264" s="65"/>
      <c r="HW264" s="105"/>
      <c r="HX264" s="65"/>
      <c r="HY264" s="280">
        <f t="shared" si="306"/>
        <v>0</v>
      </c>
      <c r="HZ264" s="280">
        <f t="shared" si="307"/>
        <v>0</v>
      </c>
      <c r="IA264" s="280">
        <f t="shared" si="308"/>
        <v>0</v>
      </c>
      <c r="IB264" s="65"/>
      <c r="IC264" s="65"/>
    </row>
    <row r="265" spans="1:237" s="106" customFormat="1" ht="22.5" customHeight="1" thickBot="1" x14ac:dyDescent="0.3">
      <c r="A265" s="377" t="s">
        <v>3398</v>
      </c>
      <c r="B265" s="378" t="s">
        <v>3399</v>
      </c>
      <c r="C265" s="379" t="s">
        <v>3186</v>
      </c>
      <c r="D265" s="380" t="s">
        <v>3400</v>
      </c>
      <c r="E265" s="380" t="s">
        <v>3401</v>
      </c>
      <c r="F265" s="381" t="s">
        <v>3182</v>
      </c>
      <c r="G265" s="381" t="s">
        <v>3183</v>
      </c>
      <c r="H265" s="382" t="s">
        <v>2119</v>
      </c>
      <c r="I265" s="383" t="s">
        <v>2119</v>
      </c>
      <c r="J265" s="421" t="s">
        <v>3184</v>
      </c>
      <c r="K265" s="424" t="s">
        <v>60</v>
      </c>
      <c r="L265" s="329">
        <f>CONTINUA!BV265</f>
        <v>0</v>
      </c>
      <c r="M265" s="329">
        <f>CONTINUA!BW265</f>
        <v>0</v>
      </c>
      <c r="N265" s="895"/>
      <c r="O265" s="896" t="s">
        <v>3535</v>
      </c>
      <c r="P265" s="897">
        <v>0</v>
      </c>
      <c r="Q265" s="400"/>
      <c r="R265" s="401"/>
      <c r="S265" s="400"/>
      <c r="T265" s="401"/>
      <c r="U265" s="400"/>
      <c r="V265" s="401"/>
      <c r="W265" s="400"/>
      <c r="X265" s="401"/>
      <c r="Y265" s="400"/>
      <c r="Z265" s="401"/>
      <c r="AA265" s="400"/>
      <c r="AB265" s="401"/>
      <c r="AC265" s="400"/>
      <c r="AD265" s="401"/>
      <c r="AE265" s="400"/>
      <c r="AF265" s="401"/>
      <c r="AG265" s="400"/>
      <c r="AH265" s="401"/>
      <c r="AI265" s="400"/>
      <c r="AJ265" s="401"/>
      <c r="AK265" s="400"/>
      <c r="AL265" s="401"/>
      <c r="AM265" s="400"/>
      <c r="AN265" s="401"/>
      <c r="AO265" s="400"/>
      <c r="AP265" s="401"/>
      <c r="AQ265" s="400"/>
      <c r="AR265" s="401"/>
      <c r="AS265" s="400"/>
      <c r="AT265" s="401"/>
      <c r="AU265" s="400"/>
      <c r="AV265" s="401"/>
      <c r="AW265" s="400"/>
      <c r="AX265" s="401"/>
      <c r="AY265" s="400"/>
      <c r="AZ265" s="401"/>
      <c r="BA265" s="400"/>
      <c r="BB265" s="401"/>
      <c r="BC265" s="400"/>
      <c r="BD265" s="401"/>
      <c r="BE265" s="400"/>
      <c r="BF265" s="401"/>
      <c r="BG265" s="400"/>
      <c r="BH265" s="401"/>
      <c r="BI265" s="400"/>
      <c r="BJ265" s="401"/>
      <c r="BK265" s="400"/>
      <c r="BL265" s="401"/>
      <c r="BM265" s="400"/>
      <c r="BN265" s="401"/>
      <c r="BO265" s="400"/>
      <c r="BP265" s="401"/>
      <c r="BQ265" s="400"/>
      <c r="BR265" s="401"/>
      <c r="BS265" s="400"/>
      <c r="BT265" s="401"/>
      <c r="BU265" s="400"/>
      <c r="BV265" s="401"/>
      <c r="BW265" s="400"/>
      <c r="BX265" s="401"/>
      <c r="BY265" s="400"/>
      <c r="BZ265" s="401"/>
      <c r="CA265" s="400"/>
      <c r="CB265" s="401"/>
      <c r="CC265" s="400"/>
      <c r="CD265" s="401"/>
      <c r="CE265" s="400"/>
      <c r="CF265" s="401"/>
      <c r="CG265" s="400"/>
      <c r="CH265" s="401"/>
      <c r="CI265" s="400"/>
      <c r="CJ265" s="401"/>
      <c r="CK265" s="400"/>
      <c r="CL265" s="401"/>
      <c r="CM265" s="400"/>
      <c r="CN265" s="401"/>
      <c r="CO265" s="400"/>
      <c r="CP265" s="401"/>
      <c r="CQ265" s="400"/>
      <c r="CR265" s="401"/>
      <c r="CS265" s="400"/>
      <c r="CT265" s="401"/>
      <c r="CU265" s="400"/>
      <c r="CV265" s="401"/>
      <c r="CW265" s="400"/>
      <c r="CX265" s="401"/>
      <c r="CY265" s="400"/>
      <c r="CZ265" s="401"/>
      <c r="DA265" s="400"/>
      <c r="DB265" s="401"/>
      <c r="DC265" s="400"/>
      <c r="DD265" s="401"/>
      <c r="DE265" s="400"/>
      <c r="DF265" s="401"/>
      <c r="DG265" s="400"/>
      <c r="DH265" s="401"/>
      <c r="DI265" s="400"/>
      <c r="DJ265" s="401"/>
      <c r="DK265" s="400"/>
      <c r="DL265" s="401"/>
      <c r="DM265" s="400"/>
      <c r="DN265" s="401"/>
      <c r="DO265" s="400"/>
      <c r="DP265" s="401"/>
      <c r="DQ265" s="400"/>
      <c r="DR265" s="401"/>
      <c r="DS265" s="400"/>
      <c r="DT265" s="401"/>
      <c r="DU265" s="400"/>
      <c r="DV265" s="401"/>
      <c r="DW265" s="400"/>
      <c r="DX265" s="401"/>
      <c r="DY265" s="400"/>
      <c r="DZ265" s="401"/>
      <c r="EA265" s="400"/>
      <c r="EB265" s="401"/>
      <c r="EC265" s="400"/>
      <c r="ED265" s="401"/>
      <c r="EE265" s="400"/>
      <c r="EF265" s="401"/>
      <c r="EG265" s="400"/>
      <c r="EH265" s="401"/>
      <c r="EI265" s="400"/>
      <c r="EJ265" s="447"/>
      <c r="EK265" s="512"/>
      <c r="EL265" s="515"/>
      <c r="EM265" s="450"/>
      <c r="EN265" s="348"/>
      <c r="EO265" s="348"/>
      <c r="EP265" s="179">
        <f t="shared" si="241"/>
        <v>0</v>
      </c>
      <c r="EQ265" s="179">
        <f t="shared" si="242"/>
        <v>0</v>
      </c>
      <c r="ER265" s="179">
        <f t="shared" si="243"/>
        <v>0</v>
      </c>
      <c r="ES265" s="179">
        <f t="shared" si="244"/>
        <v>0</v>
      </c>
      <c r="ET265" s="179">
        <f t="shared" si="245"/>
        <v>0</v>
      </c>
      <c r="EU265" s="179">
        <f t="shared" si="246"/>
        <v>0</v>
      </c>
      <c r="EV265" s="172">
        <f t="shared" si="247"/>
        <v>0</v>
      </c>
      <c r="EW265" s="253"/>
      <c r="EX265" s="254">
        <v>0</v>
      </c>
      <c r="EY265" s="180">
        <v>0</v>
      </c>
      <c r="EZ265" s="255">
        <v>0</v>
      </c>
      <c r="FA265" s="255">
        <v>0</v>
      </c>
      <c r="FB265" s="180">
        <f>SUM(FF265:GI265)/2</f>
        <v>0</v>
      </c>
      <c r="FC265" s="256">
        <f>N265*km*'VALORES TABELA'!$B$13</f>
        <v>0</v>
      </c>
      <c r="FD265" s="250">
        <f t="shared" si="305"/>
        <v>0</v>
      </c>
      <c r="FE265" s="257"/>
      <c r="FF265" s="181">
        <f>((Q265+S265)*Percapita)+((R265+T265)*Cadeirante)</f>
        <v>0</v>
      </c>
      <c r="FG265" s="181">
        <f>((U265+W265)*Percapita/30*FG$4)+((V265+X265)*Cadeirante/30*FG$4)</f>
        <v>0</v>
      </c>
      <c r="FH265" s="181">
        <f>((Y265+AA265)*Percapita/30*FH$4)+((Z265+AB265)*Cadeirante/30*FH$4)</f>
        <v>0</v>
      </c>
      <c r="FI265" s="181">
        <f>((AC265+AE265)*Percapita/30*FI$4)+((AD265+AF265)*Cadeirante/30*FI$4)</f>
        <v>0</v>
      </c>
      <c r="FJ265" s="181">
        <f>((AG265+AI265)*Percapita/30*FJ$4)+((AH265+AJ265)*Cadeirante/30*FJ$4)</f>
        <v>0</v>
      </c>
      <c r="FK265" s="181">
        <f>((AK265+AM265)*Percapita/30*FK$4)+((AL265+AN265)*Cadeirante/30*FK$4)</f>
        <v>0</v>
      </c>
      <c r="FL265" s="181">
        <f>((AO265+AQ265)*Percapita/30*FL$4)+((AP265+AR265)*Cadeirante/30*FL$4)</f>
        <v>0</v>
      </c>
      <c r="FM265" s="181">
        <f>((AS265+AU265)*Percapita/30*FM$4)+((AT265+AV265)*Cadeirante/30*FM$4)</f>
        <v>0</v>
      </c>
      <c r="FN265" s="181">
        <f>((AW265+AY265)*Percapita/30*FN$4)+((AX265+AZ265)*Cadeirante/30*FN$4)</f>
        <v>0</v>
      </c>
      <c r="FO265" s="181">
        <f>((BA265+BC265)*Percapita/30*FO$4)+((BB265+BD265)*Cadeirante/30*FO$4)</f>
        <v>0</v>
      </c>
      <c r="FP265" s="181">
        <f>((BE265+BG265)*Percapita/30*FP$4)+((BF265+BH265)*Cadeirante/30*FP$4)</f>
        <v>0</v>
      </c>
      <c r="FQ265" s="181">
        <f>((BI265+BK265)*Percapita/30*FQ$4)+((BJ265+BL265)*Cadeirante/30*FQ$4)</f>
        <v>0</v>
      </c>
      <c r="FR265" s="181">
        <f>((BM265+BO265)*Percapita/30*FR$4)+((BN265+BP265)*Cadeirante/30*FR$4)</f>
        <v>0</v>
      </c>
      <c r="FS265" s="181">
        <f>((BQ265+BS265)*Percapita/30*FS$4)+((BR265+BT265)*Cadeirante/30*FS$4)</f>
        <v>0</v>
      </c>
      <c r="FT265" s="181">
        <f>((BU265+BW265)*Percapita/30*FT$4)+((BV265+BX265)*Cadeirante/30*FT$4)</f>
        <v>0</v>
      </c>
      <c r="FU265" s="181">
        <f>((BY265+CA265)*Percapita/30*FU$4)+((BZ265+CB265)*Cadeirante/30*FU$4)</f>
        <v>0</v>
      </c>
      <c r="FV265" s="181">
        <f>((CC265+CE265)*Percapita/30*FV$4)+((CD265+CF265)*Cadeirante/30*FV$4)</f>
        <v>0</v>
      </c>
      <c r="FW265" s="181">
        <f>((CG265+CI265)*Percapita/30*FW$4)+((CI265+CK265)*Cadeirante/30*FW$4)</f>
        <v>0</v>
      </c>
      <c r="FX265" s="181">
        <f>((CK265+CM265)*Percapita/30*FX$4)+((CL265+CN265)*Cadeirante/30*FX$4)</f>
        <v>0</v>
      </c>
      <c r="FY265" s="181">
        <f>((CO265+CQ265)*Percapita/30*FY$4)+((CP265+CR265)*Cadeirante/30*FY$4)</f>
        <v>0</v>
      </c>
      <c r="FZ265" s="181">
        <f>((CS265+CU265)*Percapita/30*FZ$4)+((CT265+CV265)*Cadeirante/30*FZ$4)</f>
        <v>0</v>
      </c>
      <c r="GA265" s="181">
        <f>((CW265+CY265)*Percapita/30*GA$4)+((CX265+CZ265)*Cadeirante/30*GA$4)</f>
        <v>0</v>
      </c>
      <c r="GB265" s="181">
        <f>((DA265+DC265)*Percapita/30*GB$4)+((DB265+DD265)*Cadeirante/30*GB$4)</f>
        <v>0</v>
      </c>
      <c r="GC265" s="181">
        <f>((DE265+DG265)*Percapita/30*GC$4)+((DF265+DH265)*Cadeirante/30*GC$4)</f>
        <v>0</v>
      </c>
      <c r="GD265" s="181">
        <f>((DI265+DK265)*Percapita/30*GD$4)+((DJ265+DL265)*Cadeirante/30*GD$4)</f>
        <v>0</v>
      </c>
      <c r="GE265" s="181">
        <f>((DM265+DO265)*Percapita/30*GE$4)+((DN265+DP265)*Cadeirante/30*GE$4)</f>
        <v>0</v>
      </c>
      <c r="GF265" s="181">
        <f>((DQ265+DS265)*Percapita/30*GF$4)+((DR265+DT265)*Cadeirante/30*GF$4)</f>
        <v>0</v>
      </c>
      <c r="GG265" s="181">
        <f>((DU265+DW265)*Percapita/30*GG$4)+((DV265+DX265)*Cadeirante/30*GG$4)</f>
        <v>0</v>
      </c>
      <c r="GH265" s="181">
        <f>((DY265+EA265)*Percapita/30*GH$4)+((DZ265+EB265)*Cadeirante/30*GH$4)</f>
        <v>0</v>
      </c>
      <c r="GI265" s="181">
        <f>((EC265+EE265)*Percapita/30*GI$4)+((ED265+EF265)*Cadeirante/30*GI$4)</f>
        <v>0</v>
      </c>
      <c r="GJ265" s="181">
        <f>((EG265+EI265)*Percapita)+((EH265+EJ265)*Cadeirante)</f>
        <v>0</v>
      </c>
      <c r="GK265" s="258"/>
      <c r="GL265" s="103">
        <f t="shared" si="248"/>
        <v>0</v>
      </c>
      <c r="GM265" s="124"/>
      <c r="GN265" s="182"/>
      <c r="GO265" s="182"/>
      <c r="GP265" s="182"/>
      <c r="GQ265" s="182"/>
      <c r="GR265" s="182"/>
      <c r="GS265" s="182"/>
      <c r="GT265" s="182"/>
      <c r="GU265" s="182"/>
      <c r="GV265" s="182"/>
      <c r="GW265" s="182"/>
      <c r="GX265" s="182"/>
      <c r="GY265" s="182"/>
      <c r="GZ265" s="182"/>
      <c r="HA265" s="182"/>
      <c r="HB265" s="182"/>
      <c r="HC265" s="182"/>
      <c r="HD265" s="182"/>
      <c r="HE265" s="182"/>
      <c r="HF265" s="182"/>
      <c r="HG265" s="182"/>
      <c r="HH265" s="182"/>
      <c r="HI265" s="182"/>
      <c r="HJ265" s="182"/>
      <c r="HK265" s="182"/>
      <c r="HL265" s="182"/>
      <c r="HM265" s="182"/>
      <c r="HN265" s="182"/>
      <c r="HO265" s="182"/>
      <c r="HP265" s="259"/>
      <c r="HQ265" s="64"/>
      <c r="HW265" s="257"/>
      <c r="HY265" s="280">
        <f t="shared" si="306"/>
        <v>0</v>
      </c>
      <c r="HZ265" s="280">
        <f t="shared" si="307"/>
        <v>0</v>
      </c>
      <c r="IA265" s="280">
        <f t="shared" si="308"/>
        <v>0</v>
      </c>
    </row>
    <row r="266" spans="1:237" s="106" customFormat="1" ht="22.5" customHeight="1" x14ac:dyDescent="0.25">
      <c r="A266" t="s">
        <v>3402</v>
      </c>
      <c r="B266" s="522" t="s">
        <v>3403</v>
      </c>
      <c r="C266" s="523">
        <v>1</v>
      </c>
      <c r="D266" s="524" t="s">
        <v>3404</v>
      </c>
      <c r="E266" s="524" t="s">
        <v>3405</v>
      </c>
      <c r="F266" s="525" t="s">
        <v>3182</v>
      </c>
      <c r="G266" s="525" t="s">
        <v>3183</v>
      </c>
      <c r="H266" s="350" t="s">
        <v>2120</v>
      </c>
      <c r="I266" s="351" t="s">
        <v>2120</v>
      </c>
      <c r="J266" s="409" t="s">
        <v>3184</v>
      </c>
      <c r="K266" s="410" t="s">
        <v>3185</v>
      </c>
      <c r="L266" s="329">
        <f>CONTINUA!BV266</f>
        <v>0</v>
      </c>
      <c r="M266" s="329">
        <f>CONTINUA!BW266</f>
        <v>0</v>
      </c>
      <c r="N266" s="895"/>
      <c r="O266" s="896" t="s">
        <v>3536</v>
      </c>
      <c r="P266" s="897">
        <v>0</v>
      </c>
      <c r="Q266" s="400">
        <v>50</v>
      </c>
      <c r="R266" s="401"/>
      <c r="S266" s="400"/>
      <c r="T266" s="401"/>
      <c r="U266" s="400"/>
      <c r="V266" s="401"/>
      <c r="W266" s="400"/>
      <c r="X266" s="401"/>
      <c r="Y266" s="400"/>
      <c r="Z266" s="401"/>
      <c r="AA266" s="400"/>
      <c r="AB266" s="401"/>
      <c r="AC266" s="400"/>
      <c r="AD266" s="401"/>
      <c r="AE266" s="400"/>
      <c r="AF266" s="401"/>
      <c r="AG266" s="400"/>
      <c r="AH266" s="401"/>
      <c r="AI266" s="400"/>
      <c r="AJ266" s="401"/>
      <c r="AK266" s="400"/>
      <c r="AL266" s="401"/>
      <c r="AM266" s="400"/>
      <c r="AN266" s="401"/>
      <c r="AO266" s="400"/>
      <c r="AP266" s="401"/>
      <c r="AQ266" s="400"/>
      <c r="AR266" s="401"/>
      <c r="AS266" s="400"/>
      <c r="AT266" s="401"/>
      <c r="AU266" s="400"/>
      <c r="AV266" s="401"/>
      <c r="AW266" s="400"/>
      <c r="AX266" s="401"/>
      <c r="AY266" s="400"/>
      <c r="AZ266" s="401"/>
      <c r="BA266" s="400"/>
      <c r="BB266" s="401"/>
      <c r="BC266" s="400"/>
      <c r="BD266" s="401"/>
      <c r="BE266" s="400"/>
      <c r="BF266" s="401"/>
      <c r="BG266" s="400"/>
      <c r="BH266" s="401"/>
      <c r="BI266" s="400"/>
      <c r="BJ266" s="401"/>
      <c r="BK266" s="400"/>
      <c r="BL266" s="401"/>
      <c r="BM266" s="400"/>
      <c r="BN266" s="401"/>
      <c r="BO266" s="400"/>
      <c r="BP266" s="401"/>
      <c r="BQ266" s="400"/>
      <c r="BR266" s="401"/>
      <c r="BS266" s="400"/>
      <c r="BT266" s="401"/>
      <c r="BU266" s="400"/>
      <c r="BV266" s="401"/>
      <c r="BW266" s="400"/>
      <c r="BX266" s="401"/>
      <c r="BY266" s="400"/>
      <c r="BZ266" s="401"/>
      <c r="CA266" s="400"/>
      <c r="CB266" s="401"/>
      <c r="CC266" s="400"/>
      <c r="CD266" s="401"/>
      <c r="CE266" s="400"/>
      <c r="CF266" s="401"/>
      <c r="CG266" s="400"/>
      <c r="CH266" s="401"/>
      <c r="CI266" s="400"/>
      <c r="CJ266" s="401"/>
      <c r="CK266" s="400"/>
      <c r="CL266" s="401"/>
      <c r="CM266" s="400"/>
      <c r="CN266" s="401"/>
      <c r="CO266" s="400"/>
      <c r="CP266" s="401"/>
      <c r="CQ266" s="400"/>
      <c r="CR266" s="401"/>
      <c r="CS266" s="400"/>
      <c r="CT266" s="401"/>
      <c r="CU266" s="400"/>
      <c r="CV266" s="401"/>
      <c r="CW266" s="400"/>
      <c r="CX266" s="401"/>
      <c r="CY266" s="400"/>
      <c r="CZ266" s="401"/>
      <c r="DA266" s="400"/>
      <c r="DB266" s="401"/>
      <c r="DC266" s="400"/>
      <c r="DD266" s="401"/>
      <c r="DE266" s="400">
        <v>-1</v>
      </c>
      <c r="DF266" s="401"/>
      <c r="DG266" s="400"/>
      <c r="DH266" s="401"/>
      <c r="DI266" s="400"/>
      <c r="DJ266" s="401"/>
      <c r="DK266" s="400"/>
      <c r="DL266" s="401"/>
      <c r="DM266" s="400"/>
      <c r="DN266" s="401"/>
      <c r="DO266" s="400"/>
      <c r="DP266" s="401"/>
      <c r="DQ266" s="400"/>
      <c r="DR266" s="401"/>
      <c r="DS266" s="400"/>
      <c r="DT266" s="401"/>
      <c r="DU266" s="400"/>
      <c r="DV266" s="401"/>
      <c r="DW266" s="400"/>
      <c r="DX266" s="401"/>
      <c r="DY266" s="400"/>
      <c r="DZ266" s="401"/>
      <c r="EA266" s="400"/>
      <c r="EB266" s="401"/>
      <c r="EC266" s="400"/>
      <c r="ED266" s="401"/>
      <c r="EE266" s="400"/>
      <c r="EF266" s="401"/>
      <c r="EG266" s="400"/>
      <c r="EH266" s="401"/>
      <c r="EI266" s="400"/>
      <c r="EJ266" s="447"/>
      <c r="EK266" s="510"/>
      <c r="EL266" s="513"/>
      <c r="EM266" s="520"/>
      <c r="EN266" s="520"/>
      <c r="EO266" s="520"/>
      <c r="EP266" s="171">
        <f t="shared" si="241"/>
        <v>50</v>
      </c>
      <c r="EQ266" s="171">
        <f t="shared" si="242"/>
        <v>-1</v>
      </c>
      <c r="ER266" s="171">
        <f t="shared" si="243"/>
        <v>0</v>
      </c>
      <c r="ES266" s="171">
        <f t="shared" si="244"/>
        <v>0</v>
      </c>
      <c r="ET266" s="171">
        <f t="shared" si="245"/>
        <v>0</v>
      </c>
      <c r="EU266" s="171">
        <f t="shared" si="246"/>
        <v>0</v>
      </c>
      <c r="EV266" s="172">
        <f t="shared" si="247"/>
        <v>49</v>
      </c>
      <c r="EW266" s="367">
        <f>IF(C266=4,IF(MAX(Q266:EJ268)&gt;0,(Especiall/30*(IF(($G266-$F266)=($G$5-$F$5),30,IF(DAY($G266)=31,($G266-$F266),($G266-$F266)+1)))),0),0)</f>
        <v>0</v>
      </c>
      <c r="EX266" s="248">
        <f t="shared" ref="EX266:EX269" si="309">FF266</f>
        <v>20590.34</v>
      </c>
      <c r="EY266" s="174">
        <f>(L266*regular)+(M266*Cadeirantee)</f>
        <v>0</v>
      </c>
      <c r="EZ266" s="249">
        <f>SUMIF(FG266:GJ266,"&gt;0")</f>
        <v>0</v>
      </c>
      <c r="FA266" s="249">
        <f>SUMIF(FG266:GJ266,"&lt;0")+SUMIF(GN266:HP266,"&lt;0")</f>
        <v>-89.887</v>
      </c>
      <c r="FB266" s="174">
        <v>0</v>
      </c>
      <c r="FC266" s="175">
        <f>N266*km*'VALORES TABELA'!$B$13</f>
        <v>0</v>
      </c>
      <c r="FD266" s="250">
        <f>GL266</f>
        <v>0</v>
      </c>
      <c r="FE266" s="176">
        <f>(EW266+EW267+EW268+EW269+EX266+EX267+EX268+EX269+EY266+EY267+EY268+EY269+EY270+EZ266+EZ267+EZ268+EZ269+FA266+FA267+FA268+FA269+FC266+FC267+FC268+FC269+HY266-HZ266-IA266+FD266+FD267+FD268+FD269+FB270)</f>
        <v>20500.453000000001</v>
      </c>
      <c r="FF266" s="177">
        <f>IF(C266=4,SUM(Q266+Q267+Q268+S266+S267+S268)*Percapita/30*FF$4+(R266+R267+R268+T266+T267+T268)*Cadeirante/30*FF$4,IF(C266=3,IF(Q269+S269=10,Fixo/30*FF$4+(Q266+Q267+Q268+S266+S267+S268)*Percapita/30*FF$4+(R269+T269)*Cadeirante/30*FF$4,IF(Q269+S269&lt;=9,(Q269+S269)*Crechee/30*FF$4)+(R269+T269)*Cadeirante/30*FF$4+(Q266+Q267+Q268+S266+S267+S268)*Percapita/30*FF$4)+IF(Q269+S269&gt;=11,Fixo/30*FF$4+(Q269+S269-10)*Crechee/30*FF$4,0),IF(C266=2,IF(R266+R267+R268+R269+T266+T267+T268+T269=1,Cadeirante/30*FF$4,IF(R266+R267+R268+R269+T266+T267+T268+T269=2,Fixo/30*FF$4,IF(R266+R267+R268+R269+T266+T267+T268+T269&gt;2,Fixo/30*FF$4+(R266+R267+R268+R269+T266+T267+T268+T269-2)*Cadeirante/30*FF$4)))+(Q266+Q267+Q268+S266+S267+S268)*Percapita/30*FF$4+(Q269+S269)*Crechee/30*FF$4,IF(C266=1,IF(Q266+Q267+Q268+R266+R267+R268+S266+S267+S268+T266+T267+T268&lt;=15,(Q266+Q267+Q268+S266+S267+S268)*Percapita/30*FF$4,IF(Q266+Q267+Q268+R266+R267+R268+S266+S267+S268+T266+T267+T268&gt;=16,Fixo/30*FF$4+(Q266+Q267+Q268+R266+R267+R268+S266+S267+S268+T266+T267-16)*Percapita/30*FF$4))))))</f>
        <v>20590.34</v>
      </c>
      <c r="FG266" s="177">
        <f>IF(C266=4,SUM(U266+U267+U268+W266+W267+W268)*Percapita/30*FG$4+(V266+V267+V268+X266+X267+X268)*Cadeirante/30*FG$4,IF(C266=3,IF(U269+W269=10,Fixo/30*FG$4+(U266+U267+U268+W266+W267+W268)*Percapita/30*FG$4+(V269+X269)*Cadeirante/30*FG$4,IF(U269+W269&lt;=9,(U269+W269)*Crechee/30*FG$4)+(V269+X269)*Cadeirante/30*FG$4+(U266+U267+U268+W266+W267+W268)*Percapita/30*FG$4)+IF(U269+W269&gt;=11,Fixo/30*FG$4+(U269+W269-10)*Crechee/30*FG$4,0),IF(C266=2,IF(V266+V267+V268+V269+X266+X267+X268+X269=1,Cadeirante/30*FG$4,IF(V266+V267+V268+V269+X266+X267+X268+X269=2,Fixo/30*FG$4,IF(V266+V267+V268+V269+X266+X267+X268+X269&gt;2,Fixo/30*FG$4+(V266+V267+V268+V269+X266+X267+X268+X269-2)*Cadeirante/30*FG$4)))+(U266+U267+U268+W266+W267+W268)*Percapita/30*FG$4+(U269+W269)*Crechee/30*FG$4,IF(C266=1,IF(U266+U267+U268+V266+V267+V268+W266+W267+W268+X266+X267+X268&lt;=15,(U266+U267+U268+W266+W267+W268)*Percapita/30*FG$4,IF(U266+U267+U268+V266+V267+V268+W266+W267+W268+X266+X267+X268&gt;=16,Fixo/30*FG$4+(U266+U267+U268+V266+V267+V268+W266+W267+W268+X266+X267-16)*Percapita/30*FG$4))))))</f>
        <v>0</v>
      </c>
      <c r="FH266" s="177">
        <f>IF(C266=4,SUM(Y266+Y267+Y268+AA266+AA267+AA268)*Percapita/30*FH$4+(Z266+Z267+Z268+AB266+AB267+AB268)*Cadeirante/30*FH$4,IF(C266=3,IF(Y269+AA269=10,Fixo/30*FH$4+(Y266+Y267+Y268+AA266+AA267+AA268)*Percapita/30*FH$4+(Z269+AB269)*Cadeirante/30*FH$4,IF(Y269+AA269&lt;=9,(Y269+AA269)*Crechee/30*FH$4)+(Z269+AB269)*Cadeirante/30*FH$4+(Y266+Y267+Y268+AA266+AA267+AA268)*Percapita/30*FH$4)+IF(Y269+AA269&gt;=11,Fixo/30*FH$4+(Y269+AA269-10)*Crechee/30*FH$4,0),IF(C266=2,IF(Z266+Z267+Z268+Z269+AB266+AB267+AB268+AB269=1,Cadeirante/30*FH$4,IF(Z266+Z267+Z268+Z269+AB266+AB267+AB268+AB269=2,Fixo/30*FH$4,IF(Z266+Z267+Z268+Z269+AB266+AB267+AB268+AB269&gt;2,Fixo/30*FH$4+(Z266+Z267+Z268+Z269+AB266+AB267+AB268+AB269-2)*Cadeirante/30*FH$4)))+(Y266+Y267+Y268+AA266+AA267+AA268)*Percapita/30*FH$4+(Y269+AA269)*Crechee/30*FH$4,IF(C266=1,IF(Y266+Y267+Y268+Z266+Z267+Z268+AA266+AA267+AA268+AB266+AB267+AB268&lt;=15,(Y266+Y267+Y268+AA266+AA267+AA268)*Percapita/30*FH$4,IF(Y266+Y267+Y268+Z266+Z267+Z268+AA266+AA267+AA268+AB266+AB267+AB268&gt;=16,Fixo/30*FH$4+(Y266+Y267+Y268+Z266+Z267+Z268+AA266+AA267+AA268+AB266+AB267-16)*Percapita/30*FH$4))))))</f>
        <v>0</v>
      </c>
      <c r="FI266" s="177">
        <f>IF(C266=4,SUM(AC266+AC267+AC268+AE266+AE267+AE268)*Percapita/30*FI$4+(AD266+AD267+AD268+AF266+AF267+AF268)*Cadeirante/30*FI$4,IF(C266=3,IF(AC269+AE269=10,Fixo/30*FI$4+(AC266+AC267+AC268+AE266+AE267+AE268)*Percapita/30*FI$4+(AD269+AF269)*Cadeirante/30*FI$4,IF(AC269+AE269&lt;=9,(AC269+AE269)*Crechee/30*FI$4)+(AD269+AF269)*Cadeirante/30*FI$4+(AC266+AC267+AC268+AE266+AE267+AE268)*Percapita/30*FI$4)+IF(AC269+AE269&gt;=11,Fixo/30*FI$4+(AC269+AE269-10)*Crechee/30*FI$4,0),IF(C266=2,IF(AD266+AD267+AD268+AD269+AF266+AF267+AF268+AF269=1,Cadeirante/30*FI$4,IF(AD266+AD267+AD268+AD269+AF266+AF267+AF268+AF269=2,Fixo/30*FI$4,IF(AD266+AD267+AD268+AD269+AF266+AF267+AF268+AF269&gt;2,Fixo/30*FI$4+(AD266+AD267+AD268+AD269+AF266+AF267+AF268+AF269-2)*Cadeirante/30*FI$4)))+(AC266+AC267+AC268+AE266+AE267+AE268)*Percapita/30*FI$4+(AC269+AE269)*Crechee/30*FI$4,IF(C266=1,IF(AC266+AC267+AC268+AD266+AD267+AD268+AE266+AE267+AE268+AF266+AF267+AF268&lt;=15,(AC266+AC267+AC268+AE266+AE267+AE268)*Percapita/30*FI$4,IF(AC266+AC267+AC268+AD266+AD267+AD268+AE266+AE267+AE268+AF266+AF267+AF268&gt;=16,Fixo/30*FI$4+(AC266+AC267+AC268+AD266+AD267+AD268+AE266+AE267+AE268+AF266+AF267-16)*Percapita/30*FI$4))))))</f>
        <v>0</v>
      </c>
      <c r="FJ266" s="177">
        <f>IF(C266=4,SUM(AG266+AG267+AG268+AI266+AI267+AI268)*Percapita/30*FJ$4+(AH266+AH267+AH268+AJ266+AJ267+AJ268)*Cadeirante/30*FJ$4,IF(C266=3,IF(AG269+AI269=10,Fixo/30*FJ$4+(AG266+AG267+AG268+AI266+AI267+AI268)*Percapita/30*FJ$4+(AH269+AJ269)*Cadeirante/30*FJ$4,IF(AG269+AI269&lt;=9,(AG269+AI269)*Crechee/30*FJ$4)+(AH269+AJ269)*Cadeirante/30*FJ$4+(AG266+AG267+AG268+AI266+AI267+AI268)*Percapita/30*FJ$4)+IF(AG269+AI269&gt;=11,Fixo/30*FJ$4+(AG269+AI269-10)*Crechee/30*FJ$4,0),IF(C266=2,IF(AH266+AH267+AH268+AH269+AJ266+AJ267+AJ268+AJ269=1,Cadeirante/30*FJ$4,IF(AH266+AH267+AH268+AH269+AJ266+AJ267+AJ268+AJ269=2,Fixo/30*FJ$4,IF(AH266+AH267+AH268+AH269+AJ266+AJ267+AJ268+AJ269&gt;2,Fixo/30*FJ$4+(AH266+AH267+AH268+AH269+AJ266+AJ267+AJ268+AJ269-2)*Cadeirante/30*FJ$4)))+(AG266+AG267+AG268+AI266+AI267+AI268)*Percapita/30*FJ$4+(AG269+AI269)*Crechee/30*FJ$4,IF(C266=1,IF(AG266+AG267+AG268+AH266+AH267+AH268+AI266+AI267+AI268+AJ266+AJ267+AJ268&lt;=15,(AG266+AG267+AG268+AI266+AI267+AI268)*Percapita/30*FJ$4,IF(AG266+AG267+AG268+AH266+AH267+AH268+AI266+AI267+AI268+AJ266+AJ267+AJ268&gt;=16,Fixo/30*FJ$4+(AG266+AG267+AG268+AH266+AH267+AH268+AI266+AI267+AI268+AJ266+AJ267-16)*Percapita/30*FJ$4))))))</f>
        <v>0</v>
      </c>
      <c r="FK266" s="177">
        <f>IF(C266=4,SUM(AK266+AK267+AK268+AM266+AM267+AM268)*Percapita/30*FK$4+(AL266+AL267+AL268+AN266+AN267+AN268)*Cadeirante/30*FK$4,IF(C266=3,IF(AK269+AM269=10,Fixo/30*FK$4+(AK266+AK267+AK268+AM266+AM267+AM268)*Percapita/30*FK$4+(AL269+AN269)*Cadeirante/30*FK$4,IF(AK269+AM269&lt;=9,(AK269+AM269)*Crechee/30*FK$4)+(AL269+AN269)*Cadeirante/30*FK$4+(AK266+AK267+AK268+AM266+AM267+AM268)*Percapita/30*FK$4)+IF(AK269+AM269&gt;=11,Fixo/30*FK$4+(AK269+AM269-10)*Crechee/30*FK$4,0),IF(C266=2,IF(AL266+AL267+AL268+AL269+AN266+AN267+AN268+AN269=1,Cadeirante/30*FK$4,IF(AL266+AL267+AL268+AL269+AN266+AN267+AN268+AN269=2,Fixo/30*FK$4,IF(AL266+AL267+AL268+AL269+AN266+AN267+AN268+AN269&gt;2,Fixo/30*FK$4+(AL266+AL267+AL268+AL269+AN266+AN267+AN268+AN269-2)*Cadeirante/30*FK$4)))+(AK266+AK267+AK268+AM266+AM267+AM268)*Percapita/30*FK$4+(AK269+AM269)*Crechee/30*FK$4,IF(C266=1,IF(AK266+AK267+AK268+AL266+AL267+AL268+AM266+AM267+AM268+AN266+AN267+AN268&lt;=15,(AK266+AK267+AK268+AM266+AM267+AM268)*Percapita/30*FK$4,IF(AK266+AK267+AK268+AL266+AL267+AL268+AM266+AM267+AM268+AN266+AN267+AN268&gt;=16,Fixo/30*FK$4+(AK266+AK267+AK268+AL266+AL267+AL268+AM266+AM267+AM268+AN266+AN267-16)*Percapita/30*FK$4))))))</f>
        <v>0</v>
      </c>
      <c r="FL266" s="177">
        <f>IF(C266=4,SUM(AO266+AO267+AO268+AQ266+AQ267+AQ268)*Percapita/30*FL$4+(AP266+AP267+AP268+AR266+AR267+AR268)*Cadeirante/30*FL$4,IF(C266=3,IF(AO269+AQ269=10,Fixo/30*FL$4+(AO266+AO267+AO268+AQ266+AQ267+AQ268)*Percapita/30*FL$4+(AP269+AR269)*Cadeirante/30*FL$4,IF(AO269+AQ269&lt;=9,(AO269+AQ269)*Crechee/30*FL$4)+(AP269+AR269)*Cadeirante/30*FL$4+(AO266+AO267+AO268+AQ266+AQ267+AQ268)*Percapita/30*FL$4)+IF(AO269+AQ269&gt;=11,Fixo/30*FL$4+(AO269+AQ269-10)*Crechee/30*FL$4,0),IF(C266=2,IF(AP266+AP267+AP268+AP269+AR266+AR267+AR268+AR269=1,Cadeirante/30*FL$4,IF(AP266+AP267+AP268+AP269+AR266+AR267+AR268+AR269=2,Fixo/30*FL$4,IF(AP266+AP267+AP268+AP269+AR266+AR267+AR268+AR269&gt;2,Fixo/30*FL$4+(AP266+AP267+AP268+AP269+AR266+AR267+AR268+AR269-2)*Cadeirante/30*FL$4)))+(AO266+AO267+AO268+AQ266+AQ267+AQ268)*Percapita/30*FL$4+(AO269+AQ269)*Crechee/30*FL$4,IF(C266=1,IF(AO266+AO267+AO268+AP266+AP267+AP268+AQ266+AQ267+AQ268+AR266+AR267+AR268&lt;=15,(AO266+AO267+AO268+AQ266+AQ267+AQ268)*Percapita/30*FL$4,IF(AO266+AO267+AO268+AP266+AP267+AP268+AQ266+AQ267+AQ268+AR266+AR267+AR268&gt;=16,Fixo/30*FL$4+(AO266+AO267+AO268+AP266+AP267+AP268+AQ266+AQ267+AQ268+AR266+AR267-16)*Percapita/30*FL$4))))))</f>
        <v>0</v>
      </c>
      <c r="FM266" s="177">
        <f>IF(C266=4,SUM(AS266+AS267+AS268+AU266+AU267+AU268)*Percapita/30*FM$4+(AT266+AT267+AT268+AV266+AV267+AV268)*Cadeirante/30*FM$4,IF(C266=3,IF(AS269+AU269=10,Fixo/30*FM$4+(AS266+AS267+AS268+AU266+AU267+AU268)*Percapita/30*FM$4+(AT269+AV269)*Cadeirante/30*FM$4,IF(AS269+AU269&lt;=9,(AS269+AU269)*Crechee/30*FM$4)+(AT269+AV269)*Cadeirante/30*FM$4+(AS266+AS267+AS268+AU266+AU267+AU268)*Percapita/30*FM$4)+IF(AS269+AU269&gt;=11,Fixo/30*FM$4+(AS269+AU269-10)*Crechee/30*FM$4,0),IF(C266=2,IF(AT266+AT267+AT268+AT269+AV266+AV267+AV268+AV269=1,Cadeirante/30*FM$4,IF(AT266+AT267+AT268+AT269+AV266+AV267+AV268+AV269=2,Fixo/30*FM$4,IF(AT266+AT267+AT268+AT269+AV266+AV267+AV268+AV269&gt;2,Fixo/30*FM$4+(AT266+AT267+AT268+AT269+AV266+AV267+AV268+AV269-2)*Cadeirante/30*FM$4)))+(AS266+AS267+AS268+AU266+AU267+AU268)*Percapita/30*FM$4+(AS269+AU269)*Crechee/30*FM$4,IF(C266=1,IF(AS266+AS267+AS268+AT266+AT267+AT268+AU266+AU267+AU268+AV266+AV267+AV268&lt;=15,(AS266+AS267+AS268+AU266+AU267+AU268)*Percapita/30*FM$4,IF(AS266+AS267+AS268+AT266+AT267+AT268+AU266+AU267+AU268+AV266+AV267+AV268&gt;=16,Fixo/30*FM$4+(AS266+AS267+AS268+AT266+AT267+AT268+AU266+AU267+AU268+AV266+AV267-16)*Percapita/30*FM$4))))))</f>
        <v>0</v>
      </c>
      <c r="FN266" s="177">
        <f>IF(C266=4,SUM(AW266+AW267+AW268+AY266+AY267+AY268)*Percapita/30*FN$4+(AX266+AX267+AX268+AZ266+AZ267+AZ268)*Cadeirante/30*FN$4,IF(C266=3,IF(AW269+AY269=10,Fixo/30*FN$4+(AW266+AW267+AW268+AY266+AY267+AY268)*Percapita/30*FN$4+(AX269+AZ269)*Cadeirante/30*FN$4,IF(AW269+AY269&lt;=9,(AW269+AY269)*Crechee/30*FN$4)+(AX269+AZ269)*Cadeirante/30*FN$4+(AW266+AW267+AW268+AY266+AY267+AY268)*Percapita/30*FN$4)+IF(AW269+AY269&gt;=11,Fixo/30*FN$4+(AW269+AY269-10)*Crechee/30*FN$4,0),IF(C266=2,IF(AX266+AX267+AX268+AX269+AZ266+AZ267+AZ268+AZ269=1,Cadeirante/30*FN$4,IF(AX266+AX267+AX268+AX269+AZ266+AZ267+AZ268+AZ269=2,Fixo/30*FN$4,IF(AX266+AX267+AX268+AX269+AZ266+AZ267+AZ268+AZ269&gt;2,Fixo/30*FN$4+(AX266+AX267+AX268+AX269+AZ266+AZ267+AZ268+AZ269-2)*Cadeirante/30*FN$4)))+(AW266+AW267+AW268+AY266+AY267+AY268)*Percapita/30*FN$4+(AW269+AY269)*Crechee/30*FN$4,IF(C266=1,IF(AW266+AW267+AW268+AX266+AX267+AX268+AY266+AY267+AY268+AZ266+AZ267+AZ268&lt;=15,(AW266+AW267+AW268+AY266+AY267+AY268)*Percapita/30*FN$4,IF(AW266+AW267+AW268+AX266+AX267+AX268+AY266+AY267+AY268+AZ266+AZ267+AZ268&gt;=16,Fixo/30*FN$4+(AW266+AW267+AW268+AX266+AX267+AX268+AY266+AY267+AY268+AZ266+AZ267-16)*Percapita/30*FN$4))))))</f>
        <v>0</v>
      </c>
      <c r="FO266" s="177">
        <f>IF(C266=4,SUM(BA266+BA267+BA268+BC266+BC267+BC268)*Percapita/30*FO$4+(BB266+BB267+BB268+BD266+BD267+BD268)*Cadeirante/30*FO$4,IF(C266=3,IF(BA269+BC269=10,Fixo/30*FO$4+(BA266+BA267+BA268+BC266+BC267+BC268)*Percapita/30*FO$4+(BB269+BD269)*Cadeirante/30*FO$4,IF(BA269+BC269&lt;=9,(BA269+BC269)*Crechee/30*FO$4)+(BB269+BD269)*Cadeirante/30*FO$4+(BA266+BA267+BA268+BC266+BC267+BC268)*Percapita/30*FO$4)+IF(BA269+BC269&gt;=11,Fixo/30*FO$4+(BA269+BC269-10)*Crechee/30*FO$4,0),IF(C266=2,IF(BB266+BB267+BB268+BB269+BD266+BD267+BD268+BD269=1,Cadeirante/30*FO$4,IF(BB266+BB267+BB268+BB269+BD266+BD267+BD268+BD269=2,Fixo/30*FO$4,IF(BB266+BB267+BB268+BB269+BD266+BD267+BD268+BD269&gt;2,Fixo/30*FO$4+(BB266+BB267+BB268+BB269+BD266+BD267+BD268+BD269-2)*Cadeirante/30*FO$4)))+(BA266+BA267+BA268+BC266+BC267+BC268)*Percapita/30*FO$4+(BA269+BC269)*Crechee/30*FO$4,IF(C266=1,IF(BA266+BA267+BA268+BB266+BB267+BB268+BC266+BC267+BC268+BD266+BD267+BD268&lt;=15,(BA266+BA267+BA268+BC266+BC267+BC268)*Percapita/30*FO$4,IF(BA266+BA267+BA268+BB266+BB267+BB268+BC266+BC267+BC268+BD266+BD267+BD268&gt;=16,Fixo/30*FO$4+(BA266+BA267+BA268+BB266+BB267+BB268+BC266+BC267+BC268+BD266+BD267-16)*Percapita/30*FO$4))))))</f>
        <v>0</v>
      </c>
      <c r="FP266" s="177">
        <f>IF(C266=4,SUM(BE266+BE267+BE268+BG266+BG267+BG268)*Percapita/30*FP$4+(BF266+BF267+BF268+BH266+BH267+BH268)*Cadeirante/30*FP$4,IF(C266=3,IF(BE269+BG269=10,Fixo/30*FP$4+(BE266+BE267+BE268+BG266+BG267+BG268)*Percapita/30*FP$4+(BF269+BH269)*Cadeirante/30*FP$4,IF(BE269+BG269&lt;=9,(BE269+BG269)*Crechee/30*FP$4)+(BF269+BH269)*Cadeirante/30*FP$4+(BE266+BE267+BE268+BG266+BG267+BG268)*Percapita/30*FP$4)+IF(BE269+BG269&gt;=11,Fixo/30*FP$4+(BE269+BG269-10)*Crechee/30*FP$4,0),IF(C266=2,IF(BF266+BF267+BF268+BF269+BH266+BH267+BH268+BH269=1,Cadeirante/30*FP$4,IF(BF266+BF267+BF268+BF269+BH266+BH267+BH268+BH269=2,Fixo/30*FP$4,IF(BF266+BF267+BF268+BF269+BH266+BH267+BH268+BH269&gt;2,Fixo/30*FP$4+(BF266+BF267+BF268+BF269+BH266+BH267+BH268+BH269-2)*Cadeirante/30*FP$4)))+(BE266+BE267+BE268+BG266+BG267+BG268)*Percapita/30*FP$4+(BE269+BG269)*Crechee/30*FP$4,IF(C266=1,IF(BE266+BE267+BE268+BF266+BF267+BF268+BG266+BG267+BG268+BH266+BH267+BH268&lt;=15,(BE266+BE267+BE268+BG266+BG267+BG268)*Percapita/30*FP$4,IF(BE266+BE267+BE268+BF266+BF267+BF268+BG266+BG267+BG268+BH266+BH267+BH268&gt;=16,Fixo/30*FP$4+(BE266+BE267+BE268+BF266+BF267+BF268+BG266+BG267+BG268+BH266+BH267-16)*Percapita/30*FP$4))))))</f>
        <v>0</v>
      </c>
      <c r="FQ266" s="177">
        <f>IF(C266=4,SUM(BI266+BI267+BI268+BK266+BK267+BK268)*Percapita/30*FQ$4+(BJ266+BJ267+BJ268+BL266+BL267+BL268)*Cadeirante/30*FQ$4,IF(C266=3,IF(BI269+BK269=10,Fixo/30*FQ$4+(BI266+BI267+BI268+BK266+BK267+BK268)*Percapita/30*FQ$4+(BJ269+BL269)*Cadeirante/30*FQ$4,IF(BI269+BK269&lt;=9,(BI269+BK269)*Crechee/30*FQ$4)+(BJ269+BL269)*Cadeirante/30*FQ$4+(BI266+BI267+BI268+BK266+BK267+BK268)*Percapita/30*FQ$4)+IF(BI269+BK269&gt;=11,Fixo/30*FQ$4+(BI269+BK269-10)*Crechee/30*FQ$4,0),IF(C266=2,IF(BJ266+BJ267+BJ268+BJ269+BL266+BL267+BL268+BL269=1,Cadeirante/30*FQ$4,IF(BJ266+BJ267+BJ268+BJ269+BL266+BL267+BL268+BL269=2,Fixo/30*FQ$4,IF(BJ266+BJ267+BJ268+BJ269+BL266+BL267+BL268+BL269&gt;2,Fixo/30*FQ$4+(BJ266+BJ267+BJ268+BJ269+BL266+BL267+BL268+BL269-2)*Cadeirante/30*FQ$4)))+(BI266+BI267+BI268+BK266+BK267+BK268)*Percapita/30*FQ$4+(BI269+BK269)*Crechee/30*FQ$4,IF(C266=1,IF(BI266+BI267+BI268+BJ266+BJ267+BJ268+BK266+BK267+BK268+BL266+BL267+BL268&lt;=15,(BI266+BI267+BI268+BK266+BK267+BK268)*Percapita/30*FQ$4,IF(BI266+BI267+BI268+BJ266+BJ267+BJ268+BK266+BK267+BK268+BL266+BL267+BL268&gt;=16,Fixo/30*FQ$4+(BI266+BI267+BI268+BJ266+BJ267+BJ268+BK266+BK267+BK268+BL266+BL267-16)*Percapita/30*FQ$4))))))</f>
        <v>0</v>
      </c>
      <c r="FR266" s="177">
        <f>IF(C266=4,SUM(BM266+BM267+BM268+BO266+BO267+BO268)*Percapita/30*FR$4+(BN266+BN267+BN268+BP266+BP267+BP268)*Cadeirante/30*FR$4,IF(C266=3,IF(BM269+BO269=10,Fixo/30*FR$4+(BM266+BM267+BM268+BO266+BO267+BO268)*Percapita/30*FR$4+(BN269+BP269)*Cadeirante/30*FR$4,IF(BM269+BO269&lt;=9,(BM269+BO269)*Crechee/30*FR$4)+(BN269+BP269)*Cadeirante/30*FR$4+(BM266+BM267+BM268+BO266+BO267+BO268)*Percapita/30*FR$4)+IF(BM269+BO269&gt;=11,Fixo/30*FR$4+(BM269+BO269-10)*Crechee/30*FR$4,0),IF(C266=2,IF(BN266+BN267+BN268+BN269+BP266+BP267+BP268+BP269=1,Cadeirante/30*FR$4,IF(BN266+BN267+BN268+BN269+BP266+BP267+BP268+BP269=2,Fixo/30*FR$4,IF(BN266+BN267+BN268+BN269+BP266+BP267+BP268+BP269&gt;2,Fixo/30*FR$4+(BN266+BN267+BN268+BN269+BP266+BP267+BP268+BP269-2)*Cadeirante/30*FR$4)))+(BM266+BM267+BM268+BO266+BO267+BO268)*Percapita/30*FR$4+(BM269+BO269)*Crechee/30*FR$4,IF(C266=1,IF(BM266+BM267+BM268+BN266+BN267+BN268+BO266+BO267+BO268+BP266+BP267+BP268&lt;=15,(BM266+BM267+BM268+BO266+BO267+BO268)*Percapita/30*FR$4,IF(BM266+BM267+BM268+BN266+BN267+BN268+BO266+BO267+BO268+BP266+BP267+BP268&gt;=16,Fixo/30*FR$4+(BM266+BM267+BM268+BN266+BN267+BN268+BO266+BO267+BO268+BP266+BP267-16)*Percapita/30*FR$4))))))</f>
        <v>0</v>
      </c>
      <c r="FS266" s="177">
        <f>IF(C266=4,SUM(BQ266+BQ267+BQ268+BS266+BS267+BS268)*Percapita/30*FS$4+(BR266+BR267+BR268+BT266+BT267+BT268)*Cadeirante/30*FS$4,IF(C266=3,IF(BQ269+BS269=10,Fixo/30*FS$4+(BQ266+BQ267+BQ268+BS266+BS267+BS268)*Percapita/30*FS$4+(BR269+BT269)*Cadeirante/30*FS$4,IF(BQ269+BS269&lt;=9,(BQ269+BS269)*Crechee/30*FS$4)+(BR269+BT269)*Cadeirante/30*FS$4+(BQ266+BQ267+BQ268+BS266+BS267+BS268)*Percapita/30*FS$4)+IF(BQ269+BS269&gt;=11,Fixo/30*FS$4+(BQ269+BS269-10)*Crechee/30*FS$4,0),IF(C266=2,IF(BR266+BR267+BR268+BR269+BT266+BT267+BT268+BT269=1,Cadeirante/30*FS$4,IF(BR266+BR267+BR268+BR269+BT266+BT267+BT268+BT269=2,Fixo/30*FS$4,IF(BR266+BR267+BR268+BR269+BT266+BT267+BT268+BT269&gt;2,Fixo/30*FS$4+(BR266+BR267+BR268+BR269+BT266+BT267+BT268+BT269-2)*Cadeirante/30*FS$4)))+(BQ266+BQ267+BQ268+BS266+BS267+BS268)*Percapita/30*FS$4+(BQ269+BS269)*Crechee/30*FS$4,IF(C266=1,IF(BQ266+BQ267+BQ268+BR266+BR267+BR268+BS266+BS267+BS268+BT266+BT267+BT268&lt;=15,(BQ266+BQ267+BQ268+BS266+BS267+BS268)*Percapita/30*FS$4,IF(BQ266+BQ267+BQ268+BR266+BR267+BR268+BS266+BS267+BS268+BT266+BT267+BT268&gt;=16,Fixo/30*FS$4+(BQ266+BQ267+BQ268+BR266+BR267+BR268+BS266+BS267+BS268+BT266+BT267-16)*Percapita/30*FS$4))))))</f>
        <v>0</v>
      </c>
      <c r="FT266" s="177">
        <f>IF(C266=4,SUM(BU266+BU267+BU268+BW266+BW267+BW268)*Percapita/30*FT$4+(BV266+BV267+BV268+BX266+BX267+BX268)*Cadeirante/30*FT$4,IF(C266=3,IF(BU269+BW269=10,Fixo/30*FT$4+(BU266+BU267+BU268+BW266+BW267+BW268)*Percapita/30*FT$4+(BV269+BX269)*Cadeirante/30*FT$4,IF(BU269+BW269&lt;=9,(BU269+BW269)*Crechee/30*FT$4)+(BV269+BX269)*Cadeirante/30*FT$4+(BU266+BU267+BU268+BW266+BW267+BW268)*Percapita/30*FT$4)+IF(BU269+BW269&gt;=11,Fixo/30*FT$4+(BU269+BW269-10)*Crechee/30*FT$4,0),IF(C266=2,IF(BV266+BV267+BV268+BV269+BX266+BX267+BX268+BX269=1,Cadeirante/30*FT$4,IF(BV266+BV267+BV268+BV269+BX266+BX267+BX268+BX269=2,Fixo/30*FT$4,IF(BV266+BV267+BV268+BV269+BX266+BX267+BX268+BX269&gt;2,Fixo/30*FT$4+(BV266+BV267+BV268+BV269+BX266+BX267+BX268+BX269-2)*Cadeirante/30*FT$4)))+(BU266+BU267+BU268+BW266+BW267+BW268)*Percapita/30*FT$4+(BU269+BW269)*Crechee/30*FT$4,IF(C266=1,IF(BU266+BU267+BU268+BV266+BV267+BV268+BW266+BW267+BW268+BX266+BX267+BX268&lt;=15,(BU266+BU267+BU268+BW266+BW267+BW268)*Percapita/30*FT$4,IF(BU266+BU267+BU268+BV266+BV267+BV268+BW266+BW267+BW268+BX266+BX267+BX268&gt;=16,Fixo/30*FT$4+(BU266+BU267+BU268+BV266+BV267+BV268+BW266+BW267+BW268+BX266+BX267-16)*Percapita/30*FT$4))))))</f>
        <v>0</v>
      </c>
      <c r="FU266" s="177">
        <f>IF(C266=4,SUM(BY266+BY267+BY268+CA266+CA267+CA268)*Percapita/30*FU$4+(BZ266+BZ267+BZ268+CB266+CB267+CB268)*Cadeirante/30*FU$4,IF(C266=3,IF(BY269+CA269=10,Fixo/30*FU$4+(BY266+BY267+BY268+CA266+CA267+CA268)*Percapita/30*FU$4+(BZ269+CB269)*Cadeirante/30*FU$4,IF(BY269+CA269&lt;=9,(BY269+CA269)*Crechee/30*FU$4)+(BZ269+CB269)*Cadeirante/30*FU$4+(BY266+BY267+BY268+CA266+CA267+CA268)*Percapita/30*FU$4)+IF(BY269+CA269&gt;=11,Fixo/30*FU$4+(BY269+CA269-10)*Crechee/30*FU$4,0),IF(C266=2,IF(BZ266+BZ267+BZ268+BZ269+CB266+CB267+CB268+CB269=1,Cadeirante/30*FU$4,IF(BZ266+BZ267+BZ268+BZ269+CB266+CB267+CB268+CB269=2,Fixo/30*FU$4,IF(BZ266+BZ267+BZ268+BZ269+CB266+CB267+CB268+CB269&gt;2,Fixo/30*FU$4+(BZ266+BZ267+BZ268+BZ269+CB266+CB267+CB268+CB269-2)*Cadeirante/30*FU$4)))+(BY266+BY267+BY268+CA266+CA267+CA268)*Percapita/30*FU$4+(BY269+CA269)*Crechee/30*FU$4,IF(C266=1,IF(BY266+BY267+BY268+BZ266+BZ267+BZ268+CA266+CA267+CA268+CB266+CB267+CB268&lt;=15,(BY266+BY267+BY268+CA266+CA267+CA268)*Percapita/30*FU$4,IF(BY266+BY267+BY268+BZ266+BZ267+BZ268+CA266+CA267+CA268+CB266+CB267+CB268&gt;=16,Fixo/30*FU$4+(BY266+BY267+BY268+BZ266+BZ267+BZ268+CA266+CA267+CA268+CB266+CB267-16)*Percapita/30*FU$4))))))</f>
        <v>0</v>
      </c>
      <c r="FV266" s="177">
        <f>IF(C266=4,SUM(CC266+CC267+CC268+CE266+CE267+CE268)*Percapita/30*FV$4+(CD266+CD267+CD268+CF266+CF267+CF268)*Cadeirante/30*FV$4,IF(C266=3,IF(CC269+CE269=10,Fixo/30*FV$4+(CC266+CC267+CC268+CE266+CE267+CE268)*Percapita/30*FV$4+(CD269+CF269)*Cadeirante/30*FV$4,IF(CC269+CE269&lt;=9,(CC269+CE269)*Crechee/30*FV$4)+(CD269+CF269)*Cadeirante/30*FV$4+(CC266+CC267+CC268+CE266+CE267+CE268)*Percapita/30*FV$4)+IF(CC269+CE269&gt;=11,Fixo/30*FV$4+(CC269+CE269-10)*Crechee/30*FV$4,0),IF(C266=2,IF(CD266+CD267+CD268+CD269+CF266+CF267+CF268+CF269=1,Cadeirante/30*FV$4,IF(CD266+CD267+CD268+CD269+CF266+CF267+CF268+CF269=2,Fixo/30*FV$4,IF(CD266+CD267+CD268+CD269+CF266+CF267+CF268+CF269&gt;2,Fixo/30*FV$4+(CD266+CD267+CD268+CD269+CF266+CF267+CF268+CF269-2)*Cadeirante/30*FV$4)))+(CC266+CC267+CC268+CE266+CE267+CE268)*Percapita/30*FV$4+(CC269+CE269)*Crechee/30*FV$4,IF(C266=1,IF(CC266+CC267+CC268+CD266+CD267+CD268+CE266+CE267+CE268+CF266+CF267+CF268&lt;=15,(CC266+CC267+CC268+CE266+CE267+CE268)*Percapita/30*FV$4,IF(CC266+CC267+CC268+CD266+CD267+CD268+CE266+CE267+CE268+CF266+CF267+CF268&gt;=16,Fixo/30*FV$4+(CC266+CC267+CC268+CD266+CD267+CD268+CE266+CE267+CE268+CF266+CF267-16)*Percapita/30*FV$4))))))</f>
        <v>0</v>
      </c>
      <c r="FW266" s="177">
        <f>IF(C266=4,SUM(CG266+CG267+CG268+CI266+CI267+CI268)*Percapita/30*FW$4+(CH266+CH267+CH268+CJ266+CJ267+CJ268)*Cadeirante/30*FW$4,IF(C266=3,IF(CG269+CI269=10,Fixo/30*FW$4+(CG266+CG267+CG268+CI266+CI267+CI268)*Percapita/30*FW$4+(CH269+CJ269)*Cadeirante/30*FW$4,IF(CG269+CI269&lt;=9,(CG269+CI269)*Crechee/30*FW$4)+(CH269+CJ269)*Cadeirante/30*FW$4+(CG266+CG267+CG268+CI266+CI267+CI268)*Percapita/30*FW$4)+IF(CG269+CI269&gt;=11,Fixo/30*FW$4+(CG269+CI269-10)*Crechee/30*FW$4,0),IF(C266=2,IF(CH266+CH267+CH268+CH269+CJ266+CJ267+CJ268+CJ269=1,Cadeirante/30*FW$4,IF(CH266+CH267+CH268+CH269+CJ266+CJ267+CJ268+CJ269=2,Fixo/30*FW$4,IF(CH266+CH267+CH268+CH269+CJ266+CJ267+CJ268+CJ269&gt;2,Fixo/30*FW$4+(CH266+CH267+CH268+CH269+CJ266+CJ267+CJ268+CJ269-2)*Cadeirante/30*FW$4)))+(CG266+CG267+CG268+CI266+CI267+CI268)*Percapita/30*FW$4+(CG269+CI269)*Crechee/30*FW$4,IF(C266=1,IF(CG266+CG267+CG268+CH266+CH267+CH268+CI266+CI267+CI268+CJ266+CJ267+CJ268&lt;=15,(CG266+CG267+CG268+CI266+CI267+CI268)*Percapita/30*FW$4,IF(CG266+CG267+CG268+CH266+CH267+CH268+CI266+CI267+CI268+CJ266+CJ267+CJ268&gt;=16,Fixo/30*FW$4+(CG266+CG267+CG268+CH266+CH267+CH268+CI266+CI267+CI268+CJ266+CJ267-16)*Percapita/30*FW$4))))))</f>
        <v>0</v>
      </c>
      <c r="FX266" s="177">
        <f>IF(C266=4,SUM(CK266+CK267+CK268+CM266+CM267+CM268)*Percapita/30*FX$4+(CL266+CL267+CL268+CN266+CN267+CN268)*Cadeirante/30*FX$4,IF(C266=3,IF(CK269+CM269=10,Fixo/30*FX$4+(CK266+CK267+CK268+CM266+CM267+CM268)*Percapita/30*FX$4+(CL269+CN269)*Cadeirante/30*FX$4,IF(CK269+CM269&lt;=9,(CK269+CM269)*Crechee/30*FX$4)+(CL269+CN269)*Cadeirante/30*FX$4+(CK266+CK267+CK268+CM266+CM267+CM268)*Percapita/30*FX$4)+IF(CK269+CM269&gt;=11,Fixo/30*FX$4+(CK269+CM269-10)*Crechee/30*FX$4,0),IF(C266=2,IF(CL266+CL267+CL268+CL269+CN266+CN267+CN268+CN269=1,Cadeirante/30*FX$4,IF(CL266+CL267+CL268+CL269+CN266+CN267+CN268+CN269=2,Fixo/30*FX$4,IF(CL266+CL267+CL268+CL269+CN266+CN267+CN268+CN269&gt;2,Fixo/30*FX$4+(CL266+CL267+CL268+CL269+CN266+CN267+CN268+CN269-2)*Cadeirante/30*FX$4)))+(CK266+CK267+CK268+CM266+CM267+CM268)*Percapita/30*FX$4+(CK269+CM269)*Crechee/30*FX$4,IF(C266=1,IF(CK266+CK267+CK268+CL266+CL267+CL268+CM266+CM267+CM268+CN266+CN267+CN268&lt;=15,(CK266+CK267+CK268+CM266+CM267+CM268)*Percapita/30*FX$4,IF(CK266+CK267+CK268+CL266+CL267+CL268+CM266+CM267+CM268+CN266+CN267+CN268&gt;=16,Fixo/30*FX$4+(CK266+CK267+CK268+CL266+CL267+CL268+CM266+CM267+CM268+CN266+CN267-16)*Percapita/30*FX$4))))))</f>
        <v>0</v>
      </c>
      <c r="FY266" s="177">
        <f>IF(C266=4,SUM(CO266+CO267+CO268+CQ266+CQ267+CQ268)*Percapita/30*FY$4+(CP266+CP267+CP268+CR266+CR267+CR268)*Cadeirante/30*FY$4,IF(C266=3,IF(CO269+CQ269=10,Fixo/30*FY$4+(CO266+CO267+CO268+CQ266+CQ267+CQ268)*Percapita/30*FY$4+(CP269+CR269)*Cadeirante/30*FY$4,IF(CO269+CQ269&lt;=9,(CO269+CQ269)*Crechee/30*FY$4)+(CP269+CR269)*Cadeirante/30*FY$4+(CO266+CO267+CO268+CQ266+CQ267+CQ268)*Percapita/30*FY$4)+IF(CO269+CQ269&gt;=11,Fixo/30*FY$4+(CO269+CQ269-10)*Crechee/30*FY$4,0),IF(C266=2,IF(CP266+CP267+CP268+CP269+CR266+CR267+CR268+CR269=1,Cadeirante/30*FY$4,IF(CP266+CP267+CP268+CP269+CR266+CR267+CR268+CR269=2,Fixo/30*FY$4,IF(CP266+CP267+CP268+CP269+CR266+CR267+CR268+CR269&gt;2,Fixo/30*FY$4+(CP266+CP267+CP268+CP269+CR266+CR267+CR268+CR269-2)*Cadeirante/30*FY$4)))+(CO266+CO267+CO268+CQ266+CQ267+CQ268)*Percapita/30*FY$4+(CO269+CQ269)*Crechee/30*FY$4,IF(C266=1,IF(CO266+CO267+CO268+CP266+CP267+CP268+CQ266+CQ267+CQ268+CR266+CR267+CR268&lt;=15,(CO266+CO267+CO268+CQ266+CQ267+CQ268)*Percapita/30*FY$4,IF(CO266+CO267+CO268+CP266+CP267+CP268+CQ266+CQ267+CQ268+CR266+CR267+CR268&gt;=16,Fixo/30*FY$4+(CO266+CO267+CO268+CP266+CP267+CP268+CQ266+CQ267+CQ268+CR266+CR267-16)*Percapita/30*FY$4))))))</f>
        <v>0</v>
      </c>
      <c r="FZ266" s="177">
        <f>IF(C266=4,SUM(CS266+CS267+CS268+CU266+CU267+CU268)*Percapita/30*FZ$4+(CT266+CT267+CT268+CV266+CV267+CV268)*Cadeirante/30*FZ$4,IF(C266=3,IF(CS269+CU269=10,Fixo/30*FZ$4+(CS266+CS267+CS268+CU266+CU267+CU268)*Percapita/30*FZ$4+(CT269+CV269)*Cadeirante/30*FZ$4,IF(CS269+CU269&lt;=9,(CS269+CU269)*Crechee/30*FZ$4)+(CT269+CV269)*Cadeirante/30*FZ$4+(CS266+CS267+CS268+CU266+CU267+CU268)*Percapita/30*FZ$4)+IF(CS269+CU269&gt;=11,Fixo/30*FZ$4+(CS269+CU269-10)*Crechee/30*FZ$4,0),IF(C266=2,IF(CT266+CT267+CT268+CT269+CV266+CV267+CV268+CV269=1,Cadeirante/30*FZ$4,IF(CT266+CT267+CT268+CT269+CV266+CV267+CV268+CV269=2,Fixo/30*FZ$4,IF(CT266+CT267+CT268+CT269+CV266+CV267+CV268+CV269&gt;2,Fixo/30*FZ$4+(CT266+CT267+CT268+CT269+CV266+CV267+CV268+CV269-2)*Cadeirante/30*FZ$4)))+(CS266+CS267+CS268+CU266+CU267+CU268)*Percapita/30*FZ$4+(CS269+CU269)*Crechee/30*FZ$4,IF(C266=1,IF(CS266+CS267+CS268+CT266+CT267+CT268+CU266+CU267+CU268+CV266+CV267+CV268&lt;=15,(CS266+CS267+CS268+CU266+CU267+CU268)*Percapita/30*FZ$4,IF(CS266+CS267+CS268+CT266+CT267+CT268+CU266+CU267+CU268+CV266+CV267+CV268&gt;=16,Fixo/30*FZ$4+(CS266+CS267+CS268+CT266+CT267+CT268+CU266+CU267+CU268+CV266+CV267-16)*Percapita/30*FZ$4))))))</f>
        <v>0</v>
      </c>
      <c r="GA266" s="177">
        <f>IF(C266=4,SUM(CW266+CW267+CW268+CY266+CY267+CY268)*Percapita/30*GA$4+(CX266+CX267+CX268+CZ266+CZ267+CZ268)*Cadeirante/30*GA$4,IF(C266=3,IF(CW269+CY269=10,Fixo/30*GA$4+(CW266+CW267+CW268+CY266+CY267+CY268)*Percapita/30*GA$4+(CX269+CZ269)*Cadeirante/30*GA$4,IF(CW269+CY269&lt;=9,(CW269+CY269)*Crechee/30*GA$4)+(CX269+CZ269)*Cadeirante/30*GA$4+(CW266+CW267+CW268+CY266+CY267+CY268)*Percapita/30*GA$4)+IF(CW269+CY269&gt;=11,Fixo/30*GA$4+(CW269+CY269-10)*Crechee/30*GA$4,0),IF(C266=2,IF(CX266+CX267+CX268+CX269+CZ266+CZ267+CZ268+CZ269=1,Cadeirante/30*GA$4,IF(CX266+CX267+CX268+CX269+CZ266+CZ267+CZ268+CZ269=2,Fixo/30*GA$4,IF(CX266+CX267+CX268+CX269+CZ266+CZ267+CZ268+CZ269&gt;2,Fixo/30*GA$4+(CX266+CX267+CX268+CX269+CZ266+CZ267+CZ268+CZ269-2)*Cadeirante/30*GA$4)))+(CW266+CW267+CW268+CY266+CY267+CY268)*Percapita/30*GA$4+(CW269+CY269)*Crechee/30*GA$4,IF(C266=1,IF(CW266+CW267+CW268+CX266+CX267+CX268+CY266+CY267+CY268+CZ266+CZ267+CZ268&lt;=15,(CW266+CW267+CW268+CY266+CY267+CY268)*Percapita/30*GA$4,IF(CW266+CW267+CW268+CX266+CX267+CX268+CY266+CY267+CY268+CZ266+CZ267+CZ268&gt;=16,Fixo/30*GA$4+(CW266+CW267+CW268+CX266+CX267+CX268+CY266+CY267+CY268+CZ266+CZ267-16)*Percapita/30*GA$4))))))</f>
        <v>0</v>
      </c>
      <c r="GB266" s="177">
        <f>IF(C266=4,SUM(DA266+DA267+DA268+DC266+DC267+DC268)*Percapita/30*GB$4+(DB266+DB267+DB268+DD266+DD267+DD268)*Cadeirante/30*GB$4,IF(C266=3,IF(DA269+DC269=10,Fixo/30*GB$4+(DA266+DA267+DA268+DC266+DC267+DC268)*Percapita/30*GB$4+(DB269+DD269)*Cadeirante/30*GB$4,IF(DA269+DC269&lt;=9,(DA269+DC269)*Crechee/30*GB$4)+(DB269+DD269)*Cadeirante/30*GB$4+(DA266+DA267+DA268+DC266+DC267+DC268)*Percapita/30*GB$4)+IF(DA269+DC269&gt;=11,Fixo/30*GB$4+(DA269+DC269-10)*Crechee/30*GB$4,0),IF(C266=2,IF(DB266+DB267+DB268+DB269+DD266+DD267+DD268+DD269=1,Cadeirante/30*GB$4,IF(DB266+DB267+DB268+DB269+DD266+DD267+DD268+DD269=2,Fixo/30*GB$4,IF(DB266+DB267+DB268+DB269+DD266+DD267+DD268+DD269&gt;2,Fixo/30*GB$4+(DB266+DB267+DB268+DB269+DD266+DD267+DD268+DD269-2)*Cadeirante/30*GB$4)))+(DA266+DA267+DA268+DC266+DC267+DC268)*Percapita/30*GB$4+(DA269+DC269)*Crechee/30*GB$4,IF(C266=1,IF(DA266+DA267+DA268+DB266+DB267+DB268+DC266+DC267+DC268+DD266+DD267+DD268&lt;=15,(DA266+DA267+DA268+DC266+DC267+DC268)*Percapita/30*GB$4,IF(DA266+DA267+DA268+DB266+DB267+DB268+DC266+DC267+DC268+DD266+DD267+DD268&gt;=16,Fixo/30*GB$4+(DA266+DA267+DA268+DB266+DB267+DB268+DC266+DC267+DC268+DD266+DD267-16)*Percapita/30*GB$4))))))</f>
        <v>0</v>
      </c>
      <c r="GC266" s="177">
        <f>IF(C266=4,SUM(DE266+DE267+DE268+DG266+DG267+DG268)*Percapita/30*GC$4+(DF266+DF267+DF268+DH266+DH267+DH268)*Cadeirante/30*GC$4,IF(C266=3,IF(DE269+DG269=10,Fixo/30*GC$4+(DE266+DE267+DE268+DG266+DG267+DG268)*Percapita/30*GC$4+(DF269+DH269)*Cadeirante/30*GC$4,IF(DE269+DG269&lt;=9,(DE269+DG269)*Crechee/30*GC$4)+(DF269+DH269)*Cadeirante/30*GC$4+(DE266+DE267+DE268+DG266+DG267+DG268)*Percapita/30*GC$4)+IF(DE269+DG269&gt;=11,Fixo/30*GC$4+(DE269+DG269-10)*Crechee/30*GC$4,0),IF(C266=2,IF(DF266+DF267+DF268+DF269+DH266+DH267+DH268+DH269=1,Cadeirante/30*GC$4,IF(DF266+DF267+DF268+DF269+DH266+DH267+DH268+DH269=2,Fixo/30*GC$4,IF(DF266+DF267+DF268+DF269+DH266+DH267+DH268+DH269&gt;2,Fixo/30*GC$4+(DF266+DF267+DF268+DF269+DH266+DH267+DH268+DH269-2)*Cadeirante/30*GC$4)))+(DE266+DE267+DE268+DG266+DG267+DG268)*Percapita/30*GC$4+(DE269+DG269)*Crechee/30*GC$4,IF(C266=1,IF(DE266+DE267+DE268+DF266+DF267+DF268+DG266+DG267+DG268+DH266+DH267+DH268&lt;=15,(DE266+DE267+DE268+DG266+DG267+DG268)*Percapita/30*GC$4,IF(DE266+DE267+DE268+DF266+DF267+DF268+DG266+DG267+DG268+DH266+DH267+DH268&gt;=16,Fixo/30*GC$4+(DE266+DE267+DE268+DF266+DF267+DF268+DG266+DG267+DG268+DH266+DH267-16)*Percapita/30*GC$4))))))</f>
        <v>-89.887</v>
      </c>
      <c r="GD266" s="177">
        <f>IF(C266=4,SUM(DI266+DI267+DI268+DK266+DK267+DK268)*Percapita/30*GD$4+(DJ266+DJ267+DJ268+DL266+DL267+DL268)*Cadeirante/30*GD$4,IF(C266=3,IF(DI269+DK269=10,Fixo/30*GD$4+(DI266+DI267+DI268+DK266+DK267+DK268)*Percapita/30*GD$4+(DJ269+DL269)*Cadeirante/30*GD$4,IF(DI269+DK269&lt;=9,(DI269+DK269)*Crechee/30*GD$4)+(DJ269+DL269)*Cadeirante/30*GD$4+(DI266+DI267+DI268+DK266+DK267+DK268)*Percapita/30*GD$4)+IF(DI269+DK269&gt;=11,Fixo/30*GD$4+(DI269+DK269-10)*Crechee/30*GD$4,0),IF(C266=2,IF(DJ266+DJ267+DJ268+DJ269+DL266+DL267+DL268+DL269=1,Cadeirante/30*GD$4,IF(DJ266+DJ267+DJ268+DJ269+DL266+DL267+DL268+DL269=2,Fixo/30*GD$4,IF(DJ266+DJ267+DJ268+DJ269+DL266+DL267+DL268+DL269&gt;2,Fixo/30*GD$4+(DJ266+DJ267+DJ268+DJ269+DL266+DL267+DL268+DL269-2)*Cadeirante/30*GD$4)))+(DI266+DI267+DI268+DK266+DK267+DK268)*Percapita/30*GD$4+(DI269+DK269)*Crechee/30*GD$4,IF(C266=1,IF(DI266+DI267+DI268+DJ266+DJ267+DJ268+DK266+DK267+DK268+DL266+DL267+DL268&lt;=15,(DI266+DI267+DI268+DK266+DK267+DK268)*Percapita/30*GD$4,IF(DI266+DI267+DI268+DJ266+DJ267+DJ268+DK266+DK267+DK268+DL266+DL267+DL268&gt;=16,Fixo/30*GD$4+(DI266+DI267+DI268+DJ266+DJ267+DJ268+DK266+DK267+DK268+DL266+DL267-16)*Percapita/30*GD$4))))))</f>
        <v>0</v>
      </c>
      <c r="GE266" s="177">
        <f>IF(C266=4,SUM(DM266+DM267+DM268+DO266+DO267+DO268)*Percapita/30*GE$4+(DN266+DN267+DN268+DP266+DP267+DP268)*Cadeirante/30*GE$4,IF(C266=3,IF(DM269+DO269=10,Fixo/30*GE$4+(DM266+DM267+DM268+DO266+DO267+DO268)*Percapita/30*GE$4+(DN269+DP269)*Cadeirante/30*GE$4,IF(DM269+DO269&lt;=9,(DM269+DO269)*Crechee/30*GE$4)+(DN269+DP269)*Cadeirante/30*GE$4+(DM266+DM267+DM268+DO266+DO267+DO268)*Percapita/30*GE$4)+IF(DM269+DO269&gt;=11,Fixo/30*GE$4+(DM269+DO269-10)*Crechee/30*GE$4,0),IF(C266=2,IF(DN266+DN267+DN268+DN269+DP266+DP267+DP268+DP269=1,Cadeirante/30*GE$4,IF(DN266+DN267+DN268+DN269+DP266+DP267+DP268+DP269=2,Fixo/30*GE$4,IF(DN266+DN267+DN268+DN269+DP266+DP267+DP268+DP269&gt;2,Fixo/30*GE$4+(DN266+DN267+DN268+DN269+DP266+DP267+DP268+DP269-2)*Cadeirante/30*GE$4)))+(DM266+DM267+DM268+DO266+DO267+DO268)*Percapita/30*GE$4+(DM269+DO269)*Crechee/30*GE$4,IF(C266=1,IF(DM266+DM267+DM268+DN266+DN267+DN268+DO266+DO267+DO268+DP266+DP267+DP268&lt;=15,(DM266+DM267+DM268+DO266+DO267+DO268)*Percapita/30*GE$4,IF(DM266+DM267+DM268+DN266+DN267+DN268+DO266+DO267+DO268+DP266+DP267+DP268&gt;=16,Fixo/30*GE$4+(DM266+DM267+DM268+DN266+DN267+DN268+DO266+DO267+DO268+DP266+DP267-16)*Percapita/30*GE$4))))))</f>
        <v>0</v>
      </c>
      <c r="GF266" s="177">
        <f>IF(C266=4,SUM(DQ266+DQ267+DQ268+DS266+DS267+DS268)*Percapita/30*GF$4+(DR266+DR267+DR268+DT266+DT267+DT268)*Cadeirante/30*GF$4,IF(C266=3,IF(DQ269+DS269=10,Fixo/30*GF$4+(DQ266+DQ267+DQ268+DS266+DS267+DS268)*Percapita/30*GF$4+(DR269+DT269)*Cadeirante/30*GF$4,IF(DQ269+DS269&lt;=9,(DQ269+DS269)*Crechee/30*GF$4)+(DR269+DT269)*Cadeirante/30*GF$4+(DQ266+DQ267+DQ268+DS266+DS267+DS268)*Percapita/30*GF$4)+IF(DQ269+DS269&gt;=11,Fixo/30*GF$4+(DQ269+DS269-10)*Crechee/30*GF$4,0),IF(C266=2,IF(DR266+DR267+DR268+DR269+DT266+DT267+DT268+DT269=1,Cadeirante/30*GF$4,IF(DR266+DR267+DR268+DR269+DT266+DT267+DT268+DT269=2,Fixo/30*GF$4,IF(DR266+DR267+DR268+DR269+DT266+DT267+DT268+DT269&gt;2,Fixo/30*GF$4+(DR266+DR267+DR268+DR269+DT266+DT267+DT268+DT269-2)*Cadeirante/30*GF$4)))+(DQ266+DQ267+DQ268+DS266+DS267+DS268)*Percapita/30*GF$4+(DQ269+DS269)*Crechee/30*GF$4,IF(C266=1,IF(DQ266+DQ267+DQ268+DR266+DR267+DR268+DS266+DS267+DS268+DT266+DT267+DT268&lt;=15,(DQ266+DQ267+DQ268+DS266+DS267+DS268)*Percapita/30*GF$4,IF(DQ266+DQ267+DQ268+DR266+DR267+DR268+DS266+DS267+DS268+DT266+DT267+DT268&gt;=16,Fixo/30*GF$4+(DQ266+DQ267+DQ268+DR266+DR267+DR268+DS266+DS267+DS268+DT266+DT267-16)*Percapita/30*GF$4))))))</f>
        <v>0</v>
      </c>
      <c r="GG266" s="177">
        <f>IF(C266=4,SUM(DU266+DU267+DU268+DW266+DW267+DW268)*Percapita/30*GG$4+(DV266+DV267+DV268+DX266+DX267+DX268)*Cadeirante/30*GG$4,IF(C266=3,IF(DU269+DW269=10,Fixo/30*GG$4+(DU266+DU267+DU268+DW266+DW267+DW268)*Percapita/30*GG$4+(DV269+DX269)*Cadeirante/30*GG$4,IF(DU269+DW269&lt;=9,(DU269+DW269)*Crechee/30*GG$4)+(DV269+DX269)*Cadeirante/30*GG$4+(DU266+DU267+DU268+DW266+DW267+DW268)*Percapita/30*GG$4)+IF(DU269+DW269&gt;=11,Fixo/30*GG$4+(DU269+DW269-10)*Crechee/30*GG$4,0),IF(C266=2,IF(DV266+DV267+DV268+DV269+DX266+DX267+DX268+DX269=1,Cadeirante/30*GG$4,IF(DV266+DV267+DV268+DV269+DX266+DX267+DX268+DX269=2,Fixo/30*GG$4,IF(DV266+DV267+DV268+DV269+DX266+DX267+DX268+DX269&gt;2,Fixo/30*GG$4+(DV266+DV267+DV268+DV269+DX266+DX267+DX268+DX269-2)*Cadeirante/30*GG$4)))+(DU266+DU267+DU268+DW266+DW267+DW268)*Percapita/30*GG$4+(DU269+DW269)*Crechee/30*GG$4,IF(C266=1,IF(DU266+DU267+DU268+DV266+DV267+DV268+DW266+DW267+DW268+DX266+DX267+DX268&lt;=15,(DU266+DU267+DU268+DW266+DW267+DW268)*Percapita/30*GG$4,IF(DU266+DU267+DU268+DV266+DV267+DV268+DW266+DW267+DW268+DX266+DX267+DX268&gt;=16,Fixo/30*GG$4+(DU266+DU267+DU268+DV266+DV267+DV268+DW266+DW267+DW268+DX266+DX267-16)*Percapita/30*GG$4))))))</f>
        <v>0</v>
      </c>
      <c r="GH266" s="177">
        <f>IF(C266=4,SUM(DY266+DY267+DY268+EA266+EA267+EA268)*Percapita/30*GH$4+(DZ266+DZ267+DZ268+EB266+EB267+EB268)*Cadeirante/30*GH$4,IF(C266=3,IF(DY269+EA269=10,Fixo/30*GH$4+(DY266+DY267+DY268+EA266+EA267+EA268)*Percapita/30*GH$4+(DZ269+EB269)*Cadeirante/30*GH$4,IF(DY269+EA269&lt;=9,(DY269+EA269)*Crechee/30*GH$4)+(DZ269+EB269)*Cadeirante/30*GH$4+(DY266+DY267+DY268+EA266+EA267+EA268)*Percapita/30*GH$4)+IF(DY269+EA269&gt;=11,Fixo/30*GH$4+(DY269+EA269-10)*Crechee/30*GH$4,0),IF(C266=2,IF(DZ266+DZ267+DZ268+DZ269+EB266+EB267+EB268+EB269=1,Cadeirante/30*GH$4,IF(DZ266+DZ267+DZ268+DZ269+EB266+EB267+EB268+EB269=2,Fixo/30*GH$4,IF(DZ266+DZ267+DZ268+DZ269+EB266+EB267+EB268+EB269&gt;2,Fixo/30*GH$4+(DZ266+DZ267+DZ268+DZ269+EB266+EB267+EB268+EB269-2)*Cadeirante/30*GH$4)))+(DY266+DY267+DY268+EA266+EA267+EA268)*Percapita/30*GH$4+(DY269+EA269)*Crechee/30*GH$4,IF(C266=1,IF(DY266+DY267+DY268+DZ266+DZ267+DZ268+EA266+EA267+EA268+EB266+EB267+EB268&lt;=15,(DY266+DY267+DY268+EA266+EA267+EA268)*Percapita/30*GH$4,IF(DY266+DY267+DY268+DZ266+DZ267+DZ268+EA266+EA267+EA268+EB266+EB267+EB268&gt;=16,Fixo/30*GH$4+(DY266+DY267+DY268+DZ266+DZ267+DZ268+EA266+EA267+EA268+EB266+EB267-16)*Percapita/30*GH$4))))))</f>
        <v>0</v>
      </c>
      <c r="GI266" s="177">
        <f>IF(C266=4,SUM(EC266+EC267+EC268+EE266+EE267+EE268)*Percapita/30*GI$4+(ED266+ED267+ED268+EF266+EF267+EF268)*Cadeirante/30*GI$4,IF(C266=3,IF(EC269+EE269=10,Fixo/30*GI$4+(EC266+EC267+EC268+EE266+EE267+EE268)*Percapita/30*GI$4+(ED269+EF269)*Cadeirante/30*GI$4,IF(EC269+EE269&lt;=9,(EC269+EE269)*Crechee/30*GI$4)+(ED269+EF269)*Cadeirante/30*GI$4+(EC266+EC267+EC268+EE266+EE267+EE268)*Percapita/30*GI$4)+IF(EC269+EE269&gt;=11,Fixo/30*GI$4+(EC269+EE269-10)*Crechee/30*GI$4,0),IF(C266=2,IF(ED266+ED267+ED268+ED269+EF266+EF267+EF268+EF269=1,Cadeirante/30*GI$4,IF(ED266+ED267+ED268+ED269+EF266+EF267+EF268+EF269=2,Fixo/30*GI$4,IF(ED266+ED267+ED268+ED269+EF266+EF267+EF268+EF269&gt;2,Fixo/30*GI$4+(ED266+ED267+ED268+ED269+EF266+EF267+EF268+EF269-2)*Cadeirante/30*GI$4)))+(EC266+EC267+EC268+EE266+EE267+EE268)*Percapita/30*GI$4+(EC269+EE269)*Crechee/30*GI$4,IF(C266=1,IF(EC266+EC267+EC268+ED266+ED267+ED268+EE266+EE267+EE268+EF266+EF267+EF268&lt;=15,(EC266+EC267+EC268+EE266+EE267+EE268)*Percapita/30*GI$4,IF(EC266+EC267+EC268+ED266+ED267+ED268+EE266+EE267+EE268+EF266+EF267+EF268&gt;=16,Fixo/30*GI$4+(EC266+EC267+EC268+ED266+ED267+ED268+EE266+EE267+EE268+EF266+EF267-16)*Percapita/30*GI$4))))))</f>
        <v>0</v>
      </c>
      <c r="GJ266" s="177">
        <f>IF(C266=4,SUM(EG266+EG267+EG268+EI266+EI267+EI268)*Percapita/30*GJ$4+(EH266+EH267+EH268+EJ266+EJ267+EJ268)*Cadeirante/30*GJ$4,IF(C266=3,IF(EG269+EI269=10,Fixo/30*GJ$4+(EG266+EG267+EG268+EI266+EI267+EI268)*Percapita/30*GJ$4+(EH269+EJ269)*Cadeirante/30*GJ$4,IF(EG269+EI269&lt;=9,(EG269+EI269)*Crechee/30*GJ$4)+(EH269+EJ269)*Cadeirante/30*GJ$4+(EG266+EG267+EG268+EI266+EI267+EI268)*Percapita/30*GJ$4)+IF(EG269+EI269&gt;=11,Fixo/30*GJ$4+(EG269+EI269-10)*Crechee/30*GJ$4,0),IF(C266=2,IF(EH266+EH267+EH268+EH269+EJ266+EJ267+EJ268+EJ269=1,Cadeirante/30*GJ$4,IF(EH266+EH267+EH268+EH269+EJ266+EJ267+EJ268+EJ269=2,Fixo/30*GJ$4,IF(EH266+EH267+EH268+EH269+EJ266+EJ267+EJ268+EJ269&gt;2,Fixo/30*GJ$4+(EH266+EH267+EH268+EH269+EJ266+EJ267+EJ268+EJ269-2)*Cadeirante/30*GJ$4)))+(EG266+EG267+EG268+EI266+EI267+EI268)*Percapita/30*GJ$4+(EG269+EI269)*Crechee/30*GJ$4,IF(C266=1,IF(EG266+EG267+EG268+EH266+EH267+EH268+EI266+EI267+EI268+EJ266+EJ267+EJ268&lt;=15,(EG266+EG267+EG268+EI266+EI267+EI268)*Percapita/30*GJ$4,IF(EG266+EG267+EG268+EH266+EH267+EH268+EI266+EI267+EI268+EJ266+EJ267+EJ268&gt;=16,Fixo/30*GJ$4+(EG266+EG267+EG268+EH266+EH267+EH268+EI266+EI267+EI268+EJ266+EJ267-16)*Percapita/30*GJ$4))))))</f>
        <v>0</v>
      </c>
      <c r="GK266" s="178"/>
      <c r="GL266" s="103">
        <f t="shared" si="248"/>
        <v>0</v>
      </c>
      <c r="GM266" s="124"/>
      <c r="GN266" s="104">
        <f>SUMIF(V266:V269,"&lt;0")*Cadeirante/30*GN$4+SUMIF(X266:X269,"&lt;0")*Cadeirante/30*GN$4</f>
        <v>0</v>
      </c>
      <c r="GO266" s="104">
        <f>SUMIF(Z266:Z269,"&lt;0")*Cadeirante/30*GO$4+SUMIF(AB266:AB269,"&lt;0")*Cadeirante/30*GO$4</f>
        <v>0</v>
      </c>
      <c r="GP266" s="104">
        <f>SUMIF(AD266:AD269,"&lt;0")*Cadeirante/30*GP$4+SUMIF(AF266:AF269,"&lt;0")*Cadeirante/30*GP$4</f>
        <v>0</v>
      </c>
      <c r="GQ266" s="104">
        <f>SUMIF(AH266:AH269,"&lt;0")*Cadeirante/30*GQ$4+SUMIF(AJ266:AJ269,"&lt;0")*Cadeirante/30*GQ$4</f>
        <v>0</v>
      </c>
      <c r="GR266" s="104">
        <f>SUMIF(AL266:AL269,"&lt;0")*Cadeirante/30*GR$4+SUMIF(AN266:AN269,"&lt;0")*Cadeirante/30*GR$4</f>
        <v>0</v>
      </c>
      <c r="GS266" s="104">
        <f>SUMIF(AP266:AP269,"&lt;0")*Cadeirante/30*GS$4+SUMIF(AR266:AR269,"&lt;0")*Cadeirante/30*GS$4</f>
        <v>0</v>
      </c>
      <c r="GT266" s="104">
        <f>SUMIF(AT266:AT269,"&lt;0")*Cadeirante/30*GT$4+SUMIF(AV266:AV269,"&lt;0")*Cadeirante/30*GT$4</f>
        <v>0</v>
      </c>
      <c r="GU266" s="104">
        <f>SUMIF(AX266:AX269,"&lt;0")*Cadeirante/30*GU$4+SUMIF(AZ266:AZ269,"&lt;0")*Cadeirante/30*GU$4</f>
        <v>0</v>
      </c>
      <c r="GV266" s="104">
        <f>SUMIF(BB266:BB269,"&lt;0")*Cadeirante/30*GV$4+SUMIF(BD266:BD269,"&lt;0")*Cadeirante/30*GV$4</f>
        <v>0</v>
      </c>
      <c r="GW266" s="104">
        <f>SUMIF(BF266:BF269,"&lt;0")*Cadeirante/30*GW$4+SUMIF(BH266:BH269,"&lt;0")*Cadeirante/30*GW$4</f>
        <v>0</v>
      </c>
      <c r="GX266" s="104">
        <f>SUMIF(BJ266:BJ269,"&lt;0")*Cadeirante/30*GX$4+SUMIF(BL266:BL269,"&lt;0")*Cadeirante/30*GX$4</f>
        <v>0</v>
      </c>
      <c r="GY266" s="104">
        <f>SUMIF(BN266:BN269,"&lt;0")*Cadeirante/30*GY$4+SUMIF(BP266:BP269,"&lt;0")*Cadeirante/30*GY$4</f>
        <v>0</v>
      </c>
      <c r="GZ266" s="104">
        <f>SUMIF(BR266:BR269,"&lt;0")*Cadeirante/30*GZ$4+SUMIF(BT266:BT269,"&lt;0")*Cadeirante/30*GZ$4</f>
        <v>0</v>
      </c>
      <c r="HA266" s="104">
        <f>SUMIF(BV266:BV269,"&lt;0")*Cadeirante/30*HA$4+SUMIF(BX266:BX269,"&lt;0")*Cadeirante/30*HA$4</f>
        <v>0</v>
      </c>
      <c r="HB266" s="104">
        <f>SUMIF(BZ266:BZ269,"&lt;0")*Cadeirante/30*HB$4+SUMIF(CB266:CB269,"&lt;0")*Cadeirante/30*HB$4</f>
        <v>0</v>
      </c>
      <c r="HC266" s="104">
        <f>SUMIF(CD266:CD269,"&lt;0")*Cadeirante/30*HC$4+SUMIF(CF266:CF269,"&lt;0")*Cadeirante/30*HC$4</f>
        <v>0</v>
      </c>
      <c r="HD266" s="104">
        <f>SUMIF(CH266:CH269,"&lt;0")*Cadeirante/30*HD$4+SUMIF(CJ266:CJ269,"&lt;0")*Cadeirante/30*HD$4</f>
        <v>0</v>
      </c>
      <c r="HE266" s="104">
        <f>SUMIF(CL266:CL269,"&lt;0")*Cadeirante/30*HE$4+SUMIF(CN266:CN269,"&lt;0")*Cadeirante/30*HE$4</f>
        <v>0</v>
      </c>
      <c r="HF266" s="104">
        <f>SUMIF(CP266:CP269,"&lt;0")*Cadeirante/30*HF$4+SUMIF(CR266:CR269,"&lt;0")*Cadeirante/30*HF$4</f>
        <v>0</v>
      </c>
      <c r="HG266" s="104">
        <f>SUMIF(CT266:CT269,"&lt;0")*Cadeirante/30*HG$4+SUMIF(CV266:CV269,"&lt;0")*Cadeirante/30*HG$4</f>
        <v>0</v>
      </c>
      <c r="HH266" s="104">
        <f>SUMIF(CX266:CX269,"&lt;0")*Cadeirante/30*HH$4+SUMIF(CZ266:CZ269,"&lt;0")*Cadeirante/30*HH$4</f>
        <v>0</v>
      </c>
      <c r="HI266" s="104">
        <f>SUMIF(DB266:DB269,"&lt;0")*Cadeirante/30*HI$4+SUMIF(DD266:DD269,"&lt;0")*Cadeirante/30*HI$4</f>
        <v>0</v>
      </c>
      <c r="HJ266" s="104">
        <f>SUMIF(DF266:DF269,"&lt;0")*Cadeirante/30*HJ$4+SUMIF(DH266:DH269,"&lt;0")*Cadeirante/30*HJ$4</f>
        <v>0</v>
      </c>
      <c r="HK266" s="104">
        <f>SUMIF(DJ266:DJ269,"&lt;0")*Cadeirante/30*HK$4+SUMIF(DL266:DL269,"&lt;0")*Cadeirante/30*HK$4</f>
        <v>0</v>
      </c>
      <c r="HL266" s="104">
        <f>SUMIF(DN266:DN269,"&lt;0")*Cadeirante/30*HL$4+SUMIF(DP266:DP269,"&lt;0")*Cadeirante/30*HL$4</f>
        <v>0</v>
      </c>
      <c r="HM266" s="104">
        <f>SUMIF(DR266:DR269,"&lt;0")*Cadeirante/30*HM$4+SUMIF(DT266:DT269,"&lt;0")*Cadeirante/30*HM$4</f>
        <v>0</v>
      </c>
      <c r="HN266" s="104">
        <f>SUMIF(DV266:DV269,"&lt;0")*Cadeirante/30*HN$4+SUMIF(DX266:DX269,"&lt;0")*Cadeirante/30*HN$4</f>
        <v>0</v>
      </c>
      <c r="HO266" s="104">
        <f>SUMIF(DZ266:DZ269,"&lt;0")*Cadeirante/30*HO$4+SUMIF(EB266:EB269,"&lt;0")*Cadeirante/30*HO$4</f>
        <v>0</v>
      </c>
      <c r="HP266" s="104">
        <f>SUMIF(ED266:ED269,"&lt;0")*Cadeirante/30*HP$4+SUMIF(EF266:EF269,"&lt;0")*Cadeirante/30*HP$4</f>
        <v>0</v>
      </c>
      <c r="HQ266" s="64"/>
      <c r="HR266" s="64"/>
      <c r="HS266" s="64"/>
      <c r="HT266" s="64"/>
      <c r="HU266" s="64"/>
      <c r="HV266" s="64"/>
      <c r="HW266" s="176">
        <v>17629.309999999998</v>
      </c>
      <c r="HX266" s="64"/>
      <c r="HY266" s="280">
        <f>IF(ISTEXT(EM266), VALUE(EM266), EM266)</f>
        <v>0</v>
      </c>
      <c r="HZ266" s="280">
        <f>IF(ISTEXT(EN266), VALUE(EN266), EN266)</f>
        <v>0</v>
      </c>
      <c r="IA266" s="280">
        <f>IF(ISTEXT(EO266), VALUE(EO266), EO266)</f>
        <v>0</v>
      </c>
      <c r="IB266" s="64" t="b">
        <f>HW266=FE266</f>
        <v>0</v>
      </c>
      <c r="IC266" s="64"/>
    </row>
    <row r="267" spans="1:237" s="106" customFormat="1" ht="22.5" customHeight="1" x14ac:dyDescent="0.25">
      <c r="A267" s="368" t="s">
        <v>3402</v>
      </c>
      <c r="B267" s="369" t="s">
        <v>3403</v>
      </c>
      <c r="C267" s="370" t="s">
        <v>3186</v>
      </c>
      <c r="D267" s="371" t="s">
        <v>3404</v>
      </c>
      <c r="E267" s="371" t="s">
        <v>3405</v>
      </c>
      <c r="F267" s="372" t="s">
        <v>3182</v>
      </c>
      <c r="G267" s="372" t="s">
        <v>3183</v>
      </c>
      <c r="H267" s="373" t="s">
        <v>2120</v>
      </c>
      <c r="I267" s="374" t="s">
        <v>2120</v>
      </c>
      <c r="J267" s="421" t="s">
        <v>3184</v>
      </c>
      <c r="K267" s="421" t="s">
        <v>3187</v>
      </c>
      <c r="L267" s="329">
        <f>CONTINUA!BV267</f>
        <v>0</v>
      </c>
      <c r="M267" s="329">
        <f>CONTINUA!BW267</f>
        <v>0</v>
      </c>
      <c r="N267" s="895"/>
      <c r="O267" s="896" t="s">
        <v>3536</v>
      </c>
      <c r="P267" s="897">
        <v>0</v>
      </c>
      <c r="Q267" s="400"/>
      <c r="R267" s="401"/>
      <c r="S267" s="400"/>
      <c r="T267" s="401"/>
      <c r="U267" s="400"/>
      <c r="V267" s="401"/>
      <c r="W267" s="400"/>
      <c r="X267" s="401"/>
      <c r="Y267" s="400"/>
      <c r="Z267" s="401"/>
      <c r="AA267" s="400"/>
      <c r="AB267" s="401"/>
      <c r="AC267" s="400"/>
      <c r="AD267" s="401"/>
      <c r="AE267" s="400"/>
      <c r="AF267" s="401"/>
      <c r="AG267" s="400"/>
      <c r="AH267" s="401"/>
      <c r="AI267" s="400"/>
      <c r="AJ267" s="401"/>
      <c r="AK267" s="400"/>
      <c r="AL267" s="401"/>
      <c r="AM267" s="400"/>
      <c r="AN267" s="401"/>
      <c r="AO267" s="400"/>
      <c r="AP267" s="401"/>
      <c r="AQ267" s="400"/>
      <c r="AR267" s="401"/>
      <c r="AS267" s="400"/>
      <c r="AT267" s="401"/>
      <c r="AU267" s="400"/>
      <c r="AV267" s="401"/>
      <c r="AW267" s="400"/>
      <c r="AX267" s="401"/>
      <c r="AY267" s="400"/>
      <c r="AZ267" s="401"/>
      <c r="BA267" s="400"/>
      <c r="BB267" s="401"/>
      <c r="BC267" s="400"/>
      <c r="BD267" s="401"/>
      <c r="BE267" s="400"/>
      <c r="BF267" s="401"/>
      <c r="BG267" s="400"/>
      <c r="BH267" s="401"/>
      <c r="BI267" s="400"/>
      <c r="BJ267" s="401"/>
      <c r="BK267" s="400"/>
      <c r="BL267" s="401"/>
      <c r="BM267" s="400"/>
      <c r="BN267" s="401"/>
      <c r="BO267" s="400"/>
      <c r="BP267" s="401"/>
      <c r="BQ267" s="400"/>
      <c r="BR267" s="401"/>
      <c r="BS267" s="400"/>
      <c r="BT267" s="401"/>
      <c r="BU267" s="400"/>
      <c r="BV267" s="401"/>
      <c r="BW267" s="400"/>
      <c r="BX267" s="401"/>
      <c r="BY267" s="400"/>
      <c r="BZ267" s="401"/>
      <c r="CA267" s="400"/>
      <c r="CB267" s="401"/>
      <c r="CC267" s="400"/>
      <c r="CD267" s="401"/>
      <c r="CE267" s="400"/>
      <c r="CF267" s="401"/>
      <c r="CG267" s="400"/>
      <c r="CH267" s="401"/>
      <c r="CI267" s="400"/>
      <c r="CJ267" s="401"/>
      <c r="CK267" s="400"/>
      <c r="CL267" s="401"/>
      <c r="CM267" s="400"/>
      <c r="CN267" s="401"/>
      <c r="CO267" s="400"/>
      <c r="CP267" s="401"/>
      <c r="CQ267" s="400"/>
      <c r="CR267" s="401"/>
      <c r="CS267" s="400"/>
      <c r="CT267" s="401"/>
      <c r="CU267" s="400"/>
      <c r="CV267" s="401"/>
      <c r="CW267" s="400"/>
      <c r="CX267" s="401"/>
      <c r="CY267" s="400"/>
      <c r="CZ267" s="401"/>
      <c r="DA267" s="400"/>
      <c r="DB267" s="401"/>
      <c r="DC267" s="400"/>
      <c r="DD267" s="401"/>
      <c r="DE267" s="400"/>
      <c r="DF267" s="401"/>
      <c r="DG267" s="400"/>
      <c r="DH267" s="401"/>
      <c r="DI267" s="400"/>
      <c r="DJ267" s="401"/>
      <c r="DK267" s="400"/>
      <c r="DL267" s="401"/>
      <c r="DM267" s="400"/>
      <c r="DN267" s="401"/>
      <c r="DO267" s="400"/>
      <c r="DP267" s="401"/>
      <c r="DQ267" s="400"/>
      <c r="DR267" s="401"/>
      <c r="DS267" s="400"/>
      <c r="DT267" s="401"/>
      <c r="DU267" s="400"/>
      <c r="DV267" s="401"/>
      <c r="DW267" s="400"/>
      <c r="DX267" s="401"/>
      <c r="DY267" s="400"/>
      <c r="DZ267" s="401"/>
      <c r="EA267" s="400"/>
      <c r="EB267" s="401"/>
      <c r="EC267" s="400"/>
      <c r="ED267" s="401"/>
      <c r="EE267" s="400"/>
      <c r="EF267" s="401"/>
      <c r="EG267" s="400"/>
      <c r="EH267" s="401"/>
      <c r="EI267" s="400"/>
      <c r="EJ267" s="447"/>
      <c r="EK267" s="511"/>
      <c r="EL267" s="514"/>
      <c r="EM267" s="448"/>
      <c r="EN267" s="344"/>
      <c r="EO267" s="345"/>
      <c r="EP267" s="171">
        <f t="shared" ref="EP267:EP330" si="310">Q267</f>
        <v>0</v>
      </c>
      <c r="EQ267" s="171">
        <f t="shared" ref="EQ267:EQ330" si="311">U267+Y267+AC267+AG267+AK267+AO267+AS267+AW267+BA267+BE267+BI267+BM267+BQ267+BU267+BY267+CC267+CG267+CK267+CO267+CS267+CW267+DA267+DE267+DI267+DM267+DQ267+DU267+DY267+EC267+EG267</f>
        <v>0</v>
      </c>
      <c r="ER267" s="171">
        <f t="shared" ref="ER267:ER330" si="312">S267+W267+AA267+AE267+AI267+AM267+AQ267+AU267+AY267+BC267+BG267+BK267+BO267+BS267+BW267+CA267+CE267+CI267+CM267+CQ267+CU267+CY267+DC267+DG267+DK267+DO267+DS267+DW267+EA267+EE267+EI267</f>
        <v>0</v>
      </c>
      <c r="ES267" s="171">
        <f t="shared" ref="ES267:ES330" si="313">R267</f>
        <v>0</v>
      </c>
      <c r="ET267" s="171">
        <f t="shared" ref="ET267:ET330" si="314">V267+Z267+AD267+AH267+AL267+AP267+AT267+AX267+BB267+BF267+BJ267+BN267+BR267+BV267+BZ267+CD267+CH267+CL267+CP267+CT267+CX267+DB267+DF267+DJ267+DN267+DR267+DV267+DZ267+ED267+EH267</f>
        <v>0</v>
      </c>
      <c r="EU267" s="171">
        <f t="shared" ref="EU267:EU330" si="315">T267+X267+AB267+AF267+AJ267+AN267+AR267+AV267+AZ267+BD267+BH267+BL267+BP267+BT267+BX267+CB267+CF267+CJ267+CN267+CR267+CV267+CZ267+DD267+DH267+DL267+DP267+DT267+DX267+EB267+EF267+EJ267</f>
        <v>0</v>
      </c>
      <c r="EV267" s="172">
        <f t="shared" ref="EV267:EV330" si="316">EP267+EQ267+ES267+ET267+ER267+EU267</f>
        <v>0</v>
      </c>
      <c r="EW267" s="173"/>
      <c r="EX267" s="248">
        <f t="shared" si="309"/>
        <v>0</v>
      </c>
      <c r="EY267" s="174">
        <f>(L267*regular)+(M267*Cadeirantee)</f>
        <v>0</v>
      </c>
      <c r="EZ267" s="249">
        <f>SUMIF(FG267:GJ267,"&gt;0")</f>
        <v>0</v>
      </c>
      <c r="FA267" s="249">
        <f>SUMIF(FG267:GJ267,"&lt;0")+SUMIF(GN267:HP267,"&lt;0")</f>
        <v>0</v>
      </c>
      <c r="FB267" s="174">
        <v>0</v>
      </c>
      <c r="FC267" s="126">
        <f>N267*km*'VALORES TABELA'!$B$13</f>
        <v>0</v>
      </c>
      <c r="FD267" s="250">
        <f t="shared" ref="FD267:FD270" si="317">GL267</f>
        <v>0</v>
      </c>
      <c r="FE267" s="105"/>
      <c r="FF267" s="119"/>
      <c r="FG267" s="119"/>
      <c r="FH267" s="119"/>
      <c r="FI267" s="119"/>
      <c r="FJ267" s="119"/>
      <c r="FK267" s="119"/>
      <c r="FL267" s="119"/>
      <c r="FM267" s="119"/>
      <c r="FN267" s="119"/>
      <c r="FO267" s="119"/>
      <c r="FP267" s="119"/>
      <c r="FQ267" s="119"/>
      <c r="FR267" s="119"/>
      <c r="FS267" s="119"/>
      <c r="FT267" s="119"/>
      <c r="FU267" s="119"/>
      <c r="FV267" s="119"/>
      <c r="FW267" s="119"/>
      <c r="FX267" s="119"/>
      <c r="FY267" s="119"/>
      <c r="FZ267" s="119"/>
      <c r="GA267" s="119"/>
      <c r="GB267" s="119"/>
      <c r="GC267" s="119"/>
      <c r="GD267" s="119"/>
      <c r="GE267" s="119"/>
      <c r="GF267" s="119"/>
      <c r="GG267" s="119"/>
      <c r="GH267" s="119"/>
      <c r="GI267" s="119"/>
      <c r="GJ267" s="119"/>
      <c r="GK267" s="251"/>
      <c r="GL267" s="103">
        <f t="shared" ref="GL267:GL330" si="318">IF(J267="ADAPTADO",T267*Cadeirante/30*GM267+S267*Percapita/30*GM267,IF(J267="NORMAL",(S267+T267)*Percapita/30*GM267,IF(J267="CRECHE",0)))*-1</f>
        <v>0</v>
      </c>
      <c r="GM267" s="124"/>
      <c r="GN267" s="104"/>
      <c r="GO267" s="104"/>
      <c r="GP267" s="104"/>
      <c r="GQ267" s="104"/>
      <c r="GR267" s="104"/>
      <c r="GS267" s="104"/>
      <c r="GT267" s="104"/>
      <c r="GU267" s="104"/>
      <c r="GV267" s="104"/>
      <c r="GW267" s="104"/>
      <c r="GX267" s="104"/>
      <c r="GY267" s="104"/>
      <c r="GZ267" s="104"/>
      <c r="HA267" s="104"/>
      <c r="HB267" s="104"/>
      <c r="HC267" s="104"/>
      <c r="HD267" s="104"/>
      <c r="HE267" s="104"/>
      <c r="HF267" s="104"/>
      <c r="HG267" s="104"/>
      <c r="HH267" s="104"/>
      <c r="HI267" s="104"/>
      <c r="HJ267" s="104"/>
      <c r="HK267" s="104"/>
      <c r="HL267" s="104"/>
      <c r="HM267" s="104"/>
      <c r="HN267" s="104"/>
      <c r="HO267" s="104"/>
      <c r="HP267" s="104"/>
      <c r="HQ267" s="64"/>
      <c r="HR267" s="64"/>
      <c r="HS267" s="64"/>
      <c r="HT267" s="64"/>
      <c r="HU267" s="64"/>
      <c r="HV267" s="64"/>
      <c r="HW267" s="105"/>
      <c r="HX267" s="64"/>
      <c r="HY267" s="280">
        <f t="shared" ref="HY267:HY270" si="319">IF(ISTEXT(EM267), VALUE(EM267), EM267)</f>
        <v>0</v>
      </c>
      <c r="HZ267" s="280">
        <f t="shared" ref="HZ267:HZ270" si="320">IF(ISTEXT(EN267), VALUE(EN267), EN267)</f>
        <v>0</v>
      </c>
      <c r="IA267" s="280">
        <f t="shared" ref="IA267:IA270" si="321">IF(ISTEXT(EO267), VALUE(EO267), EO267)</f>
        <v>0</v>
      </c>
      <c r="IB267" s="64"/>
      <c r="IC267" s="64"/>
    </row>
    <row r="268" spans="1:237" s="106" customFormat="1" ht="22.5" customHeight="1" x14ac:dyDescent="0.25">
      <c r="A268" s="368" t="s">
        <v>3402</v>
      </c>
      <c r="B268" s="369" t="s">
        <v>3403</v>
      </c>
      <c r="C268" s="375" t="s">
        <v>3186</v>
      </c>
      <c r="D268" s="371" t="s">
        <v>3404</v>
      </c>
      <c r="E268" s="371" t="s">
        <v>3405</v>
      </c>
      <c r="F268" s="376" t="s">
        <v>3182</v>
      </c>
      <c r="G268" s="376" t="s">
        <v>3183</v>
      </c>
      <c r="H268" s="373" t="s">
        <v>2120</v>
      </c>
      <c r="I268" s="374" t="s">
        <v>2120</v>
      </c>
      <c r="J268" s="421" t="s">
        <v>3184</v>
      </c>
      <c r="K268" s="422" t="s">
        <v>3188</v>
      </c>
      <c r="L268" s="329">
        <f>CONTINUA!BV268</f>
        <v>0</v>
      </c>
      <c r="M268" s="329">
        <f>CONTINUA!BW268</f>
        <v>0</v>
      </c>
      <c r="N268" s="895"/>
      <c r="O268" s="896" t="s">
        <v>3536</v>
      </c>
      <c r="P268" s="897">
        <v>0</v>
      </c>
      <c r="Q268" s="400"/>
      <c r="R268" s="401"/>
      <c r="S268" s="400"/>
      <c r="T268" s="401"/>
      <c r="U268" s="400"/>
      <c r="V268" s="401"/>
      <c r="W268" s="400"/>
      <c r="X268" s="401"/>
      <c r="Y268" s="400"/>
      <c r="Z268" s="401"/>
      <c r="AA268" s="400"/>
      <c r="AB268" s="401"/>
      <c r="AC268" s="400"/>
      <c r="AD268" s="401"/>
      <c r="AE268" s="400"/>
      <c r="AF268" s="401"/>
      <c r="AG268" s="400"/>
      <c r="AH268" s="401"/>
      <c r="AI268" s="400"/>
      <c r="AJ268" s="401"/>
      <c r="AK268" s="400"/>
      <c r="AL268" s="401"/>
      <c r="AM268" s="400"/>
      <c r="AN268" s="401"/>
      <c r="AO268" s="400"/>
      <c r="AP268" s="401"/>
      <c r="AQ268" s="400"/>
      <c r="AR268" s="401"/>
      <c r="AS268" s="400"/>
      <c r="AT268" s="401"/>
      <c r="AU268" s="400"/>
      <c r="AV268" s="401"/>
      <c r="AW268" s="400"/>
      <c r="AX268" s="401"/>
      <c r="AY268" s="400"/>
      <c r="AZ268" s="401"/>
      <c r="BA268" s="400"/>
      <c r="BB268" s="401"/>
      <c r="BC268" s="400"/>
      <c r="BD268" s="401"/>
      <c r="BE268" s="400"/>
      <c r="BF268" s="401"/>
      <c r="BG268" s="400"/>
      <c r="BH268" s="401"/>
      <c r="BI268" s="400"/>
      <c r="BJ268" s="401"/>
      <c r="BK268" s="400"/>
      <c r="BL268" s="401"/>
      <c r="BM268" s="400"/>
      <c r="BN268" s="401"/>
      <c r="BO268" s="400"/>
      <c r="BP268" s="401"/>
      <c r="BQ268" s="400"/>
      <c r="BR268" s="401"/>
      <c r="BS268" s="400"/>
      <c r="BT268" s="401"/>
      <c r="BU268" s="400"/>
      <c r="BV268" s="401"/>
      <c r="BW268" s="400"/>
      <c r="BX268" s="401"/>
      <c r="BY268" s="400"/>
      <c r="BZ268" s="401"/>
      <c r="CA268" s="400"/>
      <c r="CB268" s="401"/>
      <c r="CC268" s="400"/>
      <c r="CD268" s="401"/>
      <c r="CE268" s="400"/>
      <c r="CF268" s="401"/>
      <c r="CG268" s="400"/>
      <c r="CH268" s="401"/>
      <c r="CI268" s="400"/>
      <c r="CJ268" s="401"/>
      <c r="CK268" s="400"/>
      <c r="CL268" s="401"/>
      <c r="CM268" s="400"/>
      <c r="CN268" s="401"/>
      <c r="CO268" s="400"/>
      <c r="CP268" s="401"/>
      <c r="CQ268" s="400"/>
      <c r="CR268" s="401"/>
      <c r="CS268" s="400"/>
      <c r="CT268" s="401"/>
      <c r="CU268" s="400"/>
      <c r="CV268" s="401"/>
      <c r="CW268" s="400"/>
      <c r="CX268" s="401"/>
      <c r="CY268" s="400"/>
      <c r="CZ268" s="401"/>
      <c r="DA268" s="400"/>
      <c r="DB268" s="401"/>
      <c r="DC268" s="400"/>
      <c r="DD268" s="401"/>
      <c r="DE268" s="400"/>
      <c r="DF268" s="401"/>
      <c r="DG268" s="400"/>
      <c r="DH268" s="401"/>
      <c r="DI268" s="400"/>
      <c r="DJ268" s="401"/>
      <c r="DK268" s="400"/>
      <c r="DL268" s="401"/>
      <c r="DM268" s="400"/>
      <c r="DN268" s="401"/>
      <c r="DO268" s="400"/>
      <c r="DP268" s="401"/>
      <c r="DQ268" s="400"/>
      <c r="DR268" s="401"/>
      <c r="DS268" s="400"/>
      <c r="DT268" s="401"/>
      <c r="DU268" s="400"/>
      <c r="DV268" s="401"/>
      <c r="DW268" s="400"/>
      <c r="DX268" s="401"/>
      <c r="DY268" s="400"/>
      <c r="DZ268" s="401"/>
      <c r="EA268" s="400"/>
      <c r="EB268" s="401"/>
      <c r="EC268" s="400"/>
      <c r="ED268" s="401"/>
      <c r="EE268" s="400"/>
      <c r="EF268" s="401"/>
      <c r="EG268" s="400"/>
      <c r="EH268" s="401"/>
      <c r="EI268" s="400"/>
      <c r="EJ268" s="447"/>
      <c r="EK268" s="511"/>
      <c r="EL268" s="514"/>
      <c r="EM268" s="448"/>
      <c r="EN268" s="344"/>
      <c r="EO268" s="345"/>
      <c r="EP268" s="171">
        <f t="shared" si="310"/>
        <v>0</v>
      </c>
      <c r="EQ268" s="171">
        <f t="shared" si="311"/>
        <v>0</v>
      </c>
      <c r="ER268" s="171">
        <f t="shared" si="312"/>
        <v>0</v>
      </c>
      <c r="ES268" s="171">
        <f t="shared" si="313"/>
        <v>0</v>
      </c>
      <c r="ET268" s="171">
        <f t="shared" si="314"/>
        <v>0</v>
      </c>
      <c r="EU268" s="171">
        <f t="shared" si="315"/>
        <v>0</v>
      </c>
      <c r="EV268" s="172">
        <f t="shared" si="316"/>
        <v>0</v>
      </c>
      <c r="EW268" s="125"/>
      <c r="EX268" s="248">
        <f t="shared" si="309"/>
        <v>0</v>
      </c>
      <c r="EY268" s="174">
        <f>(L268*regular)+(M268*Cadeirantee)</f>
        <v>0</v>
      </c>
      <c r="EZ268" s="249">
        <f>SUMIF(FG268:GJ268,"&gt;0")</f>
        <v>0</v>
      </c>
      <c r="FA268" s="249">
        <f>SUMIF(FG268:GJ268,"&lt;0")+SUMIF(GN268:HP268,"&lt;0")</f>
        <v>0</v>
      </c>
      <c r="FB268" s="174">
        <v>0</v>
      </c>
      <c r="FC268" s="126">
        <f>N268*km*'VALORES TABELA'!$B$13</f>
        <v>0</v>
      </c>
      <c r="FD268" s="250">
        <f t="shared" si="317"/>
        <v>0</v>
      </c>
      <c r="FE268" s="105"/>
      <c r="FF268" s="108"/>
      <c r="FG268" s="108"/>
      <c r="FH268" s="108"/>
      <c r="FI268" s="108"/>
      <c r="FJ268" s="108"/>
      <c r="FK268" s="108"/>
      <c r="FL268" s="108"/>
      <c r="FM268" s="108"/>
      <c r="FN268" s="108"/>
      <c r="FO268" s="108"/>
      <c r="FP268" s="108"/>
      <c r="FQ268" s="108"/>
      <c r="FR268" s="108"/>
      <c r="FS268" s="108"/>
      <c r="FT268" s="108"/>
      <c r="FU268" s="108"/>
      <c r="FV268" s="108"/>
      <c r="FW268" s="108"/>
      <c r="FX268" s="108"/>
      <c r="FY268" s="108"/>
      <c r="FZ268" s="108"/>
      <c r="GA268" s="108"/>
      <c r="GB268" s="108"/>
      <c r="GC268" s="108"/>
      <c r="GD268" s="108"/>
      <c r="GE268" s="108"/>
      <c r="GF268" s="108"/>
      <c r="GG268" s="108"/>
      <c r="GH268" s="108"/>
      <c r="GI268" s="108"/>
      <c r="GJ268" s="108"/>
      <c r="GK268" s="251"/>
      <c r="GL268" s="103">
        <f t="shared" si="318"/>
        <v>0</v>
      </c>
      <c r="GM268" s="124"/>
      <c r="GN268" s="104"/>
      <c r="GO268" s="104"/>
      <c r="GP268" s="104"/>
      <c r="GQ268" s="104"/>
      <c r="GR268" s="104"/>
      <c r="GS268" s="104"/>
      <c r="GT268" s="104"/>
      <c r="GU268" s="104"/>
      <c r="GV268" s="104"/>
      <c r="GW268" s="104"/>
      <c r="GX268" s="104"/>
      <c r="GY268" s="104"/>
      <c r="GZ268" s="104"/>
      <c r="HA268" s="104"/>
      <c r="HB268" s="104"/>
      <c r="HC268" s="104"/>
      <c r="HD268" s="104"/>
      <c r="HE268" s="104"/>
      <c r="HF268" s="104"/>
      <c r="HG268" s="104"/>
      <c r="HH268" s="104"/>
      <c r="HI268" s="104"/>
      <c r="HJ268" s="104"/>
      <c r="HK268" s="104"/>
      <c r="HL268" s="104"/>
      <c r="HM268" s="104"/>
      <c r="HN268" s="104"/>
      <c r="HO268" s="104"/>
      <c r="HP268" s="104"/>
      <c r="HQ268" s="64"/>
      <c r="HR268" s="64"/>
      <c r="HS268" s="64"/>
      <c r="HT268" s="64"/>
      <c r="HU268" s="64"/>
      <c r="HV268" s="64"/>
      <c r="HW268" s="105"/>
      <c r="HX268" s="64"/>
      <c r="HY268" s="280">
        <f t="shared" si="319"/>
        <v>0</v>
      </c>
      <c r="HZ268" s="280">
        <f t="shared" si="320"/>
        <v>0</v>
      </c>
      <c r="IA268" s="280">
        <f t="shared" si="321"/>
        <v>0</v>
      </c>
      <c r="IB268" s="64"/>
      <c r="IC268" s="64"/>
    </row>
    <row r="269" spans="1:237" s="106" customFormat="1" ht="22.5" customHeight="1" x14ac:dyDescent="0.25">
      <c r="A269" s="368" t="s">
        <v>3402</v>
      </c>
      <c r="B269" s="369" t="s">
        <v>3403</v>
      </c>
      <c r="C269" s="375" t="s">
        <v>3186</v>
      </c>
      <c r="D269" s="371" t="s">
        <v>3404</v>
      </c>
      <c r="E269" s="371" t="s">
        <v>3405</v>
      </c>
      <c r="F269" s="376" t="s">
        <v>3182</v>
      </c>
      <c r="G269" s="376" t="s">
        <v>3183</v>
      </c>
      <c r="H269" s="373" t="s">
        <v>2120</v>
      </c>
      <c r="I269" s="374" t="s">
        <v>2120</v>
      </c>
      <c r="J269" s="421" t="s">
        <v>3184</v>
      </c>
      <c r="K269" s="423" t="s">
        <v>3189</v>
      </c>
      <c r="L269" s="329">
        <f>CONTINUA!BV269</f>
        <v>0</v>
      </c>
      <c r="M269" s="329">
        <f>CONTINUA!BW269</f>
        <v>0</v>
      </c>
      <c r="N269" s="895"/>
      <c r="O269" s="896" t="s">
        <v>3536</v>
      </c>
      <c r="P269" s="897">
        <v>0</v>
      </c>
      <c r="Q269" s="400"/>
      <c r="R269" s="401"/>
      <c r="S269" s="400"/>
      <c r="T269" s="401"/>
      <c r="U269" s="400"/>
      <c r="V269" s="401"/>
      <c r="W269" s="400"/>
      <c r="X269" s="401"/>
      <c r="Y269" s="400"/>
      <c r="Z269" s="401"/>
      <c r="AA269" s="400"/>
      <c r="AB269" s="401"/>
      <c r="AC269" s="400"/>
      <c r="AD269" s="401"/>
      <c r="AE269" s="400"/>
      <c r="AF269" s="401"/>
      <c r="AG269" s="400"/>
      <c r="AH269" s="401"/>
      <c r="AI269" s="400"/>
      <c r="AJ269" s="401"/>
      <c r="AK269" s="400"/>
      <c r="AL269" s="401"/>
      <c r="AM269" s="400"/>
      <c r="AN269" s="401"/>
      <c r="AO269" s="400"/>
      <c r="AP269" s="401"/>
      <c r="AQ269" s="400"/>
      <c r="AR269" s="401"/>
      <c r="AS269" s="400"/>
      <c r="AT269" s="401"/>
      <c r="AU269" s="400"/>
      <c r="AV269" s="401"/>
      <c r="AW269" s="400"/>
      <c r="AX269" s="401"/>
      <c r="AY269" s="400"/>
      <c r="AZ269" s="401"/>
      <c r="BA269" s="400"/>
      <c r="BB269" s="401"/>
      <c r="BC269" s="400"/>
      <c r="BD269" s="401"/>
      <c r="BE269" s="400"/>
      <c r="BF269" s="401"/>
      <c r="BG269" s="400"/>
      <c r="BH269" s="401"/>
      <c r="BI269" s="400"/>
      <c r="BJ269" s="401"/>
      <c r="BK269" s="400"/>
      <c r="BL269" s="401"/>
      <c r="BM269" s="400"/>
      <c r="BN269" s="401"/>
      <c r="BO269" s="400"/>
      <c r="BP269" s="401"/>
      <c r="BQ269" s="400"/>
      <c r="BR269" s="401"/>
      <c r="BS269" s="400"/>
      <c r="BT269" s="401"/>
      <c r="BU269" s="400"/>
      <c r="BV269" s="401"/>
      <c r="BW269" s="400"/>
      <c r="BX269" s="401"/>
      <c r="BY269" s="400"/>
      <c r="BZ269" s="401"/>
      <c r="CA269" s="400"/>
      <c r="CB269" s="401"/>
      <c r="CC269" s="400"/>
      <c r="CD269" s="401"/>
      <c r="CE269" s="400"/>
      <c r="CF269" s="401"/>
      <c r="CG269" s="400"/>
      <c r="CH269" s="401"/>
      <c r="CI269" s="400"/>
      <c r="CJ269" s="401"/>
      <c r="CK269" s="400"/>
      <c r="CL269" s="401"/>
      <c r="CM269" s="400"/>
      <c r="CN269" s="401"/>
      <c r="CO269" s="400"/>
      <c r="CP269" s="401"/>
      <c r="CQ269" s="400"/>
      <c r="CR269" s="401"/>
      <c r="CS269" s="400"/>
      <c r="CT269" s="401"/>
      <c r="CU269" s="400"/>
      <c r="CV269" s="401"/>
      <c r="CW269" s="400"/>
      <c r="CX269" s="401"/>
      <c r="CY269" s="400"/>
      <c r="CZ269" s="401"/>
      <c r="DA269" s="400"/>
      <c r="DB269" s="401"/>
      <c r="DC269" s="400"/>
      <c r="DD269" s="401"/>
      <c r="DE269" s="400"/>
      <c r="DF269" s="401"/>
      <c r="DG269" s="400"/>
      <c r="DH269" s="401"/>
      <c r="DI269" s="400"/>
      <c r="DJ269" s="401"/>
      <c r="DK269" s="400"/>
      <c r="DL269" s="401"/>
      <c r="DM269" s="400"/>
      <c r="DN269" s="401"/>
      <c r="DO269" s="400"/>
      <c r="DP269" s="401"/>
      <c r="DQ269" s="400"/>
      <c r="DR269" s="401"/>
      <c r="DS269" s="400"/>
      <c r="DT269" s="401"/>
      <c r="DU269" s="400"/>
      <c r="DV269" s="401"/>
      <c r="DW269" s="400"/>
      <c r="DX269" s="401"/>
      <c r="DY269" s="400"/>
      <c r="DZ269" s="401"/>
      <c r="EA269" s="400"/>
      <c r="EB269" s="401"/>
      <c r="EC269" s="400"/>
      <c r="ED269" s="401"/>
      <c r="EE269" s="400"/>
      <c r="EF269" s="401"/>
      <c r="EG269" s="400"/>
      <c r="EH269" s="401"/>
      <c r="EI269" s="400"/>
      <c r="EJ269" s="447"/>
      <c r="EK269" s="511"/>
      <c r="EL269" s="514"/>
      <c r="EM269" s="448"/>
      <c r="EN269" s="344"/>
      <c r="EO269" s="345"/>
      <c r="EP269" s="171">
        <f t="shared" si="310"/>
        <v>0</v>
      </c>
      <c r="EQ269" s="171">
        <f t="shared" si="311"/>
        <v>0</v>
      </c>
      <c r="ER269" s="171">
        <f t="shared" si="312"/>
        <v>0</v>
      </c>
      <c r="ES269" s="171">
        <f t="shared" si="313"/>
        <v>0</v>
      </c>
      <c r="ET269" s="171">
        <f t="shared" si="314"/>
        <v>0</v>
      </c>
      <c r="EU269" s="171">
        <f t="shared" si="315"/>
        <v>0</v>
      </c>
      <c r="EV269" s="172">
        <f t="shared" si="316"/>
        <v>0</v>
      </c>
      <c r="EW269" s="127"/>
      <c r="EX269" s="248">
        <f t="shared" si="309"/>
        <v>0</v>
      </c>
      <c r="EY269" s="174">
        <f>(L269*regular)+(M269*Cadeirantee)</f>
        <v>0</v>
      </c>
      <c r="EZ269" s="249">
        <f>SUMIF(FG269:GJ269,"&gt;0")</f>
        <v>0</v>
      </c>
      <c r="FA269" s="249">
        <f>SUMIF(FG269:GJ269,"&lt;0")+SUMIF(GN269:HP269,"&lt;0")</f>
        <v>0</v>
      </c>
      <c r="FB269" s="174">
        <v>0</v>
      </c>
      <c r="FC269" s="126">
        <f>N269*km*'VALORES TABELA'!$B$13</f>
        <v>0</v>
      </c>
      <c r="FD269" s="250">
        <f t="shared" si="317"/>
        <v>0</v>
      </c>
      <c r="FE269" s="105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252"/>
      <c r="GL269" s="103">
        <f t="shared" si="318"/>
        <v>0</v>
      </c>
      <c r="GM269" s="12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/>
      <c r="GX269" s="104"/>
      <c r="GY269" s="104"/>
      <c r="GZ269" s="104"/>
      <c r="HA269" s="104"/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/>
      <c r="HP269" s="104"/>
      <c r="HQ269" s="64"/>
      <c r="HR269" s="65"/>
      <c r="HS269" s="65"/>
      <c r="HT269" s="65"/>
      <c r="HU269" s="65"/>
      <c r="HV269" s="65"/>
      <c r="HW269" s="105"/>
      <c r="HX269" s="65"/>
      <c r="HY269" s="280">
        <f t="shared" si="319"/>
        <v>0</v>
      </c>
      <c r="HZ269" s="280">
        <f t="shared" si="320"/>
        <v>0</v>
      </c>
      <c r="IA269" s="280">
        <f t="shared" si="321"/>
        <v>0</v>
      </c>
      <c r="IB269" s="65"/>
      <c r="IC269" s="65"/>
    </row>
    <row r="270" spans="1:237" s="106" customFormat="1" ht="22.5" customHeight="1" thickBot="1" x14ac:dyDescent="0.3">
      <c r="A270" s="377" t="s">
        <v>3402</v>
      </c>
      <c r="B270" s="378" t="s">
        <v>3403</v>
      </c>
      <c r="C270" s="379" t="s">
        <v>3186</v>
      </c>
      <c r="D270" s="380" t="s">
        <v>3404</v>
      </c>
      <c r="E270" s="380" t="s">
        <v>3405</v>
      </c>
      <c r="F270" s="381" t="s">
        <v>3182</v>
      </c>
      <c r="G270" s="381" t="s">
        <v>3183</v>
      </c>
      <c r="H270" s="382" t="s">
        <v>2120</v>
      </c>
      <c r="I270" s="383" t="s">
        <v>2120</v>
      </c>
      <c r="J270" s="421" t="s">
        <v>3184</v>
      </c>
      <c r="K270" s="424" t="s">
        <v>60</v>
      </c>
      <c r="L270" s="329">
        <f>CONTINUA!BV270</f>
        <v>0</v>
      </c>
      <c r="M270" s="329">
        <f>CONTINUA!BW270</f>
        <v>0</v>
      </c>
      <c r="N270" s="895"/>
      <c r="O270" s="896" t="s">
        <v>3536</v>
      </c>
      <c r="P270" s="897">
        <v>0</v>
      </c>
      <c r="Q270" s="400"/>
      <c r="R270" s="401"/>
      <c r="S270" s="400"/>
      <c r="T270" s="401"/>
      <c r="U270" s="400"/>
      <c r="V270" s="401"/>
      <c r="W270" s="400"/>
      <c r="X270" s="401"/>
      <c r="Y270" s="400"/>
      <c r="Z270" s="401"/>
      <c r="AA270" s="400"/>
      <c r="AB270" s="401"/>
      <c r="AC270" s="400"/>
      <c r="AD270" s="401"/>
      <c r="AE270" s="400"/>
      <c r="AF270" s="401"/>
      <c r="AG270" s="400"/>
      <c r="AH270" s="401"/>
      <c r="AI270" s="400"/>
      <c r="AJ270" s="401"/>
      <c r="AK270" s="400"/>
      <c r="AL270" s="401"/>
      <c r="AM270" s="400"/>
      <c r="AN270" s="401"/>
      <c r="AO270" s="400"/>
      <c r="AP270" s="401"/>
      <c r="AQ270" s="400"/>
      <c r="AR270" s="401"/>
      <c r="AS270" s="400"/>
      <c r="AT270" s="401"/>
      <c r="AU270" s="400"/>
      <c r="AV270" s="401"/>
      <c r="AW270" s="400"/>
      <c r="AX270" s="401"/>
      <c r="AY270" s="400"/>
      <c r="AZ270" s="401"/>
      <c r="BA270" s="400"/>
      <c r="BB270" s="401"/>
      <c r="BC270" s="400"/>
      <c r="BD270" s="401"/>
      <c r="BE270" s="400"/>
      <c r="BF270" s="401"/>
      <c r="BG270" s="400"/>
      <c r="BH270" s="401"/>
      <c r="BI270" s="400"/>
      <c r="BJ270" s="401"/>
      <c r="BK270" s="400"/>
      <c r="BL270" s="401"/>
      <c r="BM270" s="400"/>
      <c r="BN270" s="401"/>
      <c r="BO270" s="400"/>
      <c r="BP270" s="401"/>
      <c r="BQ270" s="400"/>
      <c r="BR270" s="401"/>
      <c r="BS270" s="400"/>
      <c r="BT270" s="401"/>
      <c r="BU270" s="400"/>
      <c r="BV270" s="401"/>
      <c r="BW270" s="400"/>
      <c r="BX270" s="401"/>
      <c r="BY270" s="400"/>
      <c r="BZ270" s="401"/>
      <c r="CA270" s="400"/>
      <c r="CB270" s="401"/>
      <c r="CC270" s="400"/>
      <c r="CD270" s="401"/>
      <c r="CE270" s="400"/>
      <c r="CF270" s="401"/>
      <c r="CG270" s="400"/>
      <c r="CH270" s="401"/>
      <c r="CI270" s="400"/>
      <c r="CJ270" s="401"/>
      <c r="CK270" s="400"/>
      <c r="CL270" s="401"/>
      <c r="CM270" s="400"/>
      <c r="CN270" s="401"/>
      <c r="CO270" s="400"/>
      <c r="CP270" s="401"/>
      <c r="CQ270" s="400"/>
      <c r="CR270" s="401"/>
      <c r="CS270" s="400"/>
      <c r="CT270" s="401"/>
      <c r="CU270" s="400"/>
      <c r="CV270" s="401"/>
      <c r="CW270" s="400"/>
      <c r="CX270" s="401"/>
      <c r="CY270" s="400"/>
      <c r="CZ270" s="401"/>
      <c r="DA270" s="400"/>
      <c r="DB270" s="401"/>
      <c r="DC270" s="400"/>
      <c r="DD270" s="401"/>
      <c r="DE270" s="400"/>
      <c r="DF270" s="401"/>
      <c r="DG270" s="400"/>
      <c r="DH270" s="401"/>
      <c r="DI270" s="400"/>
      <c r="DJ270" s="401"/>
      <c r="DK270" s="400"/>
      <c r="DL270" s="401"/>
      <c r="DM270" s="400"/>
      <c r="DN270" s="401"/>
      <c r="DO270" s="400"/>
      <c r="DP270" s="401"/>
      <c r="DQ270" s="400"/>
      <c r="DR270" s="401"/>
      <c r="DS270" s="400"/>
      <c r="DT270" s="401"/>
      <c r="DU270" s="400"/>
      <c r="DV270" s="401"/>
      <c r="DW270" s="400"/>
      <c r="DX270" s="401"/>
      <c r="DY270" s="400"/>
      <c r="DZ270" s="401"/>
      <c r="EA270" s="400"/>
      <c r="EB270" s="401"/>
      <c r="EC270" s="400"/>
      <c r="ED270" s="401"/>
      <c r="EE270" s="400"/>
      <c r="EF270" s="401"/>
      <c r="EG270" s="400"/>
      <c r="EH270" s="401"/>
      <c r="EI270" s="400"/>
      <c r="EJ270" s="447"/>
      <c r="EK270" s="512"/>
      <c r="EL270" s="515"/>
      <c r="EM270" s="450"/>
      <c r="EN270" s="348"/>
      <c r="EO270" s="348"/>
      <c r="EP270" s="179">
        <f t="shared" si="310"/>
        <v>0</v>
      </c>
      <c r="EQ270" s="179">
        <f t="shared" si="311"/>
        <v>0</v>
      </c>
      <c r="ER270" s="179">
        <f t="shared" si="312"/>
        <v>0</v>
      </c>
      <c r="ES270" s="179">
        <f t="shared" si="313"/>
        <v>0</v>
      </c>
      <c r="ET270" s="179">
        <f t="shared" si="314"/>
        <v>0</v>
      </c>
      <c r="EU270" s="179">
        <f t="shared" si="315"/>
        <v>0</v>
      </c>
      <c r="EV270" s="172">
        <f t="shared" si="316"/>
        <v>0</v>
      </c>
      <c r="EW270" s="253"/>
      <c r="EX270" s="254">
        <v>0</v>
      </c>
      <c r="EY270" s="180">
        <v>0</v>
      </c>
      <c r="EZ270" s="255">
        <v>0</v>
      </c>
      <c r="FA270" s="255">
        <v>0</v>
      </c>
      <c r="FB270" s="180">
        <f>SUM(FF270:GI270)/2</f>
        <v>0</v>
      </c>
      <c r="FC270" s="256">
        <f>N270*km*'VALORES TABELA'!$B$13</f>
        <v>0</v>
      </c>
      <c r="FD270" s="250">
        <f t="shared" si="317"/>
        <v>0</v>
      </c>
      <c r="FE270" s="257"/>
      <c r="FF270" s="181">
        <f>((Q270+S270)*Percapita)+((R270+T270)*Cadeirante)</f>
        <v>0</v>
      </c>
      <c r="FG270" s="181">
        <f>((U270+W270)*Percapita/30*FG$4)+((V270+X270)*Cadeirante/30*FG$4)</f>
        <v>0</v>
      </c>
      <c r="FH270" s="181">
        <f>((Y270+AA270)*Percapita/30*FH$4)+((Z270+AB270)*Cadeirante/30*FH$4)</f>
        <v>0</v>
      </c>
      <c r="FI270" s="181">
        <f>((AC270+AE270)*Percapita/30*FI$4)+((AD270+AF270)*Cadeirante/30*FI$4)</f>
        <v>0</v>
      </c>
      <c r="FJ270" s="181">
        <f>((AG270+AI270)*Percapita/30*FJ$4)+((AH270+AJ270)*Cadeirante/30*FJ$4)</f>
        <v>0</v>
      </c>
      <c r="FK270" s="181">
        <f>((AK270+AM270)*Percapita/30*FK$4)+((AL270+AN270)*Cadeirante/30*FK$4)</f>
        <v>0</v>
      </c>
      <c r="FL270" s="181">
        <f>((AO270+AQ270)*Percapita/30*FL$4)+((AP270+AR270)*Cadeirante/30*FL$4)</f>
        <v>0</v>
      </c>
      <c r="FM270" s="181">
        <f>((AS270+AU270)*Percapita/30*FM$4)+((AT270+AV270)*Cadeirante/30*FM$4)</f>
        <v>0</v>
      </c>
      <c r="FN270" s="181">
        <f>((AW270+AY270)*Percapita/30*FN$4)+((AX270+AZ270)*Cadeirante/30*FN$4)</f>
        <v>0</v>
      </c>
      <c r="FO270" s="181">
        <f>((BA270+BC270)*Percapita/30*FO$4)+((BB270+BD270)*Cadeirante/30*FO$4)</f>
        <v>0</v>
      </c>
      <c r="FP270" s="181">
        <f>((BE270+BG270)*Percapita/30*FP$4)+((BF270+BH270)*Cadeirante/30*FP$4)</f>
        <v>0</v>
      </c>
      <c r="FQ270" s="181">
        <f>((BI270+BK270)*Percapita/30*FQ$4)+((BJ270+BL270)*Cadeirante/30*FQ$4)</f>
        <v>0</v>
      </c>
      <c r="FR270" s="181">
        <f>((BM270+BO270)*Percapita/30*FR$4)+((BN270+BP270)*Cadeirante/30*FR$4)</f>
        <v>0</v>
      </c>
      <c r="FS270" s="181">
        <f>((BQ270+BS270)*Percapita/30*FS$4)+((BR270+BT270)*Cadeirante/30*FS$4)</f>
        <v>0</v>
      </c>
      <c r="FT270" s="181">
        <f>((BU270+BW270)*Percapita/30*FT$4)+((BV270+BX270)*Cadeirante/30*FT$4)</f>
        <v>0</v>
      </c>
      <c r="FU270" s="181">
        <f>((BY270+CA270)*Percapita/30*FU$4)+((BZ270+CB270)*Cadeirante/30*FU$4)</f>
        <v>0</v>
      </c>
      <c r="FV270" s="181">
        <f>((CC270+CE270)*Percapita/30*FV$4)+((CD270+CF270)*Cadeirante/30*FV$4)</f>
        <v>0</v>
      </c>
      <c r="FW270" s="181">
        <f>((CG270+CI270)*Percapita/30*FW$4)+((CI270+CK270)*Cadeirante/30*FW$4)</f>
        <v>0</v>
      </c>
      <c r="FX270" s="181">
        <f>((CK270+CM270)*Percapita/30*FX$4)+((CL270+CN270)*Cadeirante/30*FX$4)</f>
        <v>0</v>
      </c>
      <c r="FY270" s="181">
        <f>((CO270+CQ270)*Percapita/30*FY$4)+((CP270+CR270)*Cadeirante/30*FY$4)</f>
        <v>0</v>
      </c>
      <c r="FZ270" s="181">
        <f>((CS270+CU270)*Percapita/30*FZ$4)+((CT270+CV270)*Cadeirante/30*FZ$4)</f>
        <v>0</v>
      </c>
      <c r="GA270" s="181">
        <f>((CW270+CY270)*Percapita/30*GA$4)+((CX270+CZ270)*Cadeirante/30*GA$4)</f>
        <v>0</v>
      </c>
      <c r="GB270" s="181">
        <f>((DA270+DC270)*Percapita/30*GB$4)+((DB270+DD270)*Cadeirante/30*GB$4)</f>
        <v>0</v>
      </c>
      <c r="GC270" s="181">
        <f>((DE270+DG270)*Percapita/30*GC$4)+((DF270+DH270)*Cadeirante/30*GC$4)</f>
        <v>0</v>
      </c>
      <c r="GD270" s="181">
        <f>((DI270+DK270)*Percapita/30*GD$4)+((DJ270+DL270)*Cadeirante/30*GD$4)</f>
        <v>0</v>
      </c>
      <c r="GE270" s="181">
        <f>((DM270+DO270)*Percapita/30*GE$4)+((DN270+DP270)*Cadeirante/30*GE$4)</f>
        <v>0</v>
      </c>
      <c r="GF270" s="181">
        <f>((DQ270+DS270)*Percapita/30*GF$4)+((DR270+DT270)*Cadeirante/30*GF$4)</f>
        <v>0</v>
      </c>
      <c r="GG270" s="181">
        <f>((DU270+DW270)*Percapita/30*GG$4)+((DV270+DX270)*Cadeirante/30*GG$4)</f>
        <v>0</v>
      </c>
      <c r="GH270" s="181">
        <f>((DY270+EA270)*Percapita/30*GH$4)+((DZ270+EB270)*Cadeirante/30*GH$4)</f>
        <v>0</v>
      </c>
      <c r="GI270" s="181">
        <f>((EC270+EE270)*Percapita/30*GI$4)+((ED270+EF270)*Cadeirante/30*GI$4)</f>
        <v>0</v>
      </c>
      <c r="GJ270" s="181">
        <f>((EG270+EI270)*Percapita)+((EH270+EJ270)*Cadeirante)</f>
        <v>0</v>
      </c>
      <c r="GK270" s="258"/>
      <c r="GL270" s="103">
        <f t="shared" si="318"/>
        <v>0</v>
      </c>
      <c r="GM270" s="124"/>
      <c r="GN270" s="182"/>
      <c r="GO270" s="182"/>
      <c r="GP270" s="182"/>
      <c r="GQ270" s="182"/>
      <c r="GR270" s="182"/>
      <c r="GS270" s="182"/>
      <c r="GT270" s="182"/>
      <c r="GU270" s="182"/>
      <c r="GV270" s="182"/>
      <c r="GW270" s="182"/>
      <c r="GX270" s="182"/>
      <c r="GY270" s="182"/>
      <c r="GZ270" s="182"/>
      <c r="HA270" s="182"/>
      <c r="HB270" s="182"/>
      <c r="HC270" s="182"/>
      <c r="HD270" s="182"/>
      <c r="HE270" s="182"/>
      <c r="HF270" s="182"/>
      <c r="HG270" s="182"/>
      <c r="HH270" s="182"/>
      <c r="HI270" s="182"/>
      <c r="HJ270" s="182"/>
      <c r="HK270" s="182"/>
      <c r="HL270" s="182"/>
      <c r="HM270" s="182"/>
      <c r="HN270" s="182"/>
      <c r="HO270" s="182"/>
      <c r="HP270" s="259"/>
      <c r="HQ270" s="64"/>
      <c r="HW270" s="257"/>
      <c r="HY270" s="280">
        <f t="shared" si="319"/>
        <v>0</v>
      </c>
      <c r="HZ270" s="280">
        <f t="shared" si="320"/>
        <v>0</v>
      </c>
      <c r="IA270" s="280">
        <f t="shared" si="321"/>
        <v>0</v>
      </c>
    </row>
    <row r="271" spans="1:237" s="106" customFormat="1" ht="22.5" customHeight="1" x14ac:dyDescent="0.25">
      <c r="A271" t="s">
        <v>3406</v>
      </c>
      <c r="B271" s="522" t="s">
        <v>3407</v>
      </c>
      <c r="C271" s="523">
        <v>1</v>
      </c>
      <c r="D271" s="524" t="s">
        <v>3408</v>
      </c>
      <c r="E271" s="524" t="s">
        <v>3409</v>
      </c>
      <c r="F271" s="525" t="s">
        <v>3182</v>
      </c>
      <c r="G271" s="525" t="s">
        <v>3183</v>
      </c>
      <c r="H271" s="350" t="s">
        <v>2122</v>
      </c>
      <c r="I271" s="351" t="s">
        <v>2122</v>
      </c>
      <c r="J271" s="409" t="s">
        <v>3184</v>
      </c>
      <c r="K271" s="410" t="s">
        <v>3185</v>
      </c>
      <c r="L271" s="329">
        <f>CONTINUA!BV271</f>
        <v>0</v>
      </c>
      <c r="M271" s="329">
        <f>CONTINUA!BW271</f>
        <v>0</v>
      </c>
      <c r="N271" s="895"/>
      <c r="O271" s="896" t="s">
        <v>3537</v>
      </c>
      <c r="P271" s="897">
        <v>0</v>
      </c>
      <c r="Q271" s="400">
        <v>21</v>
      </c>
      <c r="R271" s="401"/>
      <c r="S271" s="400"/>
      <c r="T271" s="401"/>
      <c r="U271" s="400">
        <v>-1</v>
      </c>
      <c r="V271" s="401"/>
      <c r="W271" s="400"/>
      <c r="X271" s="401"/>
      <c r="Y271" s="400"/>
      <c r="Z271" s="401"/>
      <c r="AA271" s="400"/>
      <c r="AB271" s="401"/>
      <c r="AC271" s="400"/>
      <c r="AD271" s="401"/>
      <c r="AE271" s="400"/>
      <c r="AF271" s="401"/>
      <c r="AG271" s="400"/>
      <c r="AH271" s="401"/>
      <c r="AI271" s="400"/>
      <c r="AJ271" s="401"/>
      <c r="AK271" s="400"/>
      <c r="AL271" s="401"/>
      <c r="AM271" s="400"/>
      <c r="AN271" s="401"/>
      <c r="AO271" s="400"/>
      <c r="AP271" s="401"/>
      <c r="AQ271" s="400"/>
      <c r="AR271" s="401"/>
      <c r="AS271" s="400"/>
      <c r="AT271" s="401"/>
      <c r="AU271" s="400"/>
      <c r="AV271" s="401"/>
      <c r="AW271" s="400"/>
      <c r="AX271" s="401"/>
      <c r="AY271" s="400"/>
      <c r="AZ271" s="401"/>
      <c r="BA271" s="400"/>
      <c r="BB271" s="401"/>
      <c r="BC271" s="400"/>
      <c r="BD271" s="401"/>
      <c r="BE271" s="400"/>
      <c r="BF271" s="401"/>
      <c r="BG271" s="400"/>
      <c r="BH271" s="401"/>
      <c r="BI271" s="400"/>
      <c r="BJ271" s="401"/>
      <c r="BK271" s="400"/>
      <c r="BL271" s="401"/>
      <c r="BM271" s="400"/>
      <c r="BN271" s="401"/>
      <c r="BO271" s="400"/>
      <c r="BP271" s="401"/>
      <c r="BQ271" s="400"/>
      <c r="BR271" s="401"/>
      <c r="BS271" s="400"/>
      <c r="BT271" s="401"/>
      <c r="BU271" s="400"/>
      <c r="BV271" s="401"/>
      <c r="BW271" s="400"/>
      <c r="BX271" s="401"/>
      <c r="BY271" s="400"/>
      <c r="BZ271" s="401"/>
      <c r="CA271" s="400"/>
      <c r="CB271" s="401"/>
      <c r="CC271" s="400"/>
      <c r="CD271" s="401"/>
      <c r="CE271" s="400"/>
      <c r="CF271" s="401"/>
      <c r="CG271" s="400"/>
      <c r="CH271" s="401"/>
      <c r="CI271" s="400"/>
      <c r="CJ271" s="401"/>
      <c r="CK271" s="400"/>
      <c r="CL271" s="401"/>
      <c r="CM271" s="400"/>
      <c r="CN271" s="401"/>
      <c r="CO271" s="400"/>
      <c r="CP271" s="401"/>
      <c r="CQ271" s="400"/>
      <c r="CR271" s="401"/>
      <c r="CS271" s="400"/>
      <c r="CT271" s="401"/>
      <c r="CU271" s="400"/>
      <c r="CV271" s="401"/>
      <c r="CW271" s="400"/>
      <c r="CX271" s="401"/>
      <c r="CY271" s="400"/>
      <c r="CZ271" s="401"/>
      <c r="DA271" s="400"/>
      <c r="DB271" s="401"/>
      <c r="DC271" s="400"/>
      <c r="DD271" s="401"/>
      <c r="DE271" s="400"/>
      <c r="DF271" s="401"/>
      <c r="DG271" s="400"/>
      <c r="DH271" s="401"/>
      <c r="DI271" s="400"/>
      <c r="DJ271" s="401"/>
      <c r="DK271" s="400"/>
      <c r="DL271" s="401"/>
      <c r="DM271" s="400"/>
      <c r="DN271" s="401"/>
      <c r="DO271" s="400"/>
      <c r="DP271" s="401"/>
      <c r="DQ271" s="400"/>
      <c r="DR271" s="401"/>
      <c r="DS271" s="400"/>
      <c r="DT271" s="401"/>
      <c r="DU271" s="400"/>
      <c r="DV271" s="401"/>
      <c r="DW271" s="400"/>
      <c r="DX271" s="401"/>
      <c r="DY271" s="400"/>
      <c r="DZ271" s="401"/>
      <c r="EA271" s="400"/>
      <c r="EB271" s="401"/>
      <c r="EC271" s="400"/>
      <c r="ED271" s="401"/>
      <c r="EE271" s="400"/>
      <c r="EF271" s="401"/>
      <c r="EG271" s="400"/>
      <c r="EH271" s="401"/>
      <c r="EI271" s="400"/>
      <c r="EJ271" s="447"/>
      <c r="EK271" s="510"/>
      <c r="EL271" s="513"/>
      <c r="EM271" s="520"/>
      <c r="EN271" s="520"/>
      <c r="EO271" s="520"/>
      <c r="EP271" s="171">
        <f t="shared" si="310"/>
        <v>21</v>
      </c>
      <c r="EQ271" s="171">
        <f t="shared" si="311"/>
        <v>-1</v>
      </c>
      <c r="ER271" s="171">
        <f t="shared" si="312"/>
        <v>0</v>
      </c>
      <c r="ES271" s="171">
        <f t="shared" si="313"/>
        <v>0</v>
      </c>
      <c r="ET271" s="171">
        <f t="shared" si="314"/>
        <v>0</v>
      </c>
      <c r="EU271" s="171">
        <f t="shared" si="315"/>
        <v>0</v>
      </c>
      <c r="EV271" s="172">
        <f t="shared" si="316"/>
        <v>20</v>
      </c>
      <c r="EW271" s="367">
        <f>IF(C271=4,IF(MAX(Q271:EJ273)&gt;0,(Especiall/30*(IF(($G271-$F271)=($G$5-$F$5),30,IF(DAY($G271)=31,($G271-$F271),($G271-$F271)+1)))),0),0)</f>
        <v>0</v>
      </c>
      <c r="EX271" s="248">
        <f t="shared" ref="EX271:EX274" si="322">FF271</f>
        <v>19434.650000000001</v>
      </c>
      <c r="EY271" s="174">
        <f>(L271*regular)+(M271*Cadeirantee)</f>
        <v>0</v>
      </c>
      <c r="EZ271" s="249">
        <f>SUMIF(FG271:GJ271,"&gt;0")</f>
        <v>757.61900000000014</v>
      </c>
      <c r="FA271" s="249">
        <f>SUMIF(FG271:GJ271,"&lt;0")+SUMIF(GN271:HP271,"&lt;0")</f>
        <v>-372.38900000000001</v>
      </c>
      <c r="FB271" s="174">
        <v>0</v>
      </c>
      <c r="FC271" s="175">
        <f>N271*km*'VALORES TABELA'!$B$13</f>
        <v>0</v>
      </c>
      <c r="FD271" s="250">
        <f>GL271</f>
        <v>0</v>
      </c>
      <c r="FE271" s="176">
        <f>(EW271+EW272+EW273+EW274+EX271+EX272+EX273+EX274+EY271+EY272+EY273+EY274+EY275+EZ271+EZ272+EZ273+EZ274+FA271+FA272+FA273+FA274+FC271+FC272+FC273+FC274+HY271-HZ271-IA271+FD271+FD272+FD273+FD274+FB275)</f>
        <v>19819.88</v>
      </c>
      <c r="FF271" s="177">
        <f>IF(C271=4,SUM(Q271+Q272+Q273+S271+S272+S273)*Percapita/30*FF$4+(R271+R272+R273+T271+T272+T273)*Cadeirante/30*FF$4,IF(C271=3,IF(Q274+S274=10,Fixo/30*FF$4+(Q271+Q272+Q273+S271+S272+S273)*Percapita/30*FF$4+(R274+T274)*Cadeirante/30*FF$4,IF(Q274+S274&lt;=9,(Q274+S274)*Crechee/30*FF$4)+(R274+T274)*Cadeirante/30*FF$4+(Q271+Q272+Q273+S271+S272+S273)*Percapita/30*FF$4)+IF(Q274+S274&gt;=11,Fixo/30*FF$4+(Q274+S274-10)*Crechee/30*FF$4,0),IF(C271=2,IF(R271+R272+R273+R274+T271+T272+T273+T274=1,Cadeirante/30*FF$4,IF(R271+R272+R273+R274+T271+T272+T273+T274=2,Fixo/30*FF$4,IF(R271+R272+R273+R274+T271+T272+T273+T274&gt;2,Fixo/30*FF$4+(R271+R272+R273+R274+T271+T272+T273+T274-2)*Cadeirante/30*FF$4)))+(Q271+Q272+Q273+S271+S272+S273)*Percapita/30*FF$4+(Q274+S274)*Crechee/30*FF$4,IF(C271=1,IF(Q271+Q272+Q273+R271+R272+R273+S271+S272+S273+T271+T272+T273&lt;=15,(Q271+Q272+Q273+S271+S272+S273)*Percapita/30*FF$4,IF(Q271+Q272+Q273+R271+R272+R273+S271+S272+S273+T271+T272+T273&gt;=16,Fixo/30*FF$4+(Q271+Q272+Q273+R271+R272+R273+S271+S272+S273+T271+T272-16)*Percapita/30*FF$4))))))</f>
        <v>19434.650000000001</v>
      </c>
      <c r="FG271" s="177">
        <f>IF(C271=4,SUM(U271+U272+U273+W271+W272+W273)*Percapita/30*FG$4+(V271+V272+V273+X271+X272+X273)*Cadeirante/30*FG$4,IF(C271=3,IF(U274+W274=10,Fixo/30*FG$4+(U271+U272+U273+W271+W272+W273)*Percapita/30*FG$4+(V274+X274)*Cadeirante/30*FG$4,IF(U274+W274&lt;=9,(U274+W274)*Crechee/30*FG$4)+(V274+X274)*Cadeirante/30*FG$4+(U271+U272+U273+W271+W272+W273)*Percapita/30*FG$4)+IF(U274+W274&gt;=11,Fixo/30*FG$4+(U274+W274-10)*Crechee/30*FG$4,0),IF(C271=2,IF(V271+V272+V273+V274+X271+X272+X273+X274=1,Cadeirante/30*FG$4,IF(V271+V272+V273+V274+X271+X272+X273+X274=2,Fixo/30*FG$4,IF(V271+V272+V273+V274+X271+X272+X273+X274&gt;2,Fixo/30*FG$4+(V271+V272+V273+V274+X271+X272+X273+X274-2)*Cadeirante/30*FG$4)))+(U271+U272+U273+W271+W272+W273)*Percapita/30*FG$4+(U274+W274)*Crechee/30*FG$4,IF(C271=1,IF(U271+U272+U273+V271+V272+V273+W271+W272+W273+X271+X272+X273&lt;=15,(U271+U272+U273+W271+W272+W273)*Percapita/30*FG$4,IF(U271+U272+U273+V271+V272+V273+W271+W272+W273+X271+X272+X273&gt;=16,Fixo/30*FG$4+(U271+U272+U273+V271+V272+V273+W271+W272+W273+X271+X272-16)*Percapita/30*FG$4))))))</f>
        <v>-372.38900000000001</v>
      </c>
      <c r="FH271" s="177">
        <f>IF(C271=4,SUM(Y271+Y272+Y273+AA271+AA272+AA273)*Percapita/30*FH$4+(Z271+Z272+Z273+AB271+AB272+AB273)*Cadeirante/30*FH$4,IF(C271=3,IF(Y274+AA274=10,Fixo/30*FH$4+(Y271+Y272+Y273+AA271+AA272+AA273)*Percapita/30*FH$4+(Z274+AB274)*Cadeirante/30*FH$4,IF(Y274+AA274&lt;=9,(Y274+AA274)*Crechee/30*FH$4)+(Z274+AB274)*Cadeirante/30*FH$4+(Y271+Y272+Y273+AA271+AA272+AA273)*Percapita/30*FH$4)+IF(Y274+AA274&gt;=11,Fixo/30*FH$4+(Y274+AA274-10)*Crechee/30*FH$4,0),IF(C271=2,IF(Z271+Z272+Z273+Z274+AB271+AB272+AB273+AB274=1,Cadeirante/30*FH$4,IF(Z271+Z272+Z273+Z274+AB271+AB272+AB273+AB274=2,Fixo/30*FH$4,IF(Z271+Z272+Z273+Z274+AB271+AB272+AB273+AB274&gt;2,Fixo/30*FH$4+(Z271+Z272+Z273+Z274+AB271+AB272+AB273+AB274-2)*Cadeirante/30*FH$4)))+(Y271+Y272+Y273+AA271+AA272+AA273)*Percapita/30*FH$4+(Y274+AA274)*Crechee/30*FH$4,IF(C271=1,IF(Y271+Y272+Y273+Z271+Z272+Z273+AA271+AA272+AA273+AB271+AB272+AB273&lt;=15,(Y271+Y272+Y273+AA271+AA272+AA273)*Percapita/30*FH$4,IF(Y271+Y272+Y273+Z271+Z272+Z273+AA271+AA272+AA273+AB271+AB272+AB273&gt;=16,Fixo/30*FH$4+(Y271+Y272+Y273+Z271+Z272+Z273+AA271+AA272+AA273+AB271+AB272-16)*Percapita/30*FH$4))))))</f>
        <v>0</v>
      </c>
      <c r="FI271" s="177">
        <f>IF(C271=4,SUM(AC271+AC272+AC273+AE271+AE272+AE273)*Percapita/30*FI$4+(AD271+AD272+AD273+AF271+AF272+AF273)*Cadeirante/30*FI$4,IF(C271=3,IF(AC274+AE274=10,Fixo/30*FI$4+(AC271+AC272+AC273+AE271+AE272+AE273)*Percapita/30*FI$4+(AD274+AF274)*Cadeirante/30*FI$4,IF(AC274+AE274&lt;=9,(AC274+AE274)*Crechee/30*FI$4)+(AD274+AF274)*Cadeirante/30*FI$4+(AC271+AC272+AC273+AE271+AE272+AE273)*Percapita/30*FI$4)+IF(AC274+AE274&gt;=11,Fixo/30*FI$4+(AC274+AE274-10)*Crechee/30*FI$4,0),IF(C271=2,IF(AD271+AD272+AD273+AD274+AF271+AF272+AF273+AF274=1,Cadeirante/30*FI$4,IF(AD271+AD272+AD273+AD274+AF271+AF272+AF273+AF274=2,Fixo/30*FI$4,IF(AD271+AD272+AD273+AD274+AF271+AF272+AF273+AF274&gt;2,Fixo/30*FI$4+(AD271+AD272+AD273+AD274+AF271+AF272+AF273+AF274-2)*Cadeirante/30*FI$4)))+(AC271+AC272+AC273+AE271+AE272+AE273)*Percapita/30*FI$4+(AC274+AE274)*Crechee/30*FI$4,IF(C271=1,IF(AC271+AC272+AC273+AD271+AD272+AD273+AE271+AE272+AE273+AF271+AF272+AF273&lt;=15,(AC271+AC272+AC273+AE271+AE272+AE273)*Percapita/30*FI$4,IF(AC271+AC272+AC273+AD271+AD272+AD273+AE271+AE272+AE273+AF271+AF272+AF273&gt;=16,Fixo/30*FI$4+(AC271+AC272+AC273+AD271+AD272+AD273+AE271+AE272+AE273+AF271+AF272-16)*Percapita/30*FI$4))))))</f>
        <v>0</v>
      </c>
      <c r="FJ271" s="177">
        <f>IF(C271=4,SUM(AG271+AG272+AG273+AI271+AI272+AI273)*Percapita/30*FJ$4+(AH271+AH272+AH273+AJ271+AJ272+AJ273)*Cadeirante/30*FJ$4,IF(C271=3,IF(AG274+AI274=10,Fixo/30*FJ$4+(AG271+AG272+AG273+AI271+AI272+AI273)*Percapita/30*FJ$4+(AH274+AJ274)*Cadeirante/30*FJ$4,IF(AG274+AI274&lt;=9,(AG274+AI274)*Crechee/30*FJ$4)+(AH274+AJ274)*Cadeirante/30*FJ$4+(AG271+AG272+AG273+AI271+AI272+AI273)*Percapita/30*FJ$4)+IF(AG274+AI274&gt;=11,Fixo/30*FJ$4+(AG274+AI274-10)*Crechee/30*FJ$4,0),IF(C271=2,IF(AH271+AH272+AH273+AH274+AJ271+AJ272+AJ273+AJ274=1,Cadeirante/30*FJ$4,IF(AH271+AH272+AH273+AH274+AJ271+AJ272+AJ273+AJ274=2,Fixo/30*FJ$4,IF(AH271+AH272+AH273+AH274+AJ271+AJ272+AJ273+AJ274&gt;2,Fixo/30*FJ$4+(AH271+AH272+AH273+AH274+AJ271+AJ272+AJ273+AJ274-2)*Cadeirante/30*FJ$4)))+(AG271+AG272+AG273+AI271+AI272+AI273)*Percapita/30*FJ$4+(AG274+AI274)*Crechee/30*FJ$4,IF(C271=1,IF(AG271+AG272+AG273+AH271+AH272+AH273+AI271+AI272+AI273+AJ271+AJ272+AJ273&lt;=15,(AG271+AG272+AG273+AI271+AI272+AI273)*Percapita/30*FJ$4,IF(AG271+AG272+AG273+AH271+AH272+AH273+AI271+AI272+AI273+AJ271+AJ272+AJ273&gt;=16,Fixo/30*FJ$4+(AG271+AG272+AG273+AH271+AH272+AH273+AI271+AI272+AI273+AJ271+AJ272-16)*Percapita/30*FJ$4))))))</f>
        <v>0</v>
      </c>
      <c r="FK271" s="177">
        <f>IF(C271=4,SUM(AK271+AK272+AK273+AM271+AM272+AM273)*Percapita/30*FK$4+(AL271+AL272+AL273+AN271+AN272+AN273)*Cadeirante/30*FK$4,IF(C271=3,IF(AK274+AM274=10,Fixo/30*FK$4+(AK271+AK272+AK273+AM271+AM272+AM273)*Percapita/30*FK$4+(AL274+AN274)*Cadeirante/30*FK$4,IF(AK274+AM274&lt;=9,(AK274+AM274)*Crechee/30*FK$4)+(AL274+AN274)*Cadeirante/30*FK$4+(AK271+AK272+AK273+AM271+AM272+AM273)*Percapita/30*FK$4)+IF(AK274+AM274&gt;=11,Fixo/30*FK$4+(AK274+AM274-10)*Crechee/30*FK$4,0),IF(C271=2,IF(AL271+AL272+AL273+AL274+AN271+AN272+AN273+AN274=1,Cadeirante/30*FK$4,IF(AL271+AL272+AL273+AL274+AN271+AN272+AN273+AN274=2,Fixo/30*FK$4,IF(AL271+AL272+AL273+AL274+AN271+AN272+AN273+AN274&gt;2,Fixo/30*FK$4+(AL271+AL272+AL273+AL274+AN271+AN272+AN273+AN274-2)*Cadeirante/30*FK$4)))+(AK271+AK272+AK273+AM271+AM272+AM273)*Percapita/30*FK$4+(AK274+AM274)*Crechee/30*FK$4,IF(C271=1,IF(AK271+AK272+AK273+AL271+AL272+AL273+AM271+AM272+AM273+AN271+AN272+AN273&lt;=15,(AK271+AK272+AK273+AM271+AM272+AM273)*Percapita/30*FK$4,IF(AK271+AK272+AK273+AL271+AL272+AL273+AM271+AM272+AM273+AN271+AN272+AN273&gt;=16,Fixo/30*FK$4+(AK271+AK272+AK273+AL271+AL272+AL273+AM271+AM272+AM273+AN271+AN272-16)*Percapita/30*FK$4))))))</f>
        <v>642.05000000000007</v>
      </c>
      <c r="FL271" s="177">
        <f>IF(C271=4,SUM(AO271+AO272+AO273+AQ271+AQ272+AQ273)*Percapita/30*FL$4+(AP271+AP272+AP273+AR271+AR272+AR273)*Cadeirante/30*FL$4,IF(C271=3,IF(AO274+AQ274=10,Fixo/30*FL$4+(AO271+AO272+AO273+AQ271+AQ272+AQ273)*Percapita/30*FL$4+(AP274+AR274)*Cadeirante/30*FL$4,IF(AO274+AQ274&lt;=9,(AO274+AQ274)*Crechee/30*FL$4)+(AP274+AR274)*Cadeirante/30*FL$4+(AO271+AO272+AO273+AQ271+AQ272+AQ273)*Percapita/30*FL$4)+IF(AO274+AQ274&gt;=11,Fixo/30*FL$4+(AO274+AQ274-10)*Crechee/30*FL$4,0),IF(C271=2,IF(AP271+AP272+AP273+AP274+AR271+AR272+AR273+AR274=1,Cadeirante/30*FL$4,IF(AP271+AP272+AP273+AP274+AR271+AR272+AR273+AR274=2,Fixo/30*FL$4,IF(AP271+AP272+AP273+AP274+AR271+AR272+AR273+AR274&gt;2,Fixo/30*FL$4+(AP271+AP272+AP273+AP274+AR271+AR272+AR273+AR274-2)*Cadeirante/30*FL$4)))+(AO271+AO272+AO273+AQ271+AQ272+AQ273)*Percapita/30*FL$4+(AO274+AQ274)*Crechee/30*FL$4,IF(C271=1,IF(AO271+AO272+AO273+AP271+AP272+AP273+AQ271+AQ272+AQ273+AR271+AR272+AR273&lt;=15,(AO271+AO272+AO273+AQ271+AQ272+AQ273)*Percapita/30*FL$4,IF(AO271+AO272+AO273+AP271+AP272+AP273+AQ271+AQ272+AQ273+AR271+AR272+AR273&gt;=16,Fixo/30*FL$4+(AO271+AO272+AO273+AP271+AP272+AP273+AQ271+AQ272+AQ273+AR271+AR272-16)*Percapita/30*FL$4))))))</f>
        <v>0</v>
      </c>
      <c r="FM271" s="177">
        <f>IF(C271=4,SUM(AS271+AS272+AS273+AU271+AU272+AU273)*Percapita/30*FM$4+(AT271+AT272+AT273+AV271+AV272+AV273)*Cadeirante/30*FM$4,IF(C271=3,IF(AS274+AU274=10,Fixo/30*FM$4+(AS271+AS272+AS273+AU271+AU272+AU273)*Percapita/30*FM$4+(AT274+AV274)*Cadeirante/30*FM$4,IF(AS274+AU274&lt;=9,(AS274+AU274)*Crechee/30*FM$4)+(AT274+AV274)*Cadeirante/30*FM$4+(AS271+AS272+AS273+AU271+AU272+AU273)*Percapita/30*FM$4)+IF(AS274+AU274&gt;=11,Fixo/30*FM$4+(AS274+AU274-10)*Crechee/30*FM$4,0),IF(C271=2,IF(AT271+AT272+AT273+AT274+AV271+AV272+AV273+AV274=1,Cadeirante/30*FM$4,IF(AT271+AT272+AT273+AT274+AV271+AV272+AV273+AV274=2,Fixo/30*FM$4,IF(AT271+AT272+AT273+AT274+AV271+AV272+AV273+AV274&gt;2,Fixo/30*FM$4+(AT271+AT272+AT273+AT274+AV271+AV272+AV273+AV274-2)*Cadeirante/30*FM$4)))+(AS271+AS272+AS273+AU271+AU272+AU273)*Percapita/30*FM$4+(AS274+AU274)*Crechee/30*FM$4,IF(C271=1,IF(AS271+AS272+AS273+AT271+AT272+AT273+AU271+AU272+AU273+AV271+AV272+AV273&lt;=15,(AS271+AS272+AS273+AU271+AU272+AU273)*Percapita/30*FM$4,IF(AS271+AS272+AS273+AT271+AT272+AT273+AU271+AU272+AU273+AV271+AV272+AV273&gt;=16,Fixo/30*FM$4+(AS271+AS272+AS273+AT271+AT272+AT273+AU271+AU272+AU273+AV271+AV272-16)*Percapita/30*FM$4))))))</f>
        <v>0</v>
      </c>
      <c r="FN271" s="177">
        <f>IF(C271=4,SUM(AW271+AW272+AW273+AY271+AY272+AY273)*Percapita/30*FN$4+(AX271+AX272+AX273+AZ271+AZ272+AZ273)*Cadeirante/30*FN$4,IF(C271=3,IF(AW274+AY274=10,Fixo/30*FN$4+(AW271+AW272+AW273+AY271+AY272+AY273)*Percapita/30*FN$4+(AX274+AZ274)*Cadeirante/30*FN$4,IF(AW274+AY274&lt;=9,(AW274+AY274)*Crechee/30*FN$4)+(AX274+AZ274)*Cadeirante/30*FN$4+(AW271+AW272+AW273+AY271+AY272+AY273)*Percapita/30*FN$4)+IF(AW274+AY274&gt;=11,Fixo/30*FN$4+(AW274+AY274-10)*Crechee/30*FN$4,0),IF(C271=2,IF(AX271+AX272+AX273+AX274+AZ271+AZ272+AZ273+AZ274=1,Cadeirante/30*FN$4,IF(AX271+AX272+AX273+AX274+AZ271+AZ272+AZ273+AZ274=2,Fixo/30*FN$4,IF(AX271+AX272+AX273+AX274+AZ271+AZ272+AZ273+AZ274&gt;2,Fixo/30*FN$4+(AX271+AX272+AX273+AX274+AZ271+AZ272+AZ273+AZ274-2)*Cadeirante/30*FN$4)))+(AW271+AW272+AW273+AY271+AY272+AY273)*Percapita/30*FN$4+(AW274+AY274)*Crechee/30*FN$4,IF(C271=1,IF(AW271+AW272+AW273+AX271+AX272+AX273+AY271+AY272+AY273+AZ271+AZ272+AZ273&lt;=15,(AW271+AW272+AW273+AY271+AY272+AY273)*Percapita/30*FN$4,IF(AW271+AW272+AW273+AX271+AX272+AX273+AY271+AY272+AY273+AZ271+AZ272+AZ273&gt;=16,Fixo/30*FN$4+(AW271+AW272+AW273+AX271+AX272+AX273+AY271+AY272+AY273+AZ271+AZ272-16)*Percapita/30*FN$4))))))</f>
        <v>0</v>
      </c>
      <c r="FO271" s="177">
        <f>IF(C271=4,SUM(BA271+BA272+BA273+BC271+BC272+BC273)*Percapita/30*FO$4+(BB271+BB272+BB273+BD271+BD272+BD273)*Cadeirante/30*FO$4,IF(C271=3,IF(BA274+BC274=10,Fixo/30*FO$4+(BA271+BA272+BA273+BC271+BC272+BC273)*Percapita/30*FO$4+(BB274+BD274)*Cadeirante/30*FO$4,IF(BA274+BC274&lt;=9,(BA274+BC274)*Crechee/30*FO$4)+(BB274+BD274)*Cadeirante/30*FO$4+(BA271+BA272+BA273+BC271+BC272+BC273)*Percapita/30*FO$4)+IF(BA274+BC274&gt;=11,Fixo/30*FO$4+(BA274+BC274-10)*Crechee/30*FO$4,0),IF(C271=2,IF(BB271+BB272+BB273+BB274+BD271+BD272+BD273+BD274=1,Cadeirante/30*FO$4,IF(BB271+BB272+BB273+BB274+BD271+BD272+BD273+BD274=2,Fixo/30*FO$4,IF(BB271+BB272+BB273+BB274+BD271+BD272+BD273+BD274&gt;2,Fixo/30*FO$4+(BB271+BB272+BB273+BB274+BD271+BD272+BD273+BD274-2)*Cadeirante/30*FO$4)))+(BA271+BA272+BA273+BC271+BC272+BC273)*Percapita/30*FO$4+(BA274+BC274)*Crechee/30*FO$4,IF(C271=1,IF(BA271+BA272+BA273+BB271+BB272+BB273+BC271+BC272+BC273+BD271+BD272+BD273&lt;=15,(BA271+BA272+BA273+BC271+BC272+BC273)*Percapita/30*FO$4,IF(BA271+BA272+BA273+BB271+BB272+BB273+BC271+BC272+BC273+BD271+BD272+BD273&gt;=16,Fixo/30*FO$4+(BA271+BA272+BA273+BB271+BB272+BB273+BC271+BC272+BC273+BD271+BD272-16)*Percapita/30*FO$4))))))</f>
        <v>0</v>
      </c>
      <c r="FP271" s="177">
        <f>IF(C271=4,SUM(BE271+BE272+BE273+BG271+BG272+BG273)*Percapita/30*FP$4+(BF271+BF272+BF273+BH271+BH272+BH273)*Cadeirante/30*FP$4,IF(C271=3,IF(BE274+BG274=10,Fixo/30*FP$4+(BE271+BE272+BE273+BG271+BG272+BG273)*Percapita/30*FP$4+(BF274+BH274)*Cadeirante/30*FP$4,IF(BE274+BG274&lt;=9,(BE274+BG274)*Crechee/30*FP$4)+(BF274+BH274)*Cadeirante/30*FP$4+(BE271+BE272+BE273+BG271+BG272+BG273)*Percapita/30*FP$4)+IF(BE274+BG274&gt;=11,Fixo/30*FP$4+(BE274+BG274-10)*Crechee/30*FP$4,0),IF(C271=2,IF(BF271+BF272+BF273+BF274+BH271+BH272+BH273+BH274=1,Cadeirante/30*FP$4,IF(BF271+BF272+BF273+BF274+BH271+BH272+BH273+BH274=2,Fixo/30*FP$4,IF(BF271+BF272+BF273+BF274+BH271+BH272+BH273+BH274&gt;2,Fixo/30*FP$4+(BF271+BF272+BF273+BF274+BH271+BH272+BH273+BH274-2)*Cadeirante/30*FP$4)))+(BE271+BE272+BE273+BG271+BG272+BG273)*Percapita/30*FP$4+(BE274+BG274)*Crechee/30*FP$4,IF(C271=1,IF(BE271+BE272+BE273+BF271+BF272+BF273+BG271+BG272+BG273+BH271+BH272+BH273&lt;=15,(BE271+BE272+BE273+BG271+BG272+BG273)*Percapita/30*FP$4,IF(BE271+BE272+BE273+BF271+BF272+BF273+BG271+BG272+BG273+BH271+BH272+BH273&gt;=16,Fixo/30*FP$4+(BE271+BE272+BE273+BF271+BF272+BF273+BG271+BG272+BG273+BH271+BH272-16)*Percapita/30*FP$4))))))</f>
        <v>0</v>
      </c>
      <c r="FQ271" s="177">
        <f>IF(C271=4,SUM(BI271+BI272+BI273+BK271+BK272+BK273)*Percapita/30*FQ$4+(BJ271+BJ272+BJ273+BL271+BL272+BL273)*Cadeirante/30*FQ$4,IF(C271=3,IF(BI274+BK274=10,Fixo/30*FQ$4+(BI271+BI272+BI273+BK271+BK272+BK273)*Percapita/30*FQ$4+(BJ274+BL274)*Cadeirante/30*FQ$4,IF(BI274+BK274&lt;=9,(BI274+BK274)*Crechee/30*FQ$4)+(BJ274+BL274)*Cadeirante/30*FQ$4+(BI271+BI272+BI273+BK271+BK272+BK273)*Percapita/30*FQ$4)+IF(BI274+BK274&gt;=11,Fixo/30*FQ$4+(BI274+BK274-10)*Crechee/30*FQ$4,0),IF(C271=2,IF(BJ271+BJ272+BJ273+BJ274+BL271+BL272+BL273+BL274=1,Cadeirante/30*FQ$4,IF(BJ271+BJ272+BJ273+BJ274+BL271+BL272+BL273+BL274=2,Fixo/30*FQ$4,IF(BJ271+BJ272+BJ273+BJ274+BL271+BL272+BL273+BL274&gt;2,Fixo/30*FQ$4+(BJ271+BJ272+BJ273+BJ274+BL271+BL272+BL273+BL274-2)*Cadeirante/30*FQ$4)))+(BI271+BI272+BI273+BK271+BK272+BK273)*Percapita/30*FQ$4+(BI274+BK274)*Crechee/30*FQ$4,IF(C271=1,IF(BI271+BI272+BI273+BJ271+BJ272+BJ273+BK271+BK272+BK273+BL271+BL272+BL273&lt;=15,(BI271+BI272+BI273+BK271+BK272+BK273)*Percapita/30*FQ$4,IF(BI271+BI272+BI273+BJ271+BJ272+BJ273+BK271+BK272+BK273+BL271+BL272+BL273&gt;=16,Fixo/30*FQ$4+(BI271+BI272+BI273+BJ271+BJ272+BJ273+BK271+BK272+BK273+BL271+BL272-16)*Percapita/30*FQ$4))))))</f>
        <v>0</v>
      </c>
      <c r="FR271" s="177">
        <f>IF(C271=4,SUM(BM271+BM272+BM273+BO271+BO272+BO273)*Percapita/30*FR$4+(BN271+BN272+BN273+BP271+BP272+BP273)*Cadeirante/30*FR$4,IF(C271=3,IF(BM274+BO274=10,Fixo/30*FR$4+(BM271+BM272+BM273+BO271+BO272+BO273)*Percapita/30*FR$4+(BN274+BP274)*Cadeirante/30*FR$4,IF(BM274+BO274&lt;=9,(BM274+BO274)*Crechee/30*FR$4)+(BN274+BP274)*Cadeirante/30*FR$4+(BM271+BM272+BM273+BO271+BO272+BO273)*Percapita/30*FR$4)+IF(BM274+BO274&gt;=11,Fixo/30*FR$4+(BM274+BO274-10)*Crechee/30*FR$4,0),IF(C271=2,IF(BN271+BN272+BN273+BN274+BP271+BP272+BP273+BP274=1,Cadeirante/30*FR$4,IF(BN271+BN272+BN273+BN274+BP271+BP272+BP273+BP274=2,Fixo/30*FR$4,IF(BN271+BN272+BN273+BN274+BP271+BP272+BP273+BP274&gt;2,Fixo/30*FR$4+(BN271+BN272+BN273+BN274+BP271+BP272+BP273+BP274-2)*Cadeirante/30*FR$4)))+(BM271+BM272+BM273+BO271+BO272+BO273)*Percapita/30*FR$4+(BM274+BO274)*Crechee/30*FR$4,IF(C271=1,IF(BM271+BM272+BM273+BN271+BN272+BN273+BO271+BO272+BO273+BP271+BP272+BP273&lt;=15,(BM271+BM272+BM273+BO271+BO272+BO273)*Percapita/30*FR$4,IF(BM271+BM272+BM273+BN271+BN272+BN273+BO271+BO272+BO273+BP271+BP272+BP273&gt;=16,Fixo/30*FR$4+(BM271+BM272+BM273+BN271+BN272+BN273+BO271+BO272+BO273+BP271+BP272-16)*Percapita/30*FR$4))))))</f>
        <v>0</v>
      </c>
      <c r="FS271" s="177">
        <f>IF(C271=4,SUM(BQ271+BQ272+BQ273+BS271+BS272+BS273)*Percapita/30*FS$4+(BR271+BR272+BR273+BT271+BT272+BT273)*Cadeirante/30*FS$4,IF(C271=3,IF(BQ274+BS274=10,Fixo/30*FS$4+(BQ271+BQ272+BQ273+BS271+BS272+BS273)*Percapita/30*FS$4+(BR274+BT274)*Cadeirante/30*FS$4,IF(BQ274+BS274&lt;=9,(BQ274+BS274)*Crechee/30*FS$4)+(BR274+BT274)*Cadeirante/30*FS$4+(BQ271+BQ272+BQ273+BS271+BS272+BS273)*Percapita/30*FS$4)+IF(BQ274+BS274&gt;=11,Fixo/30*FS$4+(BQ274+BS274-10)*Crechee/30*FS$4,0),IF(C271=2,IF(BR271+BR272+BR273+BR274+BT271+BT272+BT273+BT274=1,Cadeirante/30*FS$4,IF(BR271+BR272+BR273+BR274+BT271+BT272+BT273+BT274=2,Fixo/30*FS$4,IF(BR271+BR272+BR273+BR274+BT271+BT272+BT273+BT274&gt;2,Fixo/30*FS$4+(BR271+BR272+BR273+BR274+BT271+BT272+BT273+BT274-2)*Cadeirante/30*FS$4)))+(BQ271+BQ272+BQ273+BS271+BS272+BS273)*Percapita/30*FS$4+(BQ274+BS274)*Crechee/30*FS$4,IF(C271=1,IF(BQ271+BQ272+BQ273+BR271+BR272+BR273+BS271+BS272+BS273+BT271+BT272+BT273&lt;=15,(BQ271+BQ272+BQ273+BS271+BS272+BS273)*Percapita/30*FS$4,IF(BQ271+BQ272+BQ273+BR271+BR272+BR273+BS271+BS272+BS273+BT271+BT272+BT273&gt;=16,Fixo/30*FS$4+(BQ271+BQ272+BQ273+BR271+BR272+BR273+BS271+BS272+BS273+BT271+BT272-16)*Percapita/30*FS$4))))))</f>
        <v>0</v>
      </c>
      <c r="FT271" s="177">
        <f>IF(C271=4,SUM(BU271+BU272+BU273+BW271+BW272+BW273)*Percapita/30*FT$4+(BV271+BV272+BV273+BX271+BX272+BX273)*Cadeirante/30*FT$4,IF(C271=3,IF(BU274+BW274=10,Fixo/30*FT$4+(BU271+BU272+BU273+BW271+BW272+BW273)*Percapita/30*FT$4+(BV274+BX274)*Cadeirante/30*FT$4,IF(BU274+BW274&lt;=9,(BU274+BW274)*Crechee/30*FT$4)+(BV274+BX274)*Cadeirante/30*FT$4+(BU271+BU272+BU273+BW271+BW272+BW273)*Percapita/30*FT$4)+IF(BU274+BW274&gt;=11,Fixo/30*FT$4+(BU274+BW274-10)*Crechee/30*FT$4,0),IF(C271=2,IF(BV271+BV272+BV273+BV274+BX271+BX272+BX273+BX274=1,Cadeirante/30*FT$4,IF(BV271+BV272+BV273+BV274+BX271+BX272+BX273+BX274=2,Fixo/30*FT$4,IF(BV271+BV272+BV273+BV274+BX271+BX272+BX273+BX274&gt;2,Fixo/30*FT$4+(BV271+BV272+BV273+BV274+BX271+BX272+BX273+BX274-2)*Cadeirante/30*FT$4)))+(BU271+BU272+BU273+BW271+BW272+BW273)*Percapita/30*FT$4+(BU274+BW274)*Crechee/30*FT$4,IF(C271=1,IF(BU271+BU272+BU273+BV271+BV272+BV273+BW271+BW272+BW273+BX271+BX272+BX273&lt;=15,(BU271+BU272+BU273+BW271+BW272+BW273)*Percapita/30*FT$4,IF(BU271+BU272+BU273+BV271+BV272+BV273+BW271+BW272+BW273+BX271+BX272+BX273&gt;=16,Fixo/30*FT$4+(BU271+BU272+BU273+BV271+BV272+BV273+BW271+BW272+BW273+BX271+BX272-16)*Percapita/30*FT$4))))))</f>
        <v>0</v>
      </c>
      <c r="FU271" s="177">
        <f>IF(C271=4,SUM(BY271+BY272+BY273+CA271+CA272+CA273)*Percapita/30*FU$4+(BZ271+BZ272+BZ273+CB271+CB272+CB273)*Cadeirante/30*FU$4,IF(C271=3,IF(BY274+CA274=10,Fixo/30*FU$4+(BY271+BY272+BY273+CA271+CA272+CA273)*Percapita/30*FU$4+(BZ274+CB274)*Cadeirante/30*FU$4,IF(BY274+CA274&lt;=9,(BY274+CA274)*Crechee/30*FU$4)+(BZ274+CB274)*Cadeirante/30*FU$4+(BY271+BY272+BY273+CA271+CA272+CA273)*Percapita/30*FU$4)+IF(BY274+CA274&gt;=11,Fixo/30*FU$4+(BY274+CA274-10)*Crechee/30*FU$4,0),IF(C271=2,IF(BZ271+BZ272+BZ273+BZ274+CB271+CB272+CB273+CB274=1,Cadeirante/30*FU$4,IF(BZ271+BZ272+BZ273+BZ274+CB271+CB272+CB273+CB274=2,Fixo/30*FU$4,IF(BZ271+BZ272+BZ273+BZ274+CB271+CB272+CB273+CB274&gt;2,Fixo/30*FU$4+(BZ271+BZ272+BZ273+BZ274+CB271+CB272+CB273+CB274-2)*Cadeirante/30*FU$4)))+(BY271+BY272+BY273+CA271+CA272+CA273)*Percapita/30*FU$4+(BY274+CA274)*Crechee/30*FU$4,IF(C271=1,IF(BY271+BY272+BY273+BZ271+BZ272+BZ273+CA271+CA272+CA273+CB271+CB272+CB273&lt;=15,(BY271+BY272+BY273+CA271+CA272+CA273)*Percapita/30*FU$4,IF(BY271+BY272+BY273+BZ271+BZ272+BZ273+CA271+CA272+CA273+CB271+CB272+CB273&gt;=16,Fixo/30*FU$4+(BY271+BY272+BY273+BZ271+BZ272+BZ273+CA271+CA272+CA273+CB271+CB272-16)*Percapita/30*FU$4))))))</f>
        <v>0</v>
      </c>
      <c r="FV271" s="177">
        <f>IF(C271=4,SUM(CC271+CC272+CC273+CE271+CE272+CE273)*Percapita/30*FV$4+(CD271+CD272+CD273+CF271+CF272+CF273)*Cadeirante/30*FV$4,IF(C271=3,IF(CC274+CE274=10,Fixo/30*FV$4+(CC271+CC272+CC273+CE271+CE272+CE273)*Percapita/30*FV$4+(CD274+CF274)*Cadeirante/30*FV$4,IF(CC274+CE274&lt;=9,(CC274+CE274)*Crechee/30*FV$4)+(CD274+CF274)*Cadeirante/30*FV$4+(CC271+CC272+CC273+CE271+CE272+CE273)*Percapita/30*FV$4)+IF(CC274+CE274&gt;=11,Fixo/30*FV$4+(CC274+CE274-10)*Crechee/30*FV$4,0),IF(C271=2,IF(CD271+CD272+CD273+CD274+CF271+CF272+CF273+CF274=1,Cadeirante/30*FV$4,IF(CD271+CD272+CD273+CD274+CF271+CF272+CF273+CF274=2,Fixo/30*FV$4,IF(CD271+CD272+CD273+CD274+CF271+CF272+CF273+CF274&gt;2,Fixo/30*FV$4+(CD271+CD272+CD273+CD274+CF271+CF272+CF273+CF274-2)*Cadeirante/30*FV$4)))+(CC271+CC272+CC273+CE271+CE272+CE273)*Percapita/30*FV$4+(CC274+CE274)*Crechee/30*FV$4,IF(C271=1,IF(CC271+CC272+CC273+CD271+CD272+CD273+CE271+CE272+CE273+CF271+CF272+CF273&lt;=15,(CC271+CC272+CC273+CE271+CE272+CE273)*Percapita/30*FV$4,IF(CC271+CC272+CC273+CD271+CD272+CD273+CE271+CE272+CE273+CF271+CF272+CF273&gt;=16,Fixo/30*FV$4+(CC271+CC272+CC273+CD271+CD272+CD273+CE271+CE272+CE273+CF271+CF272-16)*Percapita/30*FV$4))))))</f>
        <v>0</v>
      </c>
      <c r="FW271" s="177">
        <f>IF(C271=4,SUM(CG271+CG272+CG273+CI271+CI272+CI273)*Percapita/30*FW$4+(CH271+CH272+CH273+CJ271+CJ272+CJ273)*Cadeirante/30*FW$4,IF(C271=3,IF(CG274+CI274=10,Fixo/30*FW$4+(CG271+CG272+CG273+CI271+CI272+CI273)*Percapita/30*FW$4+(CH274+CJ274)*Cadeirante/30*FW$4,IF(CG274+CI274&lt;=9,(CG274+CI274)*Crechee/30*FW$4)+(CH274+CJ274)*Cadeirante/30*FW$4+(CG271+CG272+CG273+CI271+CI272+CI273)*Percapita/30*FW$4)+IF(CG274+CI274&gt;=11,Fixo/30*FW$4+(CG274+CI274-10)*Crechee/30*FW$4,0),IF(C271=2,IF(CH271+CH272+CH273+CH274+CJ271+CJ272+CJ273+CJ274=1,Cadeirante/30*FW$4,IF(CH271+CH272+CH273+CH274+CJ271+CJ272+CJ273+CJ274=2,Fixo/30*FW$4,IF(CH271+CH272+CH273+CH274+CJ271+CJ272+CJ273+CJ274&gt;2,Fixo/30*FW$4+(CH271+CH272+CH273+CH274+CJ271+CJ272+CJ273+CJ274-2)*Cadeirante/30*FW$4)))+(CG271+CG272+CG273+CI271+CI272+CI273)*Percapita/30*FW$4+(CG274+CI274)*Crechee/30*FW$4,IF(C271=1,IF(CG271+CG272+CG273+CH271+CH272+CH273+CI271+CI272+CI273+CJ271+CJ272+CJ273&lt;=15,(CG271+CG272+CG273+CI271+CI272+CI273)*Percapita/30*FW$4,IF(CG271+CG272+CG273+CH271+CH272+CH273+CI271+CI272+CI273+CJ271+CJ272+CJ273&gt;=16,Fixo/30*FW$4+(CG271+CG272+CG273+CH271+CH272+CH273+CI271+CI272+CI273+CJ271+CJ272-16)*Percapita/30*FW$4))))))</f>
        <v>0</v>
      </c>
      <c r="FX271" s="177">
        <f>IF(C271=4,SUM(CK271+CK272+CK273+CM271+CM272+CM273)*Percapita/30*FX$4+(CL271+CL272+CL273+CN271+CN272+CN273)*Cadeirante/30*FX$4,IF(C271=3,IF(CK274+CM274=10,Fixo/30*FX$4+(CK271+CK272+CK273+CM271+CM272+CM273)*Percapita/30*FX$4+(CL274+CN274)*Cadeirante/30*FX$4,IF(CK274+CM274&lt;=9,(CK274+CM274)*Crechee/30*FX$4)+(CL274+CN274)*Cadeirante/30*FX$4+(CK271+CK272+CK273+CM271+CM272+CM273)*Percapita/30*FX$4)+IF(CK274+CM274&gt;=11,Fixo/30*FX$4+(CK274+CM274-10)*Crechee/30*FX$4,0),IF(C271=2,IF(CL271+CL272+CL273+CL274+CN271+CN272+CN273+CN274=1,Cadeirante/30*FX$4,IF(CL271+CL272+CL273+CL274+CN271+CN272+CN273+CN274=2,Fixo/30*FX$4,IF(CL271+CL272+CL273+CL274+CN271+CN272+CN273+CN274&gt;2,Fixo/30*FX$4+(CL271+CL272+CL273+CL274+CN271+CN272+CN273+CN274-2)*Cadeirante/30*FX$4)))+(CK271+CK272+CK273+CM271+CM272+CM273)*Percapita/30*FX$4+(CK274+CM274)*Crechee/30*FX$4,IF(C271=1,IF(CK271+CK272+CK273+CL271+CL272+CL273+CM271+CM272+CM273+CN271+CN272+CN273&lt;=15,(CK271+CK272+CK273+CM271+CM272+CM273)*Percapita/30*FX$4,IF(CK271+CK272+CK273+CL271+CL272+CL273+CM271+CM272+CM273+CN271+CN272+CN273&gt;=16,Fixo/30*FX$4+(CK271+CK272+CK273+CL271+CL272+CL273+CM271+CM272+CM273+CN271+CN272-16)*Percapita/30*FX$4))))))</f>
        <v>0</v>
      </c>
      <c r="FY271" s="177">
        <f>IF(C271=4,SUM(CO271+CO272+CO273+CQ271+CQ272+CQ273)*Percapita/30*FY$4+(CP271+CP272+CP273+CR271+CR272+CR273)*Cadeirante/30*FY$4,IF(C271=3,IF(CO274+CQ274=10,Fixo/30*FY$4+(CO271+CO272+CO273+CQ271+CQ272+CQ273)*Percapita/30*FY$4+(CP274+CR274)*Cadeirante/30*FY$4,IF(CO274+CQ274&lt;=9,(CO274+CQ274)*Crechee/30*FY$4)+(CP274+CR274)*Cadeirante/30*FY$4+(CO271+CO272+CO273+CQ271+CQ272+CQ273)*Percapita/30*FY$4)+IF(CO274+CQ274&gt;=11,Fixo/30*FY$4+(CO274+CQ274-10)*Crechee/30*FY$4,0),IF(C271=2,IF(CP271+CP272+CP273+CP274+CR271+CR272+CR273+CR274=1,Cadeirante/30*FY$4,IF(CP271+CP272+CP273+CP274+CR271+CR272+CR273+CR274=2,Fixo/30*FY$4,IF(CP271+CP272+CP273+CP274+CR271+CR272+CR273+CR274&gt;2,Fixo/30*FY$4+(CP271+CP272+CP273+CP274+CR271+CR272+CR273+CR274-2)*Cadeirante/30*FY$4)))+(CO271+CO272+CO273+CQ271+CQ272+CQ273)*Percapita/30*FY$4+(CO274+CQ274)*Crechee/30*FY$4,IF(C271=1,IF(CO271+CO272+CO273+CP271+CP272+CP273+CQ271+CQ272+CQ273+CR271+CR272+CR273&lt;=15,(CO271+CO272+CO273+CQ271+CQ272+CQ273)*Percapita/30*FY$4,IF(CO271+CO272+CO273+CP271+CP272+CP273+CQ271+CQ272+CQ273+CR271+CR272+CR273&gt;=16,Fixo/30*FY$4+(CO271+CO272+CO273+CP271+CP272+CP273+CQ271+CQ272+CQ273+CR271+CR272-16)*Percapita/30*FY$4))))))</f>
        <v>0</v>
      </c>
      <c r="FZ271" s="177">
        <f>IF(C271=4,SUM(CS271+CS272+CS273+CU271+CU272+CU273)*Percapita/30*FZ$4+(CT271+CT272+CT273+CV271+CV272+CV273)*Cadeirante/30*FZ$4,IF(C271=3,IF(CS274+CU274=10,Fixo/30*FZ$4+(CS271+CS272+CS273+CU271+CU272+CU273)*Percapita/30*FZ$4+(CT274+CV274)*Cadeirante/30*FZ$4,IF(CS274+CU274&lt;=9,(CS274+CU274)*Crechee/30*FZ$4)+(CT274+CV274)*Cadeirante/30*FZ$4+(CS271+CS272+CS273+CU271+CU272+CU273)*Percapita/30*FZ$4)+IF(CS274+CU274&gt;=11,Fixo/30*FZ$4+(CS274+CU274-10)*Crechee/30*FZ$4,0),IF(C271=2,IF(CT271+CT272+CT273+CT274+CV271+CV272+CV273+CV274=1,Cadeirante/30*FZ$4,IF(CT271+CT272+CT273+CT274+CV271+CV272+CV273+CV274=2,Fixo/30*FZ$4,IF(CT271+CT272+CT273+CT274+CV271+CV272+CV273+CV274&gt;2,Fixo/30*FZ$4+(CT271+CT272+CT273+CT274+CV271+CV272+CV273+CV274-2)*Cadeirante/30*FZ$4)))+(CS271+CS272+CS273+CU271+CU272+CU273)*Percapita/30*FZ$4+(CS274+CU274)*Crechee/30*FZ$4,IF(C271=1,IF(CS271+CS272+CS273+CT271+CT272+CT273+CU271+CU272+CU273+CV271+CV272+CV273&lt;=15,(CS271+CS272+CS273+CU271+CU272+CU273)*Percapita/30*FZ$4,IF(CS271+CS272+CS273+CT271+CT272+CT273+CU271+CU272+CU273+CV271+CV272+CV273&gt;=16,Fixo/30*FZ$4+(CS271+CS272+CS273+CT271+CT272+CT273+CU271+CU272+CU273+CV271+CV272-16)*Percapita/30*FZ$4))))))</f>
        <v>0</v>
      </c>
      <c r="GA271" s="177">
        <f>IF(C271=4,SUM(CW271+CW272+CW273+CY271+CY272+CY273)*Percapita/30*GA$4+(CX271+CX272+CX273+CZ271+CZ272+CZ273)*Cadeirante/30*GA$4,IF(C271=3,IF(CW274+CY274=10,Fixo/30*GA$4+(CW271+CW272+CW273+CY271+CY272+CY273)*Percapita/30*GA$4+(CX274+CZ274)*Cadeirante/30*GA$4,IF(CW274+CY274&lt;=9,(CW274+CY274)*Crechee/30*GA$4)+(CX274+CZ274)*Cadeirante/30*GA$4+(CW271+CW272+CW273+CY271+CY272+CY273)*Percapita/30*GA$4)+IF(CW274+CY274&gt;=11,Fixo/30*GA$4+(CW274+CY274-10)*Crechee/30*GA$4,0),IF(C271=2,IF(CX271+CX272+CX273+CX274+CZ271+CZ272+CZ273+CZ274=1,Cadeirante/30*GA$4,IF(CX271+CX272+CX273+CX274+CZ271+CZ272+CZ273+CZ274=2,Fixo/30*GA$4,IF(CX271+CX272+CX273+CX274+CZ271+CZ272+CZ273+CZ274&gt;2,Fixo/30*GA$4+(CX271+CX272+CX273+CX274+CZ271+CZ272+CZ273+CZ274-2)*Cadeirante/30*GA$4)))+(CW271+CW272+CW273+CY271+CY272+CY273)*Percapita/30*GA$4+(CW274+CY274)*Crechee/30*GA$4,IF(C271=1,IF(CW271+CW272+CW273+CX271+CX272+CX273+CY271+CY272+CY273+CZ271+CZ272+CZ273&lt;=15,(CW271+CW272+CW273+CY271+CY272+CY273)*Percapita/30*GA$4,IF(CW271+CW272+CW273+CX271+CX272+CX273+CY271+CY272+CY273+CZ271+CZ272+CZ273&gt;=16,Fixo/30*GA$4+(CW271+CW272+CW273+CX271+CX272+CX273+CY271+CY272+CY273+CZ271+CZ272-16)*Percapita/30*GA$4))))))</f>
        <v>115.56900000000002</v>
      </c>
      <c r="GB271" s="177">
        <f>IF(C271=4,SUM(DA271+DA272+DA273+DC271+DC272+DC273)*Percapita/30*GB$4+(DB271+DB272+DB273+DD271+DD272+DD273)*Cadeirante/30*GB$4,IF(C271=3,IF(DA274+DC274=10,Fixo/30*GB$4+(DA271+DA272+DA273+DC271+DC272+DC273)*Percapita/30*GB$4+(DB274+DD274)*Cadeirante/30*GB$4,IF(DA274+DC274&lt;=9,(DA274+DC274)*Crechee/30*GB$4)+(DB274+DD274)*Cadeirante/30*GB$4+(DA271+DA272+DA273+DC271+DC272+DC273)*Percapita/30*GB$4)+IF(DA274+DC274&gt;=11,Fixo/30*GB$4+(DA274+DC274-10)*Crechee/30*GB$4,0),IF(C271=2,IF(DB271+DB272+DB273+DB274+DD271+DD272+DD273+DD274=1,Cadeirante/30*GB$4,IF(DB271+DB272+DB273+DB274+DD271+DD272+DD273+DD274=2,Fixo/30*GB$4,IF(DB271+DB272+DB273+DB274+DD271+DD272+DD273+DD274&gt;2,Fixo/30*GB$4+(DB271+DB272+DB273+DB274+DD271+DD272+DD273+DD274-2)*Cadeirante/30*GB$4)))+(DA271+DA272+DA273+DC271+DC272+DC273)*Percapita/30*GB$4+(DA274+DC274)*Crechee/30*GB$4,IF(C271=1,IF(DA271+DA272+DA273+DB271+DB272+DB273+DC271+DC272+DC273+DD271+DD272+DD273&lt;=15,(DA271+DA272+DA273+DC271+DC272+DC273)*Percapita/30*GB$4,IF(DA271+DA272+DA273+DB271+DB272+DB273+DC271+DC272+DC273+DD271+DD272+DD273&gt;=16,Fixo/30*GB$4+(DA271+DA272+DA273+DB271+DB272+DB273+DC271+DC272+DC273+DD271+DD272-16)*Percapita/30*GB$4))))))</f>
        <v>0</v>
      </c>
      <c r="GC271" s="177">
        <f>IF(C271=4,SUM(DE271+DE272+DE273+DG271+DG272+DG273)*Percapita/30*GC$4+(DF271+DF272+DF273+DH271+DH272+DH273)*Cadeirante/30*GC$4,IF(C271=3,IF(DE274+DG274=10,Fixo/30*GC$4+(DE271+DE272+DE273+DG271+DG272+DG273)*Percapita/30*GC$4+(DF274+DH274)*Cadeirante/30*GC$4,IF(DE274+DG274&lt;=9,(DE274+DG274)*Crechee/30*GC$4)+(DF274+DH274)*Cadeirante/30*GC$4+(DE271+DE272+DE273+DG271+DG272+DG273)*Percapita/30*GC$4)+IF(DE274+DG274&gt;=11,Fixo/30*GC$4+(DE274+DG274-10)*Crechee/30*GC$4,0),IF(C271=2,IF(DF271+DF272+DF273+DF274+DH271+DH272+DH273+DH274=1,Cadeirante/30*GC$4,IF(DF271+DF272+DF273+DF274+DH271+DH272+DH273+DH274=2,Fixo/30*GC$4,IF(DF271+DF272+DF273+DF274+DH271+DH272+DH273+DH274&gt;2,Fixo/30*GC$4+(DF271+DF272+DF273+DF274+DH271+DH272+DH273+DH274-2)*Cadeirante/30*GC$4)))+(DE271+DE272+DE273+DG271+DG272+DG273)*Percapita/30*GC$4+(DE274+DG274)*Crechee/30*GC$4,IF(C271=1,IF(DE271+DE272+DE273+DF271+DF272+DF273+DG271+DG272+DG273+DH271+DH272+DH273&lt;=15,(DE271+DE272+DE273+DG271+DG272+DG273)*Percapita/30*GC$4,IF(DE271+DE272+DE273+DF271+DF272+DF273+DG271+DG272+DG273+DH271+DH272+DH273&gt;=16,Fixo/30*GC$4+(DE271+DE272+DE273+DF271+DF272+DF273+DG271+DG272+DG273+DH271+DH272-16)*Percapita/30*GC$4))))))</f>
        <v>0</v>
      </c>
      <c r="GD271" s="177">
        <f>IF(C271=4,SUM(DI271+DI272+DI273+DK271+DK272+DK273)*Percapita/30*GD$4+(DJ271+DJ272+DJ273+DL271+DL272+DL273)*Cadeirante/30*GD$4,IF(C271=3,IF(DI274+DK274=10,Fixo/30*GD$4+(DI271+DI272+DI273+DK271+DK272+DK273)*Percapita/30*GD$4+(DJ274+DL274)*Cadeirante/30*GD$4,IF(DI274+DK274&lt;=9,(DI274+DK274)*Crechee/30*GD$4)+(DJ274+DL274)*Cadeirante/30*GD$4+(DI271+DI272+DI273+DK271+DK272+DK273)*Percapita/30*GD$4)+IF(DI274+DK274&gt;=11,Fixo/30*GD$4+(DI274+DK274-10)*Crechee/30*GD$4,0),IF(C271=2,IF(DJ271+DJ272+DJ273+DJ274+DL271+DL272+DL273+DL274=1,Cadeirante/30*GD$4,IF(DJ271+DJ272+DJ273+DJ274+DL271+DL272+DL273+DL274=2,Fixo/30*GD$4,IF(DJ271+DJ272+DJ273+DJ274+DL271+DL272+DL273+DL274&gt;2,Fixo/30*GD$4+(DJ271+DJ272+DJ273+DJ274+DL271+DL272+DL273+DL274-2)*Cadeirante/30*GD$4)))+(DI271+DI272+DI273+DK271+DK272+DK273)*Percapita/30*GD$4+(DI274+DK274)*Crechee/30*GD$4,IF(C271=1,IF(DI271+DI272+DI273+DJ271+DJ272+DJ273+DK271+DK272+DK273+DL271+DL272+DL273&lt;=15,(DI271+DI272+DI273+DK271+DK272+DK273)*Percapita/30*GD$4,IF(DI271+DI272+DI273+DJ271+DJ272+DJ273+DK271+DK272+DK273+DL271+DL272+DL273&gt;=16,Fixo/30*GD$4+(DI271+DI272+DI273+DJ271+DJ272+DJ273+DK271+DK272+DK273+DL271+DL272-16)*Percapita/30*GD$4))))))</f>
        <v>0</v>
      </c>
      <c r="GE271" s="177">
        <f>IF(C271=4,SUM(DM271+DM272+DM273+DO271+DO272+DO273)*Percapita/30*GE$4+(DN271+DN272+DN273+DP271+DP272+DP273)*Cadeirante/30*GE$4,IF(C271=3,IF(DM274+DO274=10,Fixo/30*GE$4+(DM271+DM272+DM273+DO271+DO272+DO273)*Percapita/30*GE$4+(DN274+DP274)*Cadeirante/30*GE$4,IF(DM274+DO274&lt;=9,(DM274+DO274)*Crechee/30*GE$4)+(DN274+DP274)*Cadeirante/30*GE$4+(DM271+DM272+DM273+DO271+DO272+DO273)*Percapita/30*GE$4)+IF(DM274+DO274&gt;=11,Fixo/30*GE$4+(DM274+DO274-10)*Crechee/30*GE$4,0),IF(C271=2,IF(DN271+DN272+DN273+DN274+DP271+DP272+DP273+DP274=1,Cadeirante/30*GE$4,IF(DN271+DN272+DN273+DN274+DP271+DP272+DP273+DP274=2,Fixo/30*GE$4,IF(DN271+DN272+DN273+DN274+DP271+DP272+DP273+DP274&gt;2,Fixo/30*GE$4+(DN271+DN272+DN273+DN274+DP271+DP272+DP273+DP274-2)*Cadeirante/30*GE$4)))+(DM271+DM272+DM273+DO271+DO272+DO273)*Percapita/30*GE$4+(DM274+DO274)*Crechee/30*GE$4,IF(C271=1,IF(DM271+DM272+DM273+DN271+DN272+DN273+DO271+DO272+DO273+DP271+DP272+DP273&lt;=15,(DM271+DM272+DM273+DO271+DO272+DO273)*Percapita/30*GE$4,IF(DM271+DM272+DM273+DN271+DN272+DN273+DO271+DO272+DO273+DP271+DP272+DP273&gt;=16,Fixo/30*GE$4+(DM271+DM272+DM273+DN271+DN272+DN273+DO271+DO272+DO273+DP271+DP272-16)*Percapita/30*GE$4))))))</f>
        <v>0</v>
      </c>
      <c r="GF271" s="177">
        <f>IF(C271=4,SUM(DQ271+DQ272+DQ273+DS271+DS272+DS273)*Percapita/30*GF$4+(DR271+DR272+DR273+DT271+DT272+DT273)*Cadeirante/30*GF$4,IF(C271=3,IF(DQ274+DS274=10,Fixo/30*GF$4+(DQ271+DQ272+DQ273+DS271+DS272+DS273)*Percapita/30*GF$4+(DR274+DT274)*Cadeirante/30*GF$4,IF(DQ274+DS274&lt;=9,(DQ274+DS274)*Crechee/30*GF$4)+(DR274+DT274)*Cadeirante/30*GF$4+(DQ271+DQ272+DQ273+DS271+DS272+DS273)*Percapita/30*GF$4)+IF(DQ274+DS274&gt;=11,Fixo/30*GF$4+(DQ274+DS274-10)*Crechee/30*GF$4,0),IF(C271=2,IF(DR271+DR272+DR273+DR274+DT271+DT272+DT273+DT274=1,Cadeirante/30*GF$4,IF(DR271+DR272+DR273+DR274+DT271+DT272+DT273+DT274=2,Fixo/30*GF$4,IF(DR271+DR272+DR273+DR274+DT271+DT272+DT273+DT274&gt;2,Fixo/30*GF$4+(DR271+DR272+DR273+DR274+DT271+DT272+DT273+DT274-2)*Cadeirante/30*GF$4)))+(DQ271+DQ272+DQ273+DS271+DS272+DS273)*Percapita/30*GF$4+(DQ274+DS274)*Crechee/30*GF$4,IF(C271=1,IF(DQ271+DQ272+DQ273+DR271+DR272+DR273+DS271+DS272+DS273+DT271+DT272+DT273&lt;=15,(DQ271+DQ272+DQ273+DS271+DS272+DS273)*Percapita/30*GF$4,IF(DQ271+DQ272+DQ273+DR271+DR272+DR273+DS271+DS272+DS273+DT271+DT272+DT273&gt;=16,Fixo/30*GF$4+(DQ271+DQ272+DQ273+DR271+DR272+DR273+DS271+DS272+DS273+DT271+DT272-16)*Percapita/30*GF$4))))))</f>
        <v>0</v>
      </c>
      <c r="GG271" s="177">
        <f>IF(C271=4,SUM(DU271+DU272+DU273+DW271+DW272+DW273)*Percapita/30*GG$4+(DV271+DV272+DV273+DX271+DX272+DX273)*Cadeirante/30*GG$4,IF(C271=3,IF(DU274+DW274=10,Fixo/30*GG$4+(DU271+DU272+DU273+DW271+DW272+DW273)*Percapita/30*GG$4+(DV274+DX274)*Cadeirante/30*GG$4,IF(DU274+DW274&lt;=9,(DU274+DW274)*Crechee/30*GG$4)+(DV274+DX274)*Cadeirante/30*GG$4+(DU271+DU272+DU273+DW271+DW272+DW273)*Percapita/30*GG$4)+IF(DU274+DW274&gt;=11,Fixo/30*GG$4+(DU274+DW274-10)*Crechee/30*GG$4,0),IF(C271=2,IF(DV271+DV272+DV273+DV274+DX271+DX272+DX273+DX274=1,Cadeirante/30*GG$4,IF(DV271+DV272+DV273+DV274+DX271+DX272+DX273+DX274=2,Fixo/30*GG$4,IF(DV271+DV272+DV273+DV274+DX271+DX272+DX273+DX274&gt;2,Fixo/30*GG$4+(DV271+DV272+DV273+DV274+DX271+DX272+DX273+DX274-2)*Cadeirante/30*GG$4)))+(DU271+DU272+DU273+DW271+DW272+DW273)*Percapita/30*GG$4+(DU274+DW274)*Crechee/30*GG$4,IF(C271=1,IF(DU271+DU272+DU273+DV271+DV272+DV273+DW271+DW272+DW273+DX271+DX272+DX273&lt;=15,(DU271+DU272+DU273+DW271+DW272+DW273)*Percapita/30*GG$4,IF(DU271+DU272+DU273+DV271+DV272+DV273+DW271+DW272+DW273+DX271+DX272+DX273&gt;=16,Fixo/30*GG$4+(DU271+DU272+DU273+DV271+DV272+DV273+DW271+DW272+DW273+DX271+DX272-16)*Percapita/30*GG$4))))))</f>
        <v>0</v>
      </c>
      <c r="GH271" s="177">
        <f>IF(C271=4,SUM(DY271+DY272+DY273+EA271+EA272+EA273)*Percapita/30*GH$4+(DZ271+DZ272+DZ273+EB271+EB272+EB273)*Cadeirante/30*GH$4,IF(C271=3,IF(DY274+EA274=10,Fixo/30*GH$4+(DY271+DY272+DY273+EA271+EA272+EA273)*Percapita/30*GH$4+(DZ274+EB274)*Cadeirante/30*GH$4,IF(DY274+EA274&lt;=9,(DY274+EA274)*Crechee/30*GH$4)+(DZ274+EB274)*Cadeirante/30*GH$4+(DY271+DY272+DY273+EA271+EA272+EA273)*Percapita/30*GH$4)+IF(DY274+EA274&gt;=11,Fixo/30*GH$4+(DY274+EA274-10)*Crechee/30*GH$4,0),IF(C271=2,IF(DZ271+DZ272+DZ273+DZ274+EB271+EB272+EB273+EB274=1,Cadeirante/30*GH$4,IF(DZ271+DZ272+DZ273+DZ274+EB271+EB272+EB273+EB274=2,Fixo/30*GH$4,IF(DZ271+DZ272+DZ273+DZ274+EB271+EB272+EB273+EB274&gt;2,Fixo/30*GH$4+(DZ271+DZ272+DZ273+DZ274+EB271+EB272+EB273+EB274-2)*Cadeirante/30*GH$4)))+(DY271+DY272+DY273+EA271+EA272+EA273)*Percapita/30*GH$4+(DY274+EA274)*Crechee/30*GH$4,IF(C271=1,IF(DY271+DY272+DY273+DZ271+DZ272+DZ273+EA271+EA272+EA273+EB271+EB272+EB273&lt;=15,(DY271+DY272+DY273+EA271+EA272+EA273)*Percapita/30*GH$4,IF(DY271+DY272+DY273+DZ271+DZ272+DZ273+EA271+EA272+EA273+EB271+EB272+EB273&gt;=16,Fixo/30*GH$4+(DY271+DY272+DY273+DZ271+DZ272+DZ273+EA271+EA272+EA273+EB271+EB272-16)*Percapita/30*GH$4))))))</f>
        <v>0</v>
      </c>
      <c r="GI271" s="177">
        <f>IF(C271=4,SUM(EC271+EC272+EC273+EE271+EE272+EE273)*Percapita/30*GI$4+(ED271+ED272+ED273+EF271+EF272+EF273)*Cadeirante/30*GI$4,IF(C271=3,IF(EC274+EE274=10,Fixo/30*GI$4+(EC271+EC272+EC273+EE271+EE272+EE273)*Percapita/30*GI$4+(ED274+EF274)*Cadeirante/30*GI$4,IF(EC274+EE274&lt;=9,(EC274+EE274)*Crechee/30*GI$4)+(ED274+EF274)*Cadeirante/30*GI$4+(EC271+EC272+EC273+EE271+EE272+EE273)*Percapita/30*GI$4)+IF(EC274+EE274&gt;=11,Fixo/30*GI$4+(EC274+EE274-10)*Crechee/30*GI$4,0),IF(C271=2,IF(ED271+ED272+ED273+ED274+EF271+EF272+EF273+EF274=1,Cadeirante/30*GI$4,IF(ED271+ED272+ED273+ED274+EF271+EF272+EF273+EF274=2,Fixo/30*GI$4,IF(ED271+ED272+ED273+ED274+EF271+EF272+EF273+EF274&gt;2,Fixo/30*GI$4+(ED271+ED272+ED273+ED274+EF271+EF272+EF273+EF274-2)*Cadeirante/30*GI$4)))+(EC271+EC272+EC273+EE271+EE272+EE273)*Percapita/30*GI$4+(EC274+EE274)*Crechee/30*GI$4,IF(C271=1,IF(EC271+EC272+EC273+ED271+ED272+ED273+EE271+EE272+EE273+EF271+EF272+EF273&lt;=15,(EC271+EC272+EC273+EE271+EE272+EE273)*Percapita/30*GI$4,IF(EC271+EC272+EC273+ED271+ED272+ED273+EE271+EE272+EE273+EF271+EF272+EF273&gt;=16,Fixo/30*GI$4+(EC271+EC272+EC273+ED271+ED272+ED273+EE271+EE272+EE273+EF271+EF272-16)*Percapita/30*GI$4))))))</f>
        <v>0</v>
      </c>
      <c r="GJ271" s="177">
        <f>IF(C271=4,SUM(EG271+EG272+EG273+EI271+EI272+EI273)*Percapita/30*GJ$4+(EH271+EH272+EH273+EJ271+EJ272+EJ273)*Cadeirante/30*GJ$4,IF(C271=3,IF(EG274+EI274=10,Fixo/30*GJ$4+(EG271+EG272+EG273+EI271+EI272+EI273)*Percapita/30*GJ$4+(EH274+EJ274)*Cadeirante/30*GJ$4,IF(EG274+EI274&lt;=9,(EG274+EI274)*Crechee/30*GJ$4)+(EH274+EJ274)*Cadeirante/30*GJ$4+(EG271+EG272+EG273+EI271+EI272+EI273)*Percapita/30*GJ$4)+IF(EG274+EI274&gt;=11,Fixo/30*GJ$4+(EG274+EI274-10)*Crechee/30*GJ$4,0),IF(C271=2,IF(EH271+EH272+EH273+EH274+EJ271+EJ272+EJ273+EJ274=1,Cadeirante/30*GJ$4,IF(EH271+EH272+EH273+EH274+EJ271+EJ272+EJ273+EJ274=2,Fixo/30*GJ$4,IF(EH271+EH272+EH273+EH274+EJ271+EJ272+EJ273+EJ274&gt;2,Fixo/30*GJ$4+(EH271+EH272+EH273+EH274+EJ271+EJ272+EJ273+EJ274-2)*Cadeirante/30*GJ$4)))+(EG271+EG272+EG273+EI271+EI272+EI273)*Percapita/30*GJ$4+(EG274+EI274)*Crechee/30*GJ$4,IF(C271=1,IF(EG271+EG272+EG273+EH271+EH272+EH273+EI271+EI272+EI273+EJ271+EJ272+EJ273&lt;=15,(EG271+EG272+EG273+EI271+EI272+EI273)*Percapita/30*GJ$4,IF(EG271+EG272+EG273+EH271+EH272+EH273+EI271+EI272+EI273+EJ271+EJ272+EJ273&gt;=16,Fixo/30*GJ$4+(EG271+EG272+EG273+EH271+EH272+EH273+EI271+EI272+EI273+EJ271+EJ272-16)*Percapita/30*GJ$4))))))</f>
        <v>0</v>
      </c>
      <c r="GK271" s="178"/>
      <c r="GL271" s="103">
        <f t="shared" si="318"/>
        <v>0</v>
      </c>
      <c r="GM271" s="124"/>
      <c r="GN271" s="104">
        <f>SUMIF(V271:V274,"&lt;0")*Cadeirante/30*GN$4+SUMIF(X271:X274,"&lt;0")*Cadeirante/30*GN$4</f>
        <v>0</v>
      </c>
      <c r="GO271" s="104">
        <f>SUMIF(Z271:Z274,"&lt;0")*Cadeirante/30*GO$4+SUMIF(AB271:AB274,"&lt;0")*Cadeirante/30*GO$4</f>
        <v>0</v>
      </c>
      <c r="GP271" s="104">
        <f>SUMIF(AD271:AD274,"&lt;0")*Cadeirante/30*GP$4+SUMIF(AF271:AF274,"&lt;0")*Cadeirante/30*GP$4</f>
        <v>0</v>
      </c>
      <c r="GQ271" s="104">
        <f>SUMIF(AH271:AH274,"&lt;0")*Cadeirante/30*GQ$4+SUMIF(AJ271:AJ274,"&lt;0")*Cadeirante/30*GQ$4</f>
        <v>0</v>
      </c>
      <c r="GR271" s="104">
        <f>SUMIF(AL271:AL274,"&lt;0")*Cadeirante/30*GR$4+SUMIF(AN271:AN274,"&lt;0")*Cadeirante/30*GR$4</f>
        <v>0</v>
      </c>
      <c r="GS271" s="104">
        <f>SUMIF(AP271:AP274,"&lt;0")*Cadeirante/30*GS$4+SUMIF(AR271:AR274,"&lt;0")*Cadeirante/30*GS$4</f>
        <v>0</v>
      </c>
      <c r="GT271" s="104">
        <f>SUMIF(AT271:AT274,"&lt;0")*Cadeirante/30*GT$4+SUMIF(AV271:AV274,"&lt;0")*Cadeirante/30*GT$4</f>
        <v>0</v>
      </c>
      <c r="GU271" s="104">
        <f>SUMIF(AX271:AX274,"&lt;0")*Cadeirante/30*GU$4+SUMIF(AZ271:AZ274,"&lt;0")*Cadeirante/30*GU$4</f>
        <v>0</v>
      </c>
      <c r="GV271" s="104">
        <f>SUMIF(BB271:BB274,"&lt;0")*Cadeirante/30*GV$4+SUMIF(BD271:BD274,"&lt;0")*Cadeirante/30*GV$4</f>
        <v>0</v>
      </c>
      <c r="GW271" s="104">
        <f>SUMIF(BF271:BF274,"&lt;0")*Cadeirante/30*GW$4+SUMIF(BH271:BH274,"&lt;0")*Cadeirante/30*GW$4</f>
        <v>0</v>
      </c>
      <c r="GX271" s="104">
        <f>SUMIF(BJ271:BJ274,"&lt;0")*Cadeirante/30*GX$4+SUMIF(BL271:BL274,"&lt;0")*Cadeirante/30*GX$4</f>
        <v>0</v>
      </c>
      <c r="GY271" s="104">
        <f>SUMIF(BN271:BN274,"&lt;0")*Cadeirante/30*GY$4+SUMIF(BP271:BP274,"&lt;0")*Cadeirante/30*GY$4</f>
        <v>0</v>
      </c>
      <c r="GZ271" s="104">
        <f>SUMIF(BR271:BR274,"&lt;0")*Cadeirante/30*GZ$4+SUMIF(BT271:BT274,"&lt;0")*Cadeirante/30*GZ$4</f>
        <v>0</v>
      </c>
      <c r="HA271" s="104">
        <f>SUMIF(BV271:BV274,"&lt;0")*Cadeirante/30*HA$4+SUMIF(BX271:BX274,"&lt;0")*Cadeirante/30*HA$4</f>
        <v>0</v>
      </c>
      <c r="HB271" s="104">
        <f>SUMIF(BZ271:BZ274,"&lt;0")*Cadeirante/30*HB$4+SUMIF(CB271:CB274,"&lt;0")*Cadeirante/30*HB$4</f>
        <v>0</v>
      </c>
      <c r="HC271" s="104">
        <f>SUMIF(CD271:CD274,"&lt;0")*Cadeirante/30*HC$4+SUMIF(CF271:CF274,"&lt;0")*Cadeirante/30*HC$4</f>
        <v>0</v>
      </c>
      <c r="HD271" s="104">
        <f>SUMIF(CH271:CH274,"&lt;0")*Cadeirante/30*HD$4+SUMIF(CJ271:CJ274,"&lt;0")*Cadeirante/30*HD$4</f>
        <v>0</v>
      </c>
      <c r="HE271" s="104">
        <f>SUMIF(CL271:CL274,"&lt;0")*Cadeirante/30*HE$4+SUMIF(CN271:CN274,"&lt;0")*Cadeirante/30*HE$4</f>
        <v>0</v>
      </c>
      <c r="HF271" s="104">
        <f>SUMIF(CP271:CP274,"&lt;0")*Cadeirante/30*HF$4+SUMIF(CR271:CR274,"&lt;0")*Cadeirante/30*HF$4</f>
        <v>0</v>
      </c>
      <c r="HG271" s="104">
        <f>SUMIF(CT271:CT274,"&lt;0")*Cadeirante/30*HG$4+SUMIF(CV271:CV274,"&lt;0")*Cadeirante/30*HG$4</f>
        <v>0</v>
      </c>
      <c r="HH271" s="104">
        <f>SUMIF(CX271:CX274,"&lt;0")*Cadeirante/30*HH$4+SUMIF(CZ271:CZ274,"&lt;0")*Cadeirante/30*HH$4</f>
        <v>0</v>
      </c>
      <c r="HI271" s="104">
        <f>SUMIF(DB271:DB274,"&lt;0")*Cadeirante/30*HI$4+SUMIF(DD271:DD274,"&lt;0")*Cadeirante/30*HI$4</f>
        <v>0</v>
      </c>
      <c r="HJ271" s="104">
        <f>SUMIF(DF271:DF274,"&lt;0")*Cadeirante/30*HJ$4+SUMIF(DH271:DH274,"&lt;0")*Cadeirante/30*HJ$4</f>
        <v>0</v>
      </c>
      <c r="HK271" s="104">
        <f>SUMIF(DJ271:DJ274,"&lt;0")*Cadeirante/30*HK$4+SUMIF(DL271:DL274,"&lt;0")*Cadeirante/30*HK$4</f>
        <v>0</v>
      </c>
      <c r="HL271" s="104">
        <f>SUMIF(DN271:DN274,"&lt;0")*Cadeirante/30*HL$4+SUMIF(DP271:DP274,"&lt;0")*Cadeirante/30*HL$4</f>
        <v>0</v>
      </c>
      <c r="HM271" s="104">
        <f>SUMIF(DR271:DR274,"&lt;0")*Cadeirante/30*HM$4+SUMIF(DT271:DT274,"&lt;0")*Cadeirante/30*HM$4</f>
        <v>0</v>
      </c>
      <c r="HN271" s="104">
        <f>SUMIF(DV271:DV274,"&lt;0")*Cadeirante/30*HN$4+SUMIF(DX271:DX274,"&lt;0")*Cadeirante/30*HN$4</f>
        <v>0</v>
      </c>
      <c r="HO271" s="104">
        <f>SUMIF(DZ271:DZ274,"&lt;0")*Cadeirante/30*HO$4+SUMIF(EB271:EB274,"&lt;0")*Cadeirante/30*HO$4</f>
        <v>0</v>
      </c>
      <c r="HP271" s="104">
        <f>SUMIF(ED271:ED274,"&lt;0")*Cadeirante/30*HP$4+SUMIF(EF271:EF274,"&lt;0")*Cadeirante/30*HP$4</f>
        <v>0</v>
      </c>
      <c r="HQ271" s="64"/>
      <c r="HR271" s="64"/>
      <c r="HS271" s="64"/>
      <c r="HT271" s="64"/>
      <c r="HU271" s="64"/>
      <c r="HV271" s="64"/>
      <c r="HW271" s="176">
        <v>17629.309999999998</v>
      </c>
      <c r="HX271" s="64"/>
      <c r="HY271" s="280">
        <f>IF(ISTEXT(EM271), VALUE(EM271), EM271)</f>
        <v>0</v>
      </c>
      <c r="HZ271" s="280">
        <f>IF(ISTEXT(EN271), VALUE(EN271), EN271)</f>
        <v>0</v>
      </c>
      <c r="IA271" s="280">
        <f>IF(ISTEXT(EO271), VALUE(EO271), EO271)</f>
        <v>0</v>
      </c>
      <c r="IB271" s="64" t="b">
        <f>HW271=FE271</f>
        <v>0</v>
      </c>
      <c r="IC271" s="64"/>
    </row>
    <row r="272" spans="1:237" s="106" customFormat="1" ht="22.5" customHeight="1" x14ac:dyDescent="0.25">
      <c r="A272" s="368" t="s">
        <v>3406</v>
      </c>
      <c r="B272" s="369" t="s">
        <v>3407</v>
      </c>
      <c r="C272" s="370" t="s">
        <v>3186</v>
      </c>
      <c r="D272" s="371" t="s">
        <v>3408</v>
      </c>
      <c r="E272" s="371" t="s">
        <v>3409</v>
      </c>
      <c r="F272" s="372" t="s">
        <v>3182</v>
      </c>
      <c r="G272" s="372" t="s">
        <v>3183</v>
      </c>
      <c r="H272" s="373" t="s">
        <v>2122</v>
      </c>
      <c r="I272" s="374" t="s">
        <v>2122</v>
      </c>
      <c r="J272" s="421" t="s">
        <v>3184</v>
      </c>
      <c r="K272" s="421" t="s">
        <v>3187</v>
      </c>
      <c r="L272" s="329">
        <f>CONTINUA!BV272</f>
        <v>0</v>
      </c>
      <c r="M272" s="329">
        <f>CONTINUA!BW272</f>
        <v>0</v>
      </c>
      <c r="N272" s="895"/>
      <c r="O272" s="896" t="s">
        <v>3537</v>
      </c>
      <c r="P272" s="897">
        <v>0</v>
      </c>
      <c r="Q272" s="400">
        <v>26</v>
      </c>
      <c r="R272" s="401"/>
      <c r="S272" s="400"/>
      <c r="T272" s="401"/>
      <c r="U272" s="400"/>
      <c r="V272" s="401"/>
      <c r="W272" s="400"/>
      <c r="X272" s="401"/>
      <c r="Y272" s="400"/>
      <c r="Z272" s="401"/>
      <c r="AA272" s="400"/>
      <c r="AB272" s="401"/>
      <c r="AC272" s="400"/>
      <c r="AD272" s="401"/>
      <c r="AE272" s="400"/>
      <c r="AF272" s="401"/>
      <c r="AG272" s="400"/>
      <c r="AH272" s="401"/>
      <c r="AI272" s="400"/>
      <c r="AJ272" s="401"/>
      <c r="AK272" s="400">
        <v>2</v>
      </c>
      <c r="AL272" s="401"/>
      <c r="AM272" s="400"/>
      <c r="AN272" s="401"/>
      <c r="AO272" s="400"/>
      <c r="AP272" s="401"/>
      <c r="AQ272" s="400"/>
      <c r="AR272" s="401"/>
      <c r="AS272" s="400"/>
      <c r="AT272" s="401"/>
      <c r="AU272" s="400"/>
      <c r="AV272" s="401"/>
      <c r="AW272" s="400"/>
      <c r="AX272" s="401"/>
      <c r="AY272" s="400"/>
      <c r="AZ272" s="401"/>
      <c r="BA272" s="400"/>
      <c r="BB272" s="401"/>
      <c r="BC272" s="400"/>
      <c r="BD272" s="401"/>
      <c r="BE272" s="400"/>
      <c r="BF272" s="401"/>
      <c r="BG272" s="400"/>
      <c r="BH272" s="401"/>
      <c r="BI272" s="400"/>
      <c r="BJ272" s="401"/>
      <c r="BK272" s="400"/>
      <c r="BL272" s="401"/>
      <c r="BM272" s="400"/>
      <c r="BN272" s="401"/>
      <c r="BO272" s="400"/>
      <c r="BP272" s="401"/>
      <c r="BQ272" s="400"/>
      <c r="BR272" s="401"/>
      <c r="BS272" s="400"/>
      <c r="BT272" s="401"/>
      <c r="BU272" s="400"/>
      <c r="BV272" s="401"/>
      <c r="BW272" s="400"/>
      <c r="BX272" s="401"/>
      <c r="BY272" s="400"/>
      <c r="BZ272" s="401"/>
      <c r="CA272" s="400"/>
      <c r="CB272" s="401"/>
      <c r="CC272" s="400"/>
      <c r="CD272" s="401"/>
      <c r="CE272" s="400"/>
      <c r="CF272" s="401"/>
      <c r="CG272" s="400"/>
      <c r="CH272" s="401"/>
      <c r="CI272" s="400"/>
      <c r="CJ272" s="401"/>
      <c r="CK272" s="400"/>
      <c r="CL272" s="401"/>
      <c r="CM272" s="400"/>
      <c r="CN272" s="401"/>
      <c r="CO272" s="400"/>
      <c r="CP272" s="401"/>
      <c r="CQ272" s="400"/>
      <c r="CR272" s="401"/>
      <c r="CS272" s="400"/>
      <c r="CT272" s="401"/>
      <c r="CU272" s="400"/>
      <c r="CV272" s="401"/>
      <c r="CW272" s="400">
        <v>1</v>
      </c>
      <c r="CX272" s="401"/>
      <c r="CY272" s="400"/>
      <c r="CZ272" s="401"/>
      <c r="DA272" s="400"/>
      <c r="DB272" s="401"/>
      <c r="DC272" s="400"/>
      <c r="DD272" s="401"/>
      <c r="DE272" s="400"/>
      <c r="DF272" s="401"/>
      <c r="DG272" s="400"/>
      <c r="DH272" s="401"/>
      <c r="DI272" s="400"/>
      <c r="DJ272" s="401"/>
      <c r="DK272" s="400"/>
      <c r="DL272" s="401"/>
      <c r="DM272" s="400"/>
      <c r="DN272" s="401"/>
      <c r="DO272" s="400"/>
      <c r="DP272" s="401"/>
      <c r="DQ272" s="400"/>
      <c r="DR272" s="401"/>
      <c r="DS272" s="400"/>
      <c r="DT272" s="401"/>
      <c r="DU272" s="400"/>
      <c r="DV272" s="401"/>
      <c r="DW272" s="400"/>
      <c r="DX272" s="401"/>
      <c r="DY272" s="400"/>
      <c r="DZ272" s="401"/>
      <c r="EA272" s="400"/>
      <c r="EB272" s="401"/>
      <c r="EC272" s="400"/>
      <c r="ED272" s="401"/>
      <c r="EE272" s="400"/>
      <c r="EF272" s="401"/>
      <c r="EG272" s="400"/>
      <c r="EH272" s="401"/>
      <c r="EI272" s="400"/>
      <c r="EJ272" s="447"/>
      <c r="EK272" s="511"/>
      <c r="EL272" s="514"/>
      <c r="EM272" s="448"/>
      <c r="EN272" s="344"/>
      <c r="EO272" s="345"/>
      <c r="EP272" s="171">
        <f t="shared" si="310"/>
        <v>26</v>
      </c>
      <c r="EQ272" s="171">
        <f t="shared" si="311"/>
        <v>3</v>
      </c>
      <c r="ER272" s="171">
        <f t="shared" si="312"/>
        <v>0</v>
      </c>
      <c r="ES272" s="171">
        <f t="shared" si="313"/>
        <v>0</v>
      </c>
      <c r="ET272" s="171">
        <f t="shared" si="314"/>
        <v>0</v>
      </c>
      <c r="EU272" s="171">
        <f t="shared" si="315"/>
        <v>0</v>
      </c>
      <c r="EV272" s="172">
        <f t="shared" si="316"/>
        <v>29</v>
      </c>
      <c r="EW272" s="173"/>
      <c r="EX272" s="248">
        <f t="shared" si="322"/>
        <v>0</v>
      </c>
      <c r="EY272" s="174">
        <f>(L272*regular)+(M272*Cadeirantee)</f>
        <v>0</v>
      </c>
      <c r="EZ272" s="249">
        <f>SUMIF(FG272:GJ272,"&gt;0")</f>
        <v>0</v>
      </c>
      <c r="FA272" s="249">
        <f>SUMIF(FG272:GJ272,"&lt;0")+SUMIF(GN272:HP272,"&lt;0")</f>
        <v>0</v>
      </c>
      <c r="FB272" s="174">
        <v>0</v>
      </c>
      <c r="FC272" s="126">
        <f>N272*km*'VALORES TABELA'!$B$13</f>
        <v>0</v>
      </c>
      <c r="FD272" s="250">
        <f t="shared" ref="FD272:FD275" si="323">GL272</f>
        <v>0</v>
      </c>
      <c r="FE272" s="105"/>
      <c r="FF272" s="119"/>
      <c r="FG272" s="119"/>
      <c r="FH272" s="119"/>
      <c r="FI272" s="119"/>
      <c r="FJ272" s="119"/>
      <c r="FK272" s="119"/>
      <c r="FL272" s="119"/>
      <c r="FM272" s="119"/>
      <c r="FN272" s="119"/>
      <c r="FO272" s="119"/>
      <c r="FP272" s="119"/>
      <c r="FQ272" s="119"/>
      <c r="FR272" s="119"/>
      <c r="FS272" s="119"/>
      <c r="FT272" s="119"/>
      <c r="FU272" s="119"/>
      <c r="FV272" s="119"/>
      <c r="FW272" s="119"/>
      <c r="FX272" s="119"/>
      <c r="FY272" s="119"/>
      <c r="FZ272" s="119"/>
      <c r="GA272" s="119"/>
      <c r="GB272" s="119"/>
      <c r="GC272" s="119"/>
      <c r="GD272" s="119"/>
      <c r="GE272" s="119"/>
      <c r="GF272" s="119"/>
      <c r="GG272" s="119"/>
      <c r="GH272" s="119"/>
      <c r="GI272" s="119"/>
      <c r="GJ272" s="119"/>
      <c r="GK272" s="251"/>
      <c r="GL272" s="103">
        <f t="shared" si="318"/>
        <v>0</v>
      </c>
      <c r="GM272" s="124"/>
      <c r="GN272" s="104"/>
      <c r="GO272" s="104"/>
      <c r="GP272" s="104"/>
      <c r="GQ272" s="104"/>
      <c r="GR272" s="104"/>
      <c r="GS272" s="104"/>
      <c r="GT272" s="104"/>
      <c r="GU272" s="104"/>
      <c r="GV272" s="104"/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64"/>
      <c r="HR272" s="64"/>
      <c r="HS272" s="64"/>
      <c r="HT272" s="64"/>
      <c r="HU272" s="64"/>
      <c r="HV272" s="64"/>
      <c r="HW272" s="105"/>
      <c r="HX272" s="64"/>
      <c r="HY272" s="280">
        <f t="shared" ref="HY272:HY275" si="324">IF(ISTEXT(EM272), VALUE(EM272), EM272)</f>
        <v>0</v>
      </c>
      <c r="HZ272" s="280">
        <f t="shared" ref="HZ272:HZ275" si="325">IF(ISTEXT(EN272), VALUE(EN272), EN272)</f>
        <v>0</v>
      </c>
      <c r="IA272" s="280">
        <f t="shared" ref="IA272:IA275" si="326">IF(ISTEXT(EO272), VALUE(EO272), EO272)</f>
        <v>0</v>
      </c>
      <c r="IB272" s="64"/>
      <c r="IC272" s="64"/>
    </row>
    <row r="273" spans="1:237" s="106" customFormat="1" ht="22.5" customHeight="1" x14ac:dyDescent="0.25">
      <c r="A273" s="368" t="s">
        <v>3406</v>
      </c>
      <c r="B273" s="369" t="s">
        <v>3407</v>
      </c>
      <c r="C273" s="375" t="s">
        <v>3186</v>
      </c>
      <c r="D273" s="371" t="s">
        <v>3408</v>
      </c>
      <c r="E273" s="371" t="s">
        <v>3409</v>
      </c>
      <c r="F273" s="376" t="s">
        <v>3182</v>
      </c>
      <c r="G273" s="376" t="s">
        <v>3183</v>
      </c>
      <c r="H273" s="373" t="s">
        <v>2122</v>
      </c>
      <c r="I273" s="374" t="s">
        <v>2122</v>
      </c>
      <c r="J273" s="421" t="s">
        <v>3184</v>
      </c>
      <c r="K273" s="422" t="s">
        <v>3188</v>
      </c>
      <c r="L273" s="329">
        <f>CONTINUA!BV273</f>
        <v>0</v>
      </c>
      <c r="M273" s="329">
        <f>CONTINUA!BW273</f>
        <v>0</v>
      </c>
      <c r="N273" s="895"/>
      <c r="O273" s="896" t="s">
        <v>3537</v>
      </c>
      <c r="P273" s="897">
        <v>0</v>
      </c>
      <c r="Q273" s="400"/>
      <c r="R273" s="401"/>
      <c r="S273" s="400"/>
      <c r="T273" s="401"/>
      <c r="U273" s="400"/>
      <c r="V273" s="401"/>
      <c r="W273" s="400"/>
      <c r="X273" s="401"/>
      <c r="Y273" s="400"/>
      <c r="Z273" s="401"/>
      <c r="AA273" s="400"/>
      <c r="AB273" s="401"/>
      <c r="AC273" s="400"/>
      <c r="AD273" s="401"/>
      <c r="AE273" s="400"/>
      <c r="AF273" s="401"/>
      <c r="AG273" s="400"/>
      <c r="AH273" s="401"/>
      <c r="AI273" s="400"/>
      <c r="AJ273" s="401"/>
      <c r="AK273" s="400"/>
      <c r="AL273" s="401"/>
      <c r="AM273" s="400"/>
      <c r="AN273" s="401"/>
      <c r="AO273" s="400"/>
      <c r="AP273" s="401"/>
      <c r="AQ273" s="400"/>
      <c r="AR273" s="401"/>
      <c r="AS273" s="400"/>
      <c r="AT273" s="401"/>
      <c r="AU273" s="400"/>
      <c r="AV273" s="401"/>
      <c r="AW273" s="400"/>
      <c r="AX273" s="401"/>
      <c r="AY273" s="400"/>
      <c r="AZ273" s="401"/>
      <c r="BA273" s="400"/>
      <c r="BB273" s="401"/>
      <c r="BC273" s="400"/>
      <c r="BD273" s="401"/>
      <c r="BE273" s="400"/>
      <c r="BF273" s="401"/>
      <c r="BG273" s="400"/>
      <c r="BH273" s="401"/>
      <c r="BI273" s="400"/>
      <c r="BJ273" s="401"/>
      <c r="BK273" s="400"/>
      <c r="BL273" s="401"/>
      <c r="BM273" s="400"/>
      <c r="BN273" s="401"/>
      <c r="BO273" s="400"/>
      <c r="BP273" s="401"/>
      <c r="BQ273" s="400"/>
      <c r="BR273" s="401"/>
      <c r="BS273" s="400"/>
      <c r="BT273" s="401"/>
      <c r="BU273" s="400"/>
      <c r="BV273" s="401"/>
      <c r="BW273" s="400"/>
      <c r="BX273" s="401"/>
      <c r="BY273" s="400"/>
      <c r="BZ273" s="401"/>
      <c r="CA273" s="400"/>
      <c r="CB273" s="401"/>
      <c r="CC273" s="400"/>
      <c r="CD273" s="401"/>
      <c r="CE273" s="400"/>
      <c r="CF273" s="401"/>
      <c r="CG273" s="400"/>
      <c r="CH273" s="401"/>
      <c r="CI273" s="400"/>
      <c r="CJ273" s="401"/>
      <c r="CK273" s="400"/>
      <c r="CL273" s="401"/>
      <c r="CM273" s="400"/>
      <c r="CN273" s="401"/>
      <c r="CO273" s="400"/>
      <c r="CP273" s="401"/>
      <c r="CQ273" s="400"/>
      <c r="CR273" s="401"/>
      <c r="CS273" s="400"/>
      <c r="CT273" s="401"/>
      <c r="CU273" s="400"/>
      <c r="CV273" s="401"/>
      <c r="CW273" s="400"/>
      <c r="CX273" s="401"/>
      <c r="CY273" s="400"/>
      <c r="CZ273" s="401"/>
      <c r="DA273" s="400"/>
      <c r="DB273" s="401"/>
      <c r="DC273" s="400"/>
      <c r="DD273" s="401"/>
      <c r="DE273" s="400"/>
      <c r="DF273" s="401"/>
      <c r="DG273" s="400"/>
      <c r="DH273" s="401"/>
      <c r="DI273" s="400"/>
      <c r="DJ273" s="401"/>
      <c r="DK273" s="400"/>
      <c r="DL273" s="401"/>
      <c r="DM273" s="400"/>
      <c r="DN273" s="401"/>
      <c r="DO273" s="400"/>
      <c r="DP273" s="401"/>
      <c r="DQ273" s="400"/>
      <c r="DR273" s="401"/>
      <c r="DS273" s="400"/>
      <c r="DT273" s="401"/>
      <c r="DU273" s="400"/>
      <c r="DV273" s="401"/>
      <c r="DW273" s="400"/>
      <c r="DX273" s="401"/>
      <c r="DY273" s="400"/>
      <c r="DZ273" s="401"/>
      <c r="EA273" s="400"/>
      <c r="EB273" s="401"/>
      <c r="EC273" s="400"/>
      <c r="ED273" s="401"/>
      <c r="EE273" s="400"/>
      <c r="EF273" s="401"/>
      <c r="EG273" s="400"/>
      <c r="EH273" s="401"/>
      <c r="EI273" s="400"/>
      <c r="EJ273" s="447"/>
      <c r="EK273" s="511"/>
      <c r="EL273" s="514"/>
      <c r="EM273" s="448"/>
      <c r="EN273" s="344"/>
      <c r="EO273" s="345"/>
      <c r="EP273" s="171">
        <f t="shared" si="310"/>
        <v>0</v>
      </c>
      <c r="EQ273" s="171">
        <f t="shared" si="311"/>
        <v>0</v>
      </c>
      <c r="ER273" s="171">
        <f t="shared" si="312"/>
        <v>0</v>
      </c>
      <c r="ES273" s="171">
        <f t="shared" si="313"/>
        <v>0</v>
      </c>
      <c r="ET273" s="171">
        <f t="shared" si="314"/>
        <v>0</v>
      </c>
      <c r="EU273" s="171">
        <f t="shared" si="315"/>
        <v>0</v>
      </c>
      <c r="EV273" s="172">
        <f t="shared" si="316"/>
        <v>0</v>
      </c>
      <c r="EW273" s="125"/>
      <c r="EX273" s="248">
        <f t="shared" si="322"/>
        <v>0</v>
      </c>
      <c r="EY273" s="174">
        <f>(L273*regular)+(M273*Cadeirantee)</f>
        <v>0</v>
      </c>
      <c r="EZ273" s="249">
        <f>SUMIF(FG273:GJ273,"&gt;0")</f>
        <v>0</v>
      </c>
      <c r="FA273" s="249">
        <f>SUMIF(FG273:GJ273,"&lt;0")+SUMIF(GN273:HP273,"&lt;0")</f>
        <v>0</v>
      </c>
      <c r="FB273" s="174">
        <v>0</v>
      </c>
      <c r="FC273" s="126">
        <f>N273*km*'VALORES TABELA'!$B$13</f>
        <v>0</v>
      </c>
      <c r="FD273" s="250">
        <f t="shared" si="323"/>
        <v>0</v>
      </c>
      <c r="FE273" s="105"/>
      <c r="FF273" s="108"/>
      <c r="FG273" s="108"/>
      <c r="FH273" s="108"/>
      <c r="FI273" s="108"/>
      <c r="FJ273" s="108"/>
      <c r="FK273" s="108"/>
      <c r="FL273" s="108"/>
      <c r="FM273" s="108"/>
      <c r="FN273" s="108"/>
      <c r="FO273" s="108"/>
      <c r="FP273" s="108"/>
      <c r="FQ273" s="108"/>
      <c r="FR273" s="108"/>
      <c r="FS273" s="108"/>
      <c r="FT273" s="108"/>
      <c r="FU273" s="108"/>
      <c r="FV273" s="108"/>
      <c r="FW273" s="108"/>
      <c r="FX273" s="108"/>
      <c r="FY273" s="108"/>
      <c r="FZ273" s="108"/>
      <c r="GA273" s="108"/>
      <c r="GB273" s="108"/>
      <c r="GC273" s="108"/>
      <c r="GD273" s="108"/>
      <c r="GE273" s="108"/>
      <c r="GF273" s="108"/>
      <c r="GG273" s="108"/>
      <c r="GH273" s="108"/>
      <c r="GI273" s="108"/>
      <c r="GJ273" s="108"/>
      <c r="GK273" s="251"/>
      <c r="GL273" s="103">
        <f t="shared" si="318"/>
        <v>0</v>
      </c>
      <c r="GM273" s="124"/>
      <c r="GN273" s="104"/>
      <c r="GO273" s="104"/>
      <c r="GP273" s="104"/>
      <c r="GQ273" s="104"/>
      <c r="GR273" s="104"/>
      <c r="GS273" s="104"/>
      <c r="GT273" s="104"/>
      <c r="GU273" s="104"/>
      <c r="GV273" s="104"/>
      <c r="GW273" s="104"/>
      <c r="GX273" s="104"/>
      <c r="GY273" s="104"/>
      <c r="GZ273" s="104"/>
      <c r="HA273" s="104"/>
      <c r="HB273" s="104"/>
      <c r="HC273" s="104"/>
      <c r="HD273" s="104"/>
      <c r="HE273" s="104"/>
      <c r="HF273" s="104"/>
      <c r="HG273" s="104"/>
      <c r="HH273" s="104"/>
      <c r="HI273" s="104"/>
      <c r="HJ273" s="104"/>
      <c r="HK273" s="104"/>
      <c r="HL273" s="104"/>
      <c r="HM273" s="104"/>
      <c r="HN273" s="104"/>
      <c r="HO273" s="104"/>
      <c r="HP273" s="104"/>
      <c r="HQ273" s="64"/>
      <c r="HR273" s="64"/>
      <c r="HS273" s="64"/>
      <c r="HT273" s="64"/>
      <c r="HU273" s="64"/>
      <c r="HV273" s="64"/>
      <c r="HW273" s="105"/>
      <c r="HX273" s="64"/>
      <c r="HY273" s="280">
        <f t="shared" si="324"/>
        <v>0</v>
      </c>
      <c r="HZ273" s="280">
        <f t="shared" si="325"/>
        <v>0</v>
      </c>
      <c r="IA273" s="280">
        <f t="shared" si="326"/>
        <v>0</v>
      </c>
      <c r="IB273" s="64"/>
      <c r="IC273" s="64"/>
    </row>
    <row r="274" spans="1:237" s="106" customFormat="1" ht="22.5" customHeight="1" x14ac:dyDescent="0.25">
      <c r="A274" s="368" t="s">
        <v>3406</v>
      </c>
      <c r="B274" s="369" t="s">
        <v>3407</v>
      </c>
      <c r="C274" s="375" t="s">
        <v>3186</v>
      </c>
      <c r="D274" s="371" t="s">
        <v>3408</v>
      </c>
      <c r="E274" s="371" t="s">
        <v>3409</v>
      </c>
      <c r="F274" s="376" t="s">
        <v>3182</v>
      </c>
      <c r="G274" s="376" t="s">
        <v>3183</v>
      </c>
      <c r="H274" s="373" t="s">
        <v>2122</v>
      </c>
      <c r="I274" s="374" t="s">
        <v>2122</v>
      </c>
      <c r="J274" s="421" t="s">
        <v>3184</v>
      </c>
      <c r="K274" s="423" t="s">
        <v>3189</v>
      </c>
      <c r="L274" s="329">
        <f>CONTINUA!BV274</f>
        <v>0</v>
      </c>
      <c r="M274" s="329">
        <f>CONTINUA!BW274</f>
        <v>0</v>
      </c>
      <c r="N274" s="895"/>
      <c r="O274" s="896" t="s">
        <v>3537</v>
      </c>
      <c r="P274" s="897">
        <v>0</v>
      </c>
      <c r="Q274" s="400"/>
      <c r="R274" s="401"/>
      <c r="S274" s="400"/>
      <c r="T274" s="401"/>
      <c r="U274" s="400"/>
      <c r="V274" s="401"/>
      <c r="W274" s="400"/>
      <c r="X274" s="401"/>
      <c r="Y274" s="400"/>
      <c r="Z274" s="401"/>
      <c r="AA274" s="400"/>
      <c r="AB274" s="401"/>
      <c r="AC274" s="400"/>
      <c r="AD274" s="401"/>
      <c r="AE274" s="400"/>
      <c r="AF274" s="401"/>
      <c r="AG274" s="400"/>
      <c r="AH274" s="401"/>
      <c r="AI274" s="400"/>
      <c r="AJ274" s="401"/>
      <c r="AK274" s="400"/>
      <c r="AL274" s="401"/>
      <c r="AM274" s="400"/>
      <c r="AN274" s="401"/>
      <c r="AO274" s="400"/>
      <c r="AP274" s="401"/>
      <c r="AQ274" s="400"/>
      <c r="AR274" s="401"/>
      <c r="AS274" s="400"/>
      <c r="AT274" s="401"/>
      <c r="AU274" s="400"/>
      <c r="AV274" s="401"/>
      <c r="AW274" s="400"/>
      <c r="AX274" s="401"/>
      <c r="AY274" s="400"/>
      <c r="AZ274" s="401"/>
      <c r="BA274" s="400"/>
      <c r="BB274" s="401"/>
      <c r="BC274" s="400"/>
      <c r="BD274" s="401"/>
      <c r="BE274" s="400"/>
      <c r="BF274" s="401"/>
      <c r="BG274" s="400"/>
      <c r="BH274" s="401"/>
      <c r="BI274" s="400"/>
      <c r="BJ274" s="401"/>
      <c r="BK274" s="400"/>
      <c r="BL274" s="401"/>
      <c r="BM274" s="400"/>
      <c r="BN274" s="401"/>
      <c r="BO274" s="400"/>
      <c r="BP274" s="401"/>
      <c r="BQ274" s="400"/>
      <c r="BR274" s="401"/>
      <c r="BS274" s="400"/>
      <c r="BT274" s="401"/>
      <c r="BU274" s="400"/>
      <c r="BV274" s="401"/>
      <c r="BW274" s="400"/>
      <c r="BX274" s="401"/>
      <c r="BY274" s="400"/>
      <c r="BZ274" s="401"/>
      <c r="CA274" s="400"/>
      <c r="CB274" s="401"/>
      <c r="CC274" s="400"/>
      <c r="CD274" s="401"/>
      <c r="CE274" s="400"/>
      <c r="CF274" s="401"/>
      <c r="CG274" s="400"/>
      <c r="CH274" s="401"/>
      <c r="CI274" s="400"/>
      <c r="CJ274" s="401"/>
      <c r="CK274" s="400"/>
      <c r="CL274" s="401"/>
      <c r="CM274" s="400"/>
      <c r="CN274" s="401"/>
      <c r="CO274" s="400"/>
      <c r="CP274" s="401"/>
      <c r="CQ274" s="400"/>
      <c r="CR274" s="401"/>
      <c r="CS274" s="400"/>
      <c r="CT274" s="401"/>
      <c r="CU274" s="400"/>
      <c r="CV274" s="401"/>
      <c r="CW274" s="400"/>
      <c r="CX274" s="401"/>
      <c r="CY274" s="400"/>
      <c r="CZ274" s="401"/>
      <c r="DA274" s="400"/>
      <c r="DB274" s="401"/>
      <c r="DC274" s="400"/>
      <c r="DD274" s="401"/>
      <c r="DE274" s="400"/>
      <c r="DF274" s="401"/>
      <c r="DG274" s="400"/>
      <c r="DH274" s="401"/>
      <c r="DI274" s="400"/>
      <c r="DJ274" s="401"/>
      <c r="DK274" s="400"/>
      <c r="DL274" s="401"/>
      <c r="DM274" s="400"/>
      <c r="DN274" s="401"/>
      <c r="DO274" s="400"/>
      <c r="DP274" s="401"/>
      <c r="DQ274" s="400"/>
      <c r="DR274" s="401"/>
      <c r="DS274" s="400"/>
      <c r="DT274" s="401"/>
      <c r="DU274" s="400"/>
      <c r="DV274" s="401"/>
      <c r="DW274" s="400"/>
      <c r="DX274" s="401"/>
      <c r="DY274" s="400"/>
      <c r="DZ274" s="401"/>
      <c r="EA274" s="400"/>
      <c r="EB274" s="401"/>
      <c r="EC274" s="400"/>
      <c r="ED274" s="401"/>
      <c r="EE274" s="400"/>
      <c r="EF274" s="401"/>
      <c r="EG274" s="400"/>
      <c r="EH274" s="401"/>
      <c r="EI274" s="400"/>
      <c r="EJ274" s="447"/>
      <c r="EK274" s="511"/>
      <c r="EL274" s="514"/>
      <c r="EM274" s="448"/>
      <c r="EN274" s="344"/>
      <c r="EO274" s="345"/>
      <c r="EP274" s="171">
        <f t="shared" si="310"/>
        <v>0</v>
      </c>
      <c r="EQ274" s="171">
        <f t="shared" si="311"/>
        <v>0</v>
      </c>
      <c r="ER274" s="171">
        <f t="shared" si="312"/>
        <v>0</v>
      </c>
      <c r="ES274" s="171">
        <f t="shared" si="313"/>
        <v>0</v>
      </c>
      <c r="ET274" s="171">
        <f t="shared" si="314"/>
        <v>0</v>
      </c>
      <c r="EU274" s="171">
        <f t="shared" si="315"/>
        <v>0</v>
      </c>
      <c r="EV274" s="172">
        <f t="shared" si="316"/>
        <v>0</v>
      </c>
      <c r="EW274" s="127"/>
      <c r="EX274" s="248">
        <f t="shared" si="322"/>
        <v>0</v>
      </c>
      <c r="EY274" s="174">
        <f>(L274*regular)+(M274*Cadeirantee)</f>
        <v>0</v>
      </c>
      <c r="EZ274" s="249">
        <f>SUMIF(FG274:GJ274,"&gt;0")</f>
        <v>0</v>
      </c>
      <c r="FA274" s="249">
        <f>SUMIF(FG274:GJ274,"&lt;0")+SUMIF(GN274:HP274,"&lt;0")</f>
        <v>0</v>
      </c>
      <c r="FB274" s="174">
        <v>0</v>
      </c>
      <c r="FC274" s="126">
        <f>N274*km*'VALORES TABELA'!$B$13</f>
        <v>0</v>
      </c>
      <c r="FD274" s="250">
        <f t="shared" si="323"/>
        <v>0</v>
      </c>
      <c r="FE274" s="105"/>
      <c r="FF274" s="118"/>
      <c r="FG274" s="118"/>
      <c r="FH274" s="118"/>
      <c r="FI274" s="118"/>
      <c r="FJ274" s="118"/>
      <c r="FK274" s="118"/>
      <c r="FL274" s="118"/>
      <c r="FM274" s="118"/>
      <c r="FN274" s="118"/>
      <c r="FO274" s="118"/>
      <c r="FP274" s="118"/>
      <c r="FQ274" s="118"/>
      <c r="FR274" s="118"/>
      <c r="FS274" s="118"/>
      <c r="FT274" s="118"/>
      <c r="FU274" s="118"/>
      <c r="FV274" s="118"/>
      <c r="FW274" s="118"/>
      <c r="FX274" s="118"/>
      <c r="FY274" s="118"/>
      <c r="FZ274" s="118"/>
      <c r="GA274" s="118"/>
      <c r="GB274" s="118"/>
      <c r="GC274" s="118"/>
      <c r="GD274" s="118"/>
      <c r="GE274" s="118"/>
      <c r="GF274" s="118"/>
      <c r="GG274" s="118"/>
      <c r="GH274" s="118"/>
      <c r="GI274" s="118"/>
      <c r="GJ274" s="118"/>
      <c r="GK274" s="252"/>
      <c r="GL274" s="103">
        <f t="shared" si="318"/>
        <v>0</v>
      </c>
      <c r="GM274" s="124"/>
      <c r="GN274" s="104"/>
      <c r="GO274" s="104"/>
      <c r="GP274" s="104"/>
      <c r="GQ274" s="104"/>
      <c r="GR274" s="104"/>
      <c r="GS274" s="104"/>
      <c r="GT274" s="104"/>
      <c r="GU274" s="104"/>
      <c r="GV274" s="104"/>
      <c r="GW274" s="104"/>
      <c r="GX274" s="104"/>
      <c r="GY274" s="104"/>
      <c r="GZ274" s="104"/>
      <c r="HA274" s="104"/>
      <c r="HB274" s="104"/>
      <c r="HC274" s="104"/>
      <c r="HD274" s="104"/>
      <c r="HE274" s="104"/>
      <c r="HF274" s="104"/>
      <c r="HG274" s="104"/>
      <c r="HH274" s="104"/>
      <c r="HI274" s="104"/>
      <c r="HJ274" s="104"/>
      <c r="HK274" s="104"/>
      <c r="HL274" s="104"/>
      <c r="HM274" s="104"/>
      <c r="HN274" s="104"/>
      <c r="HO274" s="104"/>
      <c r="HP274" s="104"/>
      <c r="HQ274" s="64"/>
      <c r="HR274" s="65"/>
      <c r="HS274" s="65"/>
      <c r="HT274" s="65"/>
      <c r="HU274" s="65"/>
      <c r="HV274" s="65"/>
      <c r="HW274" s="105"/>
      <c r="HX274" s="65"/>
      <c r="HY274" s="280">
        <f t="shared" si="324"/>
        <v>0</v>
      </c>
      <c r="HZ274" s="280">
        <f t="shared" si="325"/>
        <v>0</v>
      </c>
      <c r="IA274" s="280">
        <f t="shared" si="326"/>
        <v>0</v>
      </c>
      <c r="IB274" s="65"/>
      <c r="IC274" s="65"/>
    </row>
    <row r="275" spans="1:237" s="106" customFormat="1" ht="22.5" customHeight="1" thickBot="1" x14ac:dyDescent="0.3">
      <c r="A275" s="377" t="s">
        <v>3406</v>
      </c>
      <c r="B275" s="378" t="s">
        <v>3407</v>
      </c>
      <c r="C275" s="379" t="s">
        <v>3186</v>
      </c>
      <c r="D275" s="380" t="s">
        <v>3408</v>
      </c>
      <c r="E275" s="380" t="s">
        <v>3409</v>
      </c>
      <c r="F275" s="381" t="s">
        <v>3182</v>
      </c>
      <c r="G275" s="381" t="s">
        <v>3183</v>
      </c>
      <c r="H275" s="382" t="s">
        <v>2122</v>
      </c>
      <c r="I275" s="383" t="s">
        <v>2122</v>
      </c>
      <c r="J275" s="421" t="s">
        <v>3184</v>
      </c>
      <c r="K275" s="424" t="s">
        <v>60</v>
      </c>
      <c r="L275" s="329">
        <f>CONTINUA!BV275</f>
        <v>0</v>
      </c>
      <c r="M275" s="329">
        <f>CONTINUA!BW275</f>
        <v>0</v>
      </c>
      <c r="N275" s="895"/>
      <c r="O275" s="896" t="s">
        <v>3537</v>
      </c>
      <c r="P275" s="897">
        <v>0</v>
      </c>
      <c r="Q275" s="400"/>
      <c r="R275" s="401"/>
      <c r="S275" s="400"/>
      <c r="T275" s="401"/>
      <c r="U275" s="400"/>
      <c r="V275" s="401"/>
      <c r="W275" s="400"/>
      <c r="X275" s="401"/>
      <c r="Y275" s="400"/>
      <c r="Z275" s="401"/>
      <c r="AA275" s="400"/>
      <c r="AB275" s="401"/>
      <c r="AC275" s="400"/>
      <c r="AD275" s="401"/>
      <c r="AE275" s="400"/>
      <c r="AF275" s="401"/>
      <c r="AG275" s="400"/>
      <c r="AH275" s="401"/>
      <c r="AI275" s="400"/>
      <c r="AJ275" s="401"/>
      <c r="AK275" s="400"/>
      <c r="AL275" s="401"/>
      <c r="AM275" s="400"/>
      <c r="AN275" s="401"/>
      <c r="AO275" s="400"/>
      <c r="AP275" s="401"/>
      <c r="AQ275" s="400"/>
      <c r="AR275" s="401"/>
      <c r="AS275" s="400"/>
      <c r="AT275" s="401"/>
      <c r="AU275" s="400"/>
      <c r="AV275" s="401"/>
      <c r="AW275" s="400"/>
      <c r="AX275" s="401"/>
      <c r="AY275" s="400"/>
      <c r="AZ275" s="401"/>
      <c r="BA275" s="400"/>
      <c r="BB275" s="401"/>
      <c r="BC275" s="400"/>
      <c r="BD275" s="401"/>
      <c r="BE275" s="400"/>
      <c r="BF275" s="401"/>
      <c r="BG275" s="400"/>
      <c r="BH275" s="401"/>
      <c r="BI275" s="400"/>
      <c r="BJ275" s="401"/>
      <c r="BK275" s="400"/>
      <c r="BL275" s="401"/>
      <c r="BM275" s="400"/>
      <c r="BN275" s="401"/>
      <c r="BO275" s="400"/>
      <c r="BP275" s="401"/>
      <c r="BQ275" s="400"/>
      <c r="BR275" s="401"/>
      <c r="BS275" s="400"/>
      <c r="BT275" s="401"/>
      <c r="BU275" s="400"/>
      <c r="BV275" s="401"/>
      <c r="BW275" s="400"/>
      <c r="BX275" s="401"/>
      <c r="BY275" s="400"/>
      <c r="BZ275" s="401"/>
      <c r="CA275" s="400"/>
      <c r="CB275" s="401"/>
      <c r="CC275" s="400"/>
      <c r="CD275" s="401"/>
      <c r="CE275" s="400"/>
      <c r="CF275" s="401"/>
      <c r="CG275" s="400"/>
      <c r="CH275" s="401"/>
      <c r="CI275" s="400"/>
      <c r="CJ275" s="401"/>
      <c r="CK275" s="400"/>
      <c r="CL275" s="401"/>
      <c r="CM275" s="400"/>
      <c r="CN275" s="401"/>
      <c r="CO275" s="400"/>
      <c r="CP275" s="401"/>
      <c r="CQ275" s="400"/>
      <c r="CR275" s="401"/>
      <c r="CS275" s="400"/>
      <c r="CT275" s="401"/>
      <c r="CU275" s="400"/>
      <c r="CV275" s="401"/>
      <c r="CW275" s="400"/>
      <c r="CX275" s="401"/>
      <c r="CY275" s="400"/>
      <c r="CZ275" s="401"/>
      <c r="DA275" s="400"/>
      <c r="DB275" s="401"/>
      <c r="DC275" s="400"/>
      <c r="DD275" s="401"/>
      <c r="DE275" s="400"/>
      <c r="DF275" s="401"/>
      <c r="DG275" s="400"/>
      <c r="DH275" s="401"/>
      <c r="DI275" s="400"/>
      <c r="DJ275" s="401"/>
      <c r="DK275" s="400"/>
      <c r="DL275" s="401"/>
      <c r="DM275" s="400"/>
      <c r="DN275" s="401"/>
      <c r="DO275" s="400"/>
      <c r="DP275" s="401"/>
      <c r="DQ275" s="400"/>
      <c r="DR275" s="401"/>
      <c r="DS275" s="400"/>
      <c r="DT275" s="401"/>
      <c r="DU275" s="400"/>
      <c r="DV275" s="401"/>
      <c r="DW275" s="400"/>
      <c r="DX275" s="401"/>
      <c r="DY275" s="400"/>
      <c r="DZ275" s="401"/>
      <c r="EA275" s="400"/>
      <c r="EB275" s="401"/>
      <c r="EC275" s="400"/>
      <c r="ED275" s="401"/>
      <c r="EE275" s="400"/>
      <c r="EF275" s="401"/>
      <c r="EG275" s="400"/>
      <c r="EH275" s="401"/>
      <c r="EI275" s="400"/>
      <c r="EJ275" s="447"/>
      <c r="EK275" s="512"/>
      <c r="EL275" s="515"/>
      <c r="EM275" s="450"/>
      <c r="EN275" s="348"/>
      <c r="EO275" s="348"/>
      <c r="EP275" s="179">
        <f t="shared" si="310"/>
        <v>0</v>
      </c>
      <c r="EQ275" s="179">
        <f t="shared" si="311"/>
        <v>0</v>
      </c>
      <c r="ER275" s="179">
        <f t="shared" si="312"/>
        <v>0</v>
      </c>
      <c r="ES275" s="179">
        <f t="shared" si="313"/>
        <v>0</v>
      </c>
      <c r="ET275" s="179">
        <f t="shared" si="314"/>
        <v>0</v>
      </c>
      <c r="EU275" s="179">
        <f t="shared" si="315"/>
        <v>0</v>
      </c>
      <c r="EV275" s="172">
        <f t="shared" si="316"/>
        <v>0</v>
      </c>
      <c r="EW275" s="253"/>
      <c r="EX275" s="254">
        <v>0</v>
      </c>
      <c r="EY275" s="180">
        <v>0</v>
      </c>
      <c r="EZ275" s="255">
        <v>0</v>
      </c>
      <c r="FA275" s="255">
        <v>0</v>
      </c>
      <c r="FB275" s="180">
        <f>SUM(FF275:GI275)/2</f>
        <v>0</v>
      </c>
      <c r="FC275" s="256">
        <f>N275*km*'VALORES TABELA'!$B$13</f>
        <v>0</v>
      </c>
      <c r="FD275" s="250">
        <f t="shared" si="323"/>
        <v>0</v>
      </c>
      <c r="FE275" s="257"/>
      <c r="FF275" s="181">
        <f>((Q275+S275)*Percapita)+((R275+T275)*Cadeirante)</f>
        <v>0</v>
      </c>
      <c r="FG275" s="181">
        <f>((U275+W275)*Percapita/30*FG$4)+((V275+X275)*Cadeirante/30*FG$4)</f>
        <v>0</v>
      </c>
      <c r="FH275" s="181">
        <f>((Y275+AA275)*Percapita/30*FH$4)+((Z275+AB275)*Cadeirante/30*FH$4)</f>
        <v>0</v>
      </c>
      <c r="FI275" s="181">
        <f>((AC275+AE275)*Percapita/30*FI$4)+((AD275+AF275)*Cadeirante/30*FI$4)</f>
        <v>0</v>
      </c>
      <c r="FJ275" s="181">
        <f>((AG275+AI275)*Percapita/30*FJ$4)+((AH275+AJ275)*Cadeirante/30*FJ$4)</f>
        <v>0</v>
      </c>
      <c r="FK275" s="181">
        <f>((AK275+AM275)*Percapita/30*FK$4)+((AL275+AN275)*Cadeirante/30*FK$4)</f>
        <v>0</v>
      </c>
      <c r="FL275" s="181">
        <f>((AO275+AQ275)*Percapita/30*FL$4)+((AP275+AR275)*Cadeirante/30*FL$4)</f>
        <v>0</v>
      </c>
      <c r="FM275" s="181">
        <f>((AS275+AU275)*Percapita/30*FM$4)+((AT275+AV275)*Cadeirante/30*FM$4)</f>
        <v>0</v>
      </c>
      <c r="FN275" s="181">
        <f>((AW275+AY275)*Percapita/30*FN$4)+((AX275+AZ275)*Cadeirante/30*FN$4)</f>
        <v>0</v>
      </c>
      <c r="FO275" s="181">
        <f>((BA275+BC275)*Percapita/30*FO$4)+((BB275+BD275)*Cadeirante/30*FO$4)</f>
        <v>0</v>
      </c>
      <c r="FP275" s="181">
        <f>((BE275+BG275)*Percapita/30*FP$4)+((BF275+BH275)*Cadeirante/30*FP$4)</f>
        <v>0</v>
      </c>
      <c r="FQ275" s="181">
        <f>((BI275+BK275)*Percapita/30*FQ$4)+((BJ275+BL275)*Cadeirante/30*FQ$4)</f>
        <v>0</v>
      </c>
      <c r="FR275" s="181">
        <f>((BM275+BO275)*Percapita/30*FR$4)+((BN275+BP275)*Cadeirante/30*FR$4)</f>
        <v>0</v>
      </c>
      <c r="FS275" s="181">
        <f>((BQ275+BS275)*Percapita/30*FS$4)+((BR275+BT275)*Cadeirante/30*FS$4)</f>
        <v>0</v>
      </c>
      <c r="FT275" s="181">
        <f>((BU275+BW275)*Percapita/30*FT$4)+((BV275+BX275)*Cadeirante/30*FT$4)</f>
        <v>0</v>
      </c>
      <c r="FU275" s="181">
        <f>((BY275+CA275)*Percapita/30*FU$4)+((BZ275+CB275)*Cadeirante/30*FU$4)</f>
        <v>0</v>
      </c>
      <c r="FV275" s="181">
        <f>((CC275+CE275)*Percapita/30*FV$4)+((CD275+CF275)*Cadeirante/30*FV$4)</f>
        <v>0</v>
      </c>
      <c r="FW275" s="181">
        <f>((CG275+CI275)*Percapita/30*FW$4)+((CI275+CK275)*Cadeirante/30*FW$4)</f>
        <v>0</v>
      </c>
      <c r="FX275" s="181">
        <f>((CK275+CM275)*Percapita/30*FX$4)+((CL275+CN275)*Cadeirante/30*FX$4)</f>
        <v>0</v>
      </c>
      <c r="FY275" s="181">
        <f>((CO275+CQ275)*Percapita/30*FY$4)+((CP275+CR275)*Cadeirante/30*FY$4)</f>
        <v>0</v>
      </c>
      <c r="FZ275" s="181">
        <f>((CS275+CU275)*Percapita/30*FZ$4)+((CT275+CV275)*Cadeirante/30*FZ$4)</f>
        <v>0</v>
      </c>
      <c r="GA275" s="181">
        <f>((CW275+CY275)*Percapita/30*GA$4)+((CX275+CZ275)*Cadeirante/30*GA$4)</f>
        <v>0</v>
      </c>
      <c r="GB275" s="181">
        <f>((DA275+DC275)*Percapita/30*GB$4)+((DB275+DD275)*Cadeirante/30*GB$4)</f>
        <v>0</v>
      </c>
      <c r="GC275" s="181">
        <f>((DE275+DG275)*Percapita/30*GC$4)+((DF275+DH275)*Cadeirante/30*GC$4)</f>
        <v>0</v>
      </c>
      <c r="GD275" s="181">
        <f>((DI275+DK275)*Percapita/30*GD$4)+((DJ275+DL275)*Cadeirante/30*GD$4)</f>
        <v>0</v>
      </c>
      <c r="GE275" s="181">
        <f>((DM275+DO275)*Percapita/30*GE$4)+((DN275+DP275)*Cadeirante/30*GE$4)</f>
        <v>0</v>
      </c>
      <c r="GF275" s="181">
        <f>((DQ275+DS275)*Percapita/30*GF$4)+((DR275+DT275)*Cadeirante/30*GF$4)</f>
        <v>0</v>
      </c>
      <c r="GG275" s="181">
        <f>((DU275+DW275)*Percapita/30*GG$4)+((DV275+DX275)*Cadeirante/30*GG$4)</f>
        <v>0</v>
      </c>
      <c r="GH275" s="181">
        <f>((DY275+EA275)*Percapita/30*GH$4)+((DZ275+EB275)*Cadeirante/30*GH$4)</f>
        <v>0</v>
      </c>
      <c r="GI275" s="181">
        <f>((EC275+EE275)*Percapita/30*GI$4)+((ED275+EF275)*Cadeirante/30*GI$4)</f>
        <v>0</v>
      </c>
      <c r="GJ275" s="181">
        <f>((EG275+EI275)*Percapita)+((EH275+EJ275)*Cadeirante)</f>
        <v>0</v>
      </c>
      <c r="GK275" s="258"/>
      <c r="GL275" s="103">
        <f t="shared" si="318"/>
        <v>0</v>
      </c>
      <c r="GM275" s="124"/>
      <c r="GN275" s="182"/>
      <c r="GO275" s="182"/>
      <c r="GP275" s="182"/>
      <c r="GQ275" s="182"/>
      <c r="GR275" s="182"/>
      <c r="GS275" s="182"/>
      <c r="GT275" s="182"/>
      <c r="GU275" s="182"/>
      <c r="GV275" s="182"/>
      <c r="GW275" s="182"/>
      <c r="GX275" s="182"/>
      <c r="GY275" s="182"/>
      <c r="GZ275" s="182"/>
      <c r="HA275" s="182"/>
      <c r="HB275" s="182"/>
      <c r="HC275" s="182"/>
      <c r="HD275" s="182"/>
      <c r="HE275" s="182"/>
      <c r="HF275" s="182"/>
      <c r="HG275" s="182"/>
      <c r="HH275" s="182"/>
      <c r="HI275" s="182"/>
      <c r="HJ275" s="182"/>
      <c r="HK275" s="182"/>
      <c r="HL275" s="182"/>
      <c r="HM275" s="182"/>
      <c r="HN275" s="182"/>
      <c r="HO275" s="182"/>
      <c r="HP275" s="259"/>
      <c r="HQ275" s="64"/>
      <c r="HW275" s="257"/>
      <c r="HY275" s="280">
        <f t="shared" si="324"/>
        <v>0</v>
      </c>
      <c r="HZ275" s="280">
        <f t="shared" si="325"/>
        <v>0</v>
      </c>
      <c r="IA275" s="280">
        <f t="shared" si="326"/>
        <v>0</v>
      </c>
    </row>
    <row r="276" spans="1:237" s="106" customFormat="1" ht="22.5" customHeight="1" x14ac:dyDescent="0.25">
      <c r="A276" t="s">
        <v>3410</v>
      </c>
      <c r="B276" s="522" t="s">
        <v>3411</v>
      </c>
      <c r="C276" s="523">
        <v>1</v>
      </c>
      <c r="D276" s="524" t="s">
        <v>3412</v>
      </c>
      <c r="E276" s="524" t="s">
        <v>3413</v>
      </c>
      <c r="F276" s="525" t="s">
        <v>3182</v>
      </c>
      <c r="G276" s="525" t="s">
        <v>3183</v>
      </c>
      <c r="H276" s="350" t="s">
        <v>2124</v>
      </c>
      <c r="I276" s="351" t="s">
        <v>2124</v>
      </c>
      <c r="J276" s="409" t="s">
        <v>3184</v>
      </c>
      <c r="K276" s="410" t="s">
        <v>3185</v>
      </c>
      <c r="L276" s="329">
        <f>CONTINUA!BV276</f>
        <v>0</v>
      </c>
      <c r="M276" s="329">
        <f>CONTINUA!BW276</f>
        <v>0</v>
      </c>
      <c r="N276" s="895"/>
      <c r="O276" s="896" t="s">
        <v>3538</v>
      </c>
      <c r="P276" s="897">
        <v>0</v>
      </c>
      <c r="Q276" s="400"/>
      <c r="R276" s="401"/>
      <c r="S276" s="400"/>
      <c r="T276" s="401"/>
      <c r="U276" s="400"/>
      <c r="V276" s="401"/>
      <c r="W276" s="400"/>
      <c r="X276" s="401"/>
      <c r="Y276" s="400"/>
      <c r="Z276" s="401"/>
      <c r="AA276" s="400"/>
      <c r="AB276" s="401"/>
      <c r="AC276" s="400"/>
      <c r="AD276" s="401"/>
      <c r="AE276" s="400"/>
      <c r="AF276" s="401"/>
      <c r="AG276" s="400"/>
      <c r="AH276" s="401"/>
      <c r="AI276" s="400"/>
      <c r="AJ276" s="401"/>
      <c r="AK276" s="400"/>
      <c r="AL276" s="401"/>
      <c r="AM276" s="400"/>
      <c r="AN276" s="401"/>
      <c r="AO276" s="400"/>
      <c r="AP276" s="401"/>
      <c r="AQ276" s="400"/>
      <c r="AR276" s="401"/>
      <c r="AS276" s="400"/>
      <c r="AT276" s="401"/>
      <c r="AU276" s="400"/>
      <c r="AV276" s="401"/>
      <c r="AW276" s="400"/>
      <c r="AX276" s="401"/>
      <c r="AY276" s="400"/>
      <c r="AZ276" s="401"/>
      <c r="BA276" s="400"/>
      <c r="BB276" s="401"/>
      <c r="BC276" s="400"/>
      <c r="BD276" s="401"/>
      <c r="BE276" s="400"/>
      <c r="BF276" s="401"/>
      <c r="BG276" s="400"/>
      <c r="BH276" s="401"/>
      <c r="BI276" s="400"/>
      <c r="BJ276" s="401"/>
      <c r="BK276" s="400"/>
      <c r="BL276" s="401"/>
      <c r="BM276" s="400"/>
      <c r="BN276" s="401"/>
      <c r="BO276" s="400"/>
      <c r="BP276" s="401"/>
      <c r="BQ276" s="400"/>
      <c r="BR276" s="401"/>
      <c r="BS276" s="400"/>
      <c r="BT276" s="401"/>
      <c r="BU276" s="400"/>
      <c r="BV276" s="401"/>
      <c r="BW276" s="400"/>
      <c r="BX276" s="401"/>
      <c r="BY276" s="400"/>
      <c r="BZ276" s="401"/>
      <c r="CA276" s="400"/>
      <c r="CB276" s="401"/>
      <c r="CC276" s="400"/>
      <c r="CD276" s="401"/>
      <c r="CE276" s="400"/>
      <c r="CF276" s="401"/>
      <c r="CG276" s="400"/>
      <c r="CH276" s="401"/>
      <c r="CI276" s="400"/>
      <c r="CJ276" s="401"/>
      <c r="CK276" s="400"/>
      <c r="CL276" s="401"/>
      <c r="CM276" s="400"/>
      <c r="CN276" s="401"/>
      <c r="CO276" s="400"/>
      <c r="CP276" s="401"/>
      <c r="CQ276" s="400"/>
      <c r="CR276" s="401"/>
      <c r="CS276" s="400"/>
      <c r="CT276" s="401"/>
      <c r="CU276" s="400"/>
      <c r="CV276" s="401"/>
      <c r="CW276" s="400"/>
      <c r="CX276" s="401"/>
      <c r="CY276" s="400"/>
      <c r="CZ276" s="401"/>
      <c r="DA276" s="400"/>
      <c r="DB276" s="401"/>
      <c r="DC276" s="400"/>
      <c r="DD276" s="401"/>
      <c r="DE276" s="400"/>
      <c r="DF276" s="401"/>
      <c r="DG276" s="400"/>
      <c r="DH276" s="401"/>
      <c r="DI276" s="400"/>
      <c r="DJ276" s="401"/>
      <c r="DK276" s="400"/>
      <c r="DL276" s="401"/>
      <c r="DM276" s="400"/>
      <c r="DN276" s="401"/>
      <c r="DO276" s="400"/>
      <c r="DP276" s="401"/>
      <c r="DQ276" s="400"/>
      <c r="DR276" s="401"/>
      <c r="DS276" s="400"/>
      <c r="DT276" s="401"/>
      <c r="DU276" s="400"/>
      <c r="DV276" s="401"/>
      <c r="DW276" s="400"/>
      <c r="DX276" s="401"/>
      <c r="DY276" s="400"/>
      <c r="DZ276" s="401"/>
      <c r="EA276" s="400"/>
      <c r="EB276" s="401"/>
      <c r="EC276" s="400"/>
      <c r="ED276" s="401"/>
      <c r="EE276" s="400"/>
      <c r="EF276" s="401"/>
      <c r="EG276" s="400"/>
      <c r="EH276" s="401"/>
      <c r="EI276" s="400"/>
      <c r="EJ276" s="447"/>
      <c r="EK276" s="510"/>
      <c r="EL276" s="513"/>
      <c r="EM276" s="520"/>
      <c r="EN276" s="520"/>
      <c r="EO276" s="520"/>
      <c r="EP276" s="171">
        <f t="shared" si="310"/>
        <v>0</v>
      </c>
      <c r="EQ276" s="171">
        <f t="shared" si="311"/>
        <v>0</v>
      </c>
      <c r="ER276" s="171">
        <f t="shared" si="312"/>
        <v>0</v>
      </c>
      <c r="ES276" s="171">
        <f t="shared" si="313"/>
        <v>0</v>
      </c>
      <c r="ET276" s="171">
        <f t="shared" si="314"/>
        <v>0</v>
      </c>
      <c r="EU276" s="171">
        <f t="shared" si="315"/>
        <v>0</v>
      </c>
      <c r="EV276" s="172">
        <f t="shared" si="316"/>
        <v>0</v>
      </c>
      <c r="EW276" s="367">
        <f>IF(C276=4,IF(MAX(Q276:EJ278)&gt;0,(Especiall/30*(IF(($G276-$F276)=($G$5-$F$5),30,IF(DAY($G276)=31,($G276-$F276),($G276-$F276)+1)))),0),0)</f>
        <v>0</v>
      </c>
      <c r="EX276" s="248">
        <f t="shared" ref="EX276:EX279" si="327">FF276</f>
        <v>19049.420000000002</v>
      </c>
      <c r="EY276" s="174">
        <f>(L276*regular)+(M276*Cadeirantee)</f>
        <v>0</v>
      </c>
      <c r="EZ276" s="249">
        <f>SUMIF(FG276:GJ276,"&gt;0")</f>
        <v>0</v>
      </c>
      <c r="FA276" s="249">
        <f>SUMIF(FG276:GJ276,"&lt;0")+SUMIF(GN276:HP276,"&lt;0")</f>
        <v>0</v>
      </c>
      <c r="FB276" s="174">
        <v>0</v>
      </c>
      <c r="FC276" s="175">
        <f>N276*km*'VALORES TABELA'!$B$13</f>
        <v>0</v>
      </c>
      <c r="FD276" s="250">
        <f>GL276</f>
        <v>0</v>
      </c>
      <c r="FE276" s="176">
        <f>(EW276+EW277+EW278+EW279+EX276+EX277+EX278+EX279+EY276+EY277+EY278+EY279+EY280+EZ276+EZ277+EZ278+EZ279+FA276+FA277+FA278+FA279+FC276+FC277+FC278+FC279+HY276-HZ276-IA276+FD276+FD277+FD278+FD279+FB280)</f>
        <v>19049.420000000002</v>
      </c>
      <c r="FF276" s="177">
        <f>IF(C276=4,SUM(Q276+Q277+Q278+S276+S277+S278)*Percapita/30*FF$4+(R276+R277+R278+T276+T277+T278)*Cadeirante/30*FF$4,IF(C276=3,IF(Q279+S279=10,Fixo/30*FF$4+(Q276+Q277+Q278+S276+S277+S278)*Percapita/30*FF$4+(R279+T279)*Cadeirante/30*FF$4,IF(Q279+S279&lt;=9,(Q279+S279)*Crechee/30*FF$4)+(R279+T279)*Cadeirante/30*FF$4+(Q276+Q277+Q278+S276+S277+S278)*Percapita/30*FF$4)+IF(Q279+S279&gt;=11,Fixo/30*FF$4+(Q279+S279-10)*Crechee/30*FF$4,0),IF(C276=2,IF(R276+R277+R278+R279+T276+T277+T278+T279=1,Cadeirante/30*FF$4,IF(R276+R277+R278+R279+T276+T277+T278+T279=2,Fixo/30*FF$4,IF(R276+R277+R278+R279+T276+T277+T278+T279&gt;2,Fixo/30*FF$4+(R276+R277+R278+R279+T276+T277+T278+T279-2)*Cadeirante/30*FF$4)))+(Q276+Q277+Q278+S276+S277+S278)*Percapita/30*FF$4+(Q279+S279)*Crechee/30*FF$4,IF(C276=1,IF(Q276+Q277+Q278+R276+R277+R278+S276+S277+S278+T276+T277+T278&lt;=15,(Q276+Q277+Q278+S276+S277+S278)*Percapita/30*FF$4,IF(Q276+Q277+Q278+R276+R277+R278+S276+S277+S278+T276+T277+T278&gt;=16,Fixo/30*FF$4+(Q276+Q277+Q278+R276+R277+R278+S276+S277+S278+T276+T277-16)*Percapita/30*FF$4))))))</f>
        <v>19049.420000000002</v>
      </c>
      <c r="FG276" s="177">
        <f>IF(C276=4,SUM(U276+U277+U278+W276+W277+W278)*Percapita/30*FG$4+(V276+V277+V278+X276+X277+X278)*Cadeirante/30*FG$4,IF(C276=3,IF(U279+W279=10,Fixo/30*FG$4+(U276+U277+U278+W276+W277+W278)*Percapita/30*FG$4+(V279+X279)*Cadeirante/30*FG$4,IF(U279+W279&lt;=9,(U279+W279)*Crechee/30*FG$4)+(V279+X279)*Cadeirante/30*FG$4+(U276+U277+U278+W276+W277+W278)*Percapita/30*FG$4)+IF(U279+W279&gt;=11,Fixo/30*FG$4+(U279+W279-10)*Crechee/30*FG$4,0),IF(C276=2,IF(V276+V277+V278+V279+X276+X277+X278+X279=1,Cadeirante/30*FG$4,IF(V276+V277+V278+V279+X276+X277+X278+X279=2,Fixo/30*FG$4,IF(V276+V277+V278+V279+X276+X277+X278+X279&gt;2,Fixo/30*FG$4+(V276+V277+V278+V279+X276+X277+X278+X279-2)*Cadeirante/30*FG$4)))+(U276+U277+U278+W276+W277+W278)*Percapita/30*FG$4+(U279+W279)*Crechee/30*FG$4,IF(C276=1,IF(U276+U277+U278+V276+V277+V278+W276+W277+W278+X276+X277+X278&lt;=15,(U276+U277+U278+W276+W277+W278)*Percapita/30*FG$4,IF(U276+U277+U278+V276+V277+V278+W276+W277+W278+X276+X277+X278&gt;=16,Fixo/30*FG$4+(U276+U277+U278+V276+V277+V278+W276+W277+W278+X276+X277-16)*Percapita/30*FG$4))))))</f>
        <v>0</v>
      </c>
      <c r="FH276" s="177">
        <f>IF(C276=4,SUM(Y276+Y277+Y278+AA276+AA277+AA278)*Percapita/30*FH$4+(Z276+Z277+Z278+AB276+AB277+AB278)*Cadeirante/30*FH$4,IF(C276=3,IF(Y279+AA279=10,Fixo/30*FH$4+(Y276+Y277+Y278+AA276+AA277+AA278)*Percapita/30*FH$4+(Z279+AB279)*Cadeirante/30*FH$4,IF(Y279+AA279&lt;=9,(Y279+AA279)*Crechee/30*FH$4)+(Z279+AB279)*Cadeirante/30*FH$4+(Y276+Y277+Y278+AA276+AA277+AA278)*Percapita/30*FH$4)+IF(Y279+AA279&gt;=11,Fixo/30*FH$4+(Y279+AA279-10)*Crechee/30*FH$4,0),IF(C276=2,IF(Z276+Z277+Z278+Z279+AB276+AB277+AB278+AB279=1,Cadeirante/30*FH$4,IF(Z276+Z277+Z278+Z279+AB276+AB277+AB278+AB279=2,Fixo/30*FH$4,IF(Z276+Z277+Z278+Z279+AB276+AB277+AB278+AB279&gt;2,Fixo/30*FH$4+(Z276+Z277+Z278+Z279+AB276+AB277+AB278+AB279-2)*Cadeirante/30*FH$4)))+(Y276+Y277+Y278+AA276+AA277+AA278)*Percapita/30*FH$4+(Y279+AA279)*Crechee/30*FH$4,IF(C276=1,IF(Y276+Y277+Y278+Z276+Z277+Z278+AA276+AA277+AA278+AB276+AB277+AB278&lt;=15,(Y276+Y277+Y278+AA276+AA277+AA278)*Percapita/30*FH$4,IF(Y276+Y277+Y278+Z276+Z277+Z278+AA276+AA277+AA278+AB276+AB277+AB278&gt;=16,Fixo/30*FH$4+(Y276+Y277+Y278+Z276+Z277+Z278+AA276+AA277+AA278+AB276+AB277-16)*Percapita/30*FH$4))))))</f>
        <v>0</v>
      </c>
      <c r="FI276" s="177">
        <f>IF(C276=4,SUM(AC276+AC277+AC278+AE276+AE277+AE278)*Percapita/30*FI$4+(AD276+AD277+AD278+AF276+AF277+AF278)*Cadeirante/30*FI$4,IF(C276=3,IF(AC279+AE279=10,Fixo/30*FI$4+(AC276+AC277+AC278+AE276+AE277+AE278)*Percapita/30*FI$4+(AD279+AF279)*Cadeirante/30*FI$4,IF(AC279+AE279&lt;=9,(AC279+AE279)*Crechee/30*FI$4)+(AD279+AF279)*Cadeirante/30*FI$4+(AC276+AC277+AC278+AE276+AE277+AE278)*Percapita/30*FI$4)+IF(AC279+AE279&gt;=11,Fixo/30*FI$4+(AC279+AE279-10)*Crechee/30*FI$4,0),IF(C276=2,IF(AD276+AD277+AD278+AD279+AF276+AF277+AF278+AF279=1,Cadeirante/30*FI$4,IF(AD276+AD277+AD278+AD279+AF276+AF277+AF278+AF279=2,Fixo/30*FI$4,IF(AD276+AD277+AD278+AD279+AF276+AF277+AF278+AF279&gt;2,Fixo/30*FI$4+(AD276+AD277+AD278+AD279+AF276+AF277+AF278+AF279-2)*Cadeirante/30*FI$4)))+(AC276+AC277+AC278+AE276+AE277+AE278)*Percapita/30*FI$4+(AC279+AE279)*Crechee/30*FI$4,IF(C276=1,IF(AC276+AC277+AC278+AD276+AD277+AD278+AE276+AE277+AE278+AF276+AF277+AF278&lt;=15,(AC276+AC277+AC278+AE276+AE277+AE278)*Percapita/30*FI$4,IF(AC276+AC277+AC278+AD276+AD277+AD278+AE276+AE277+AE278+AF276+AF277+AF278&gt;=16,Fixo/30*FI$4+(AC276+AC277+AC278+AD276+AD277+AD278+AE276+AE277+AE278+AF276+AF277-16)*Percapita/30*FI$4))))))</f>
        <v>0</v>
      </c>
      <c r="FJ276" s="177">
        <f>IF(C276=4,SUM(AG276+AG277+AG278+AI276+AI277+AI278)*Percapita/30*FJ$4+(AH276+AH277+AH278+AJ276+AJ277+AJ278)*Cadeirante/30*FJ$4,IF(C276=3,IF(AG279+AI279=10,Fixo/30*FJ$4+(AG276+AG277+AG278+AI276+AI277+AI278)*Percapita/30*FJ$4+(AH279+AJ279)*Cadeirante/30*FJ$4,IF(AG279+AI279&lt;=9,(AG279+AI279)*Crechee/30*FJ$4)+(AH279+AJ279)*Cadeirante/30*FJ$4+(AG276+AG277+AG278+AI276+AI277+AI278)*Percapita/30*FJ$4)+IF(AG279+AI279&gt;=11,Fixo/30*FJ$4+(AG279+AI279-10)*Crechee/30*FJ$4,0),IF(C276=2,IF(AH276+AH277+AH278+AH279+AJ276+AJ277+AJ278+AJ279=1,Cadeirante/30*FJ$4,IF(AH276+AH277+AH278+AH279+AJ276+AJ277+AJ278+AJ279=2,Fixo/30*FJ$4,IF(AH276+AH277+AH278+AH279+AJ276+AJ277+AJ278+AJ279&gt;2,Fixo/30*FJ$4+(AH276+AH277+AH278+AH279+AJ276+AJ277+AJ278+AJ279-2)*Cadeirante/30*FJ$4)))+(AG276+AG277+AG278+AI276+AI277+AI278)*Percapita/30*FJ$4+(AG279+AI279)*Crechee/30*FJ$4,IF(C276=1,IF(AG276+AG277+AG278+AH276+AH277+AH278+AI276+AI277+AI278+AJ276+AJ277+AJ278&lt;=15,(AG276+AG277+AG278+AI276+AI277+AI278)*Percapita/30*FJ$4,IF(AG276+AG277+AG278+AH276+AH277+AH278+AI276+AI277+AI278+AJ276+AJ277+AJ278&gt;=16,Fixo/30*FJ$4+(AG276+AG277+AG278+AH276+AH277+AH278+AI276+AI277+AI278+AJ276+AJ277-16)*Percapita/30*FJ$4))))))</f>
        <v>0</v>
      </c>
      <c r="FK276" s="177">
        <f>IF(C276=4,SUM(AK276+AK277+AK278+AM276+AM277+AM278)*Percapita/30*FK$4+(AL276+AL277+AL278+AN276+AN277+AN278)*Cadeirante/30*FK$4,IF(C276=3,IF(AK279+AM279=10,Fixo/30*FK$4+(AK276+AK277+AK278+AM276+AM277+AM278)*Percapita/30*FK$4+(AL279+AN279)*Cadeirante/30*FK$4,IF(AK279+AM279&lt;=9,(AK279+AM279)*Crechee/30*FK$4)+(AL279+AN279)*Cadeirante/30*FK$4+(AK276+AK277+AK278+AM276+AM277+AM278)*Percapita/30*FK$4)+IF(AK279+AM279&gt;=11,Fixo/30*FK$4+(AK279+AM279-10)*Crechee/30*FK$4,0),IF(C276=2,IF(AL276+AL277+AL278+AL279+AN276+AN277+AN278+AN279=1,Cadeirante/30*FK$4,IF(AL276+AL277+AL278+AL279+AN276+AN277+AN278+AN279=2,Fixo/30*FK$4,IF(AL276+AL277+AL278+AL279+AN276+AN277+AN278+AN279&gt;2,Fixo/30*FK$4+(AL276+AL277+AL278+AL279+AN276+AN277+AN278+AN279-2)*Cadeirante/30*FK$4)))+(AK276+AK277+AK278+AM276+AM277+AM278)*Percapita/30*FK$4+(AK279+AM279)*Crechee/30*FK$4,IF(C276=1,IF(AK276+AK277+AK278+AL276+AL277+AL278+AM276+AM277+AM278+AN276+AN277+AN278&lt;=15,(AK276+AK277+AK278+AM276+AM277+AM278)*Percapita/30*FK$4,IF(AK276+AK277+AK278+AL276+AL277+AL278+AM276+AM277+AM278+AN276+AN277+AN278&gt;=16,Fixo/30*FK$4+(AK276+AK277+AK278+AL276+AL277+AL278+AM276+AM277+AM278+AN276+AN277-16)*Percapita/30*FK$4))))))</f>
        <v>0</v>
      </c>
      <c r="FL276" s="177">
        <f>IF(C276=4,SUM(AO276+AO277+AO278+AQ276+AQ277+AQ278)*Percapita/30*FL$4+(AP276+AP277+AP278+AR276+AR277+AR278)*Cadeirante/30*FL$4,IF(C276=3,IF(AO279+AQ279=10,Fixo/30*FL$4+(AO276+AO277+AO278+AQ276+AQ277+AQ278)*Percapita/30*FL$4+(AP279+AR279)*Cadeirante/30*FL$4,IF(AO279+AQ279&lt;=9,(AO279+AQ279)*Crechee/30*FL$4)+(AP279+AR279)*Cadeirante/30*FL$4+(AO276+AO277+AO278+AQ276+AQ277+AQ278)*Percapita/30*FL$4)+IF(AO279+AQ279&gt;=11,Fixo/30*FL$4+(AO279+AQ279-10)*Crechee/30*FL$4,0),IF(C276=2,IF(AP276+AP277+AP278+AP279+AR276+AR277+AR278+AR279=1,Cadeirante/30*FL$4,IF(AP276+AP277+AP278+AP279+AR276+AR277+AR278+AR279=2,Fixo/30*FL$4,IF(AP276+AP277+AP278+AP279+AR276+AR277+AR278+AR279&gt;2,Fixo/30*FL$4+(AP276+AP277+AP278+AP279+AR276+AR277+AR278+AR279-2)*Cadeirante/30*FL$4)))+(AO276+AO277+AO278+AQ276+AQ277+AQ278)*Percapita/30*FL$4+(AO279+AQ279)*Crechee/30*FL$4,IF(C276=1,IF(AO276+AO277+AO278+AP276+AP277+AP278+AQ276+AQ277+AQ278+AR276+AR277+AR278&lt;=15,(AO276+AO277+AO278+AQ276+AQ277+AQ278)*Percapita/30*FL$4,IF(AO276+AO277+AO278+AP276+AP277+AP278+AQ276+AQ277+AQ278+AR276+AR277+AR278&gt;=16,Fixo/30*FL$4+(AO276+AO277+AO278+AP276+AP277+AP278+AQ276+AQ277+AQ278+AR276+AR277-16)*Percapita/30*FL$4))))))</f>
        <v>0</v>
      </c>
      <c r="FM276" s="177">
        <f>IF(C276=4,SUM(AS276+AS277+AS278+AU276+AU277+AU278)*Percapita/30*FM$4+(AT276+AT277+AT278+AV276+AV277+AV278)*Cadeirante/30*FM$4,IF(C276=3,IF(AS279+AU279=10,Fixo/30*FM$4+(AS276+AS277+AS278+AU276+AU277+AU278)*Percapita/30*FM$4+(AT279+AV279)*Cadeirante/30*FM$4,IF(AS279+AU279&lt;=9,(AS279+AU279)*Crechee/30*FM$4)+(AT279+AV279)*Cadeirante/30*FM$4+(AS276+AS277+AS278+AU276+AU277+AU278)*Percapita/30*FM$4)+IF(AS279+AU279&gt;=11,Fixo/30*FM$4+(AS279+AU279-10)*Crechee/30*FM$4,0),IF(C276=2,IF(AT276+AT277+AT278+AT279+AV276+AV277+AV278+AV279=1,Cadeirante/30*FM$4,IF(AT276+AT277+AT278+AT279+AV276+AV277+AV278+AV279=2,Fixo/30*FM$4,IF(AT276+AT277+AT278+AT279+AV276+AV277+AV278+AV279&gt;2,Fixo/30*FM$4+(AT276+AT277+AT278+AT279+AV276+AV277+AV278+AV279-2)*Cadeirante/30*FM$4)))+(AS276+AS277+AS278+AU276+AU277+AU278)*Percapita/30*FM$4+(AS279+AU279)*Crechee/30*FM$4,IF(C276=1,IF(AS276+AS277+AS278+AT276+AT277+AT278+AU276+AU277+AU278+AV276+AV277+AV278&lt;=15,(AS276+AS277+AS278+AU276+AU277+AU278)*Percapita/30*FM$4,IF(AS276+AS277+AS278+AT276+AT277+AT278+AU276+AU277+AU278+AV276+AV277+AV278&gt;=16,Fixo/30*FM$4+(AS276+AS277+AS278+AT276+AT277+AT278+AU276+AU277+AU278+AV276+AV277-16)*Percapita/30*FM$4))))))</f>
        <v>0</v>
      </c>
      <c r="FN276" s="177">
        <f>IF(C276=4,SUM(AW276+AW277+AW278+AY276+AY277+AY278)*Percapita/30*FN$4+(AX276+AX277+AX278+AZ276+AZ277+AZ278)*Cadeirante/30*FN$4,IF(C276=3,IF(AW279+AY279=10,Fixo/30*FN$4+(AW276+AW277+AW278+AY276+AY277+AY278)*Percapita/30*FN$4+(AX279+AZ279)*Cadeirante/30*FN$4,IF(AW279+AY279&lt;=9,(AW279+AY279)*Crechee/30*FN$4)+(AX279+AZ279)*Cadeirante/30*FN$4+(AW276+AW277+AW278+AY276+AY277+AY278)*Percapita/30*FN$4)+IF(AW279+AY279&gt;=11,Fixo/30*FN$4+(AW279+AY279-10)*Crechee/30*FN$4,0),IF(C276=2,IF(AX276+AX277+AX278+AX279+AZ276+AZ277+AZ278+AZ279=1,Cadeirante/30*FN$4,IF(AX276+AX277+AX278+AX279+AZ276+AZ277+AZ278+AZ279=2,Fixo/30*FN$4,IF(AX276+AX277+AX278+AX279+AZ276+AZ277+AZ278+AZ279&gt;2,Fixo/30*FN$4+(AX276+AX277+AX278+AX279+AZ276+AZ277+AZ278+AZ279-2)*Cadeirante/30*FN$4)))+(AW276+AW277+AW278+AY276+AY277+AY278)*Percapita/30*FN$4+(AW279+AY279)*Crechee/30*FN$4,IF(C276=1,IF(AW276+AW277+AW278+AX276+AX277+AX278+AY276+AY277+AY278+AZ276+AZ277+AZ278&lt;=15,(AW276+AW277+AW278+AY276+AY277+AY278)*Percapita/30*FN$4,IF(AW276+AW277+AW278+AX276+AX277+AX278+AY276+AY277+AY278+AZ276+AZ277+AZ278&gt;=16,Fixo/30*FN$4+(AW276+AW277+AW278+AX276+AX277+AX278+AY276+AY277+AY278+AZ276+AZ277-16)*Percapita/30*FN$4))))))</f>
        <v>0</v>
      </c>
      <c r="FO276" s="177">
        <f>IF(C276=4,SUM(BA276+BA277+BA278+BC276+BC277+BC278)*Percapita/30*FO$4+(BB276+BB277+BB278+BD276+BD277+BD278)*Cadeirante/30*FO$4,IF(C276=3,IF(BA279+BC279=10,Fixo/30*FO$4+(BA276+BA277+BA278+BC276+BC277+BC278)*Percapita/30*FO$4+(BB279+BD279)*Cadeirante/30*FO$4,IF(BA279+BC279&lt;=9,(BA279+BC279)*Crechee/30*FO$4)+(BB279+BD279)*Cadeirante/30*FO$4+(BA276+BA277+BA278+BC276+BC277+BC278)*Percapita/30*FO$4)+IF(BA279+BC279&gt;=11,Fixo/30*FO$4+(BA279+BC279-10)*Crechee/30*FO$4,0),IF(C276=2,IF(BB276+BB277+BB278+BB279+BD276+BD277+BD278+BD279=1,Cadeirante/30*FO$4,IF(BB276+BB277+BB278+BB279+BD276+BD277+BD278+BD279=2,Fixo/30*FO$4,IF(BB276+BB277+BB278+BB279+BD276+BD277+BD278+BD279&gt;2,Fixo/30*FO$4+(BB276+BB277+BB278+BB279+BD276+BD277+BD278+BD279-2)*Cadeirante/30*FO$4)))+(BA276+BA277+BA278+BC276+BC277+BC278)*Percapita/30*FO$4+(BA279+BC279)*Crechee/30*FO$4,IF(C276=1,IF(BA276+BA277+BA278+BB276+BB277+BB278+BC276+BC277+BC278+BD276+BD277+BD278&lt;=15,(BA276+BA277+BA278+BC276+BC277+BC278)*Percapita/30*FO$4,IF(BA276+BA277+BA278+BB276+BB277+BB278+BC276+BC277+BC278+BD276+BD277+BD278&gt;=16,Fixo/30*FO$4+(BA276+BA277+BA278+BB276+BB277+BB278+BC276+BC277+BC278+BD276+BD277-16)*Percapita/30*FO$4))))))</f>
        <v>0</v>
      </c>
      <c r="FP276" s="177">
        <f>IF(C276=4,SUM(BE276+BE277+BE278+BG276+BG277+BG278)*Percapita/30*FP$4+(BF276+BF277+BF278+BH276+BH277+BH278)*Cadeirante/30*FP$4,IF(C276=3,IF(BE279+BG279=10,Fixo/30*FP$4+(BE276+BE277+BE278+BG276+BG277+BG278)*Percapita/30*FP$4+(BF279+BH279)*Cadeirante/30*FP$4,IF(BE279+BG279&lt;=9,(BE279+BG279)*Crechee/30*FP$4)+(BF279+BH279)*Cadeirante/30*FP$4+(BE276+BE277+BE278+BG276+BG277+BG278)*Percapita/30*FP$4)+IF(BE279+BG279&gt;=11,Fixo/30*FP$4+(BE279+BG279-10)*Crechee/30*FP$4,0),IF(C276=2,IF(BF276+BF277+BF278+BF279+BH276+BH277+BH278+BH279=1,Cadeirante/30*FP$4,IF(BF276+BF277+BF278+BF279+BH276+BH277+BH278+BH279=2,Fixo/30*FP$4,IF(BF276+BF277+BF278+BF279+BH276+BH277+BH278+BH279&gt;2,Fixo/30*FP$4+(BF276+BF277+BF278+BF279+BH276+BH277+BH278+BH279-2)*Cadeirante/30*FP$4)))+(BE276+BE277+BE278+BG276+BG277+BG278)*Percapita/30*FP$4+(BE279+BG279)*Crechee/30*FP$4,IF(C276=1,IF(BE276+BE277+BE278+BF276+BF277+BF278+BG276+BG277+BG278+BH276+BH277+BH278&lt;=15,(BE276+BE277+BE278+BG276+BG277+BG278)*Percapita/30*FP$4,IF(BE276+BE277+BE278+BF276+BF277+BF278+BG276+BG277+BG278+BH276+BH277+BH278&gt;=16,Fixo/30*FP$4+(BE276+BE277+BE278+BF276+BF277+BF278+BG276+BG277+BG278+BH276+BH277-16)*Percapita/30*FP$4))))))</f>
        <v>0</v>
      </c>
      <c r="FQ276" s="177">
        <f>IF(C276=4,SUM(BI276+BI277+BI278+BK276+BK277+BK278)*Percapita/30*FQ$4+(BJ276+BJ277+BJ278+BL276+BL277+BL278)*Cadeirante/30*FQ$4,IF(C276=3,IF(BI279+BK279=10,Fixo/30*FQ$4+(BI276+BI277+BI278+BK276+BK277+BK278)*Percapita/30*FQ$4+(BJ279+BL279)*Cadeirante/30*FQ$4,IF(BI279+BK279&lt;=9,(BI279+BK279)*Crechee/30*FQ$4)+(BJ279+BL279)*Cadeirante/30*FQ$4+(BI276+BI277+BI278+BK276+BK277+BK278)*Percapita/30*FQ$4)+IF(BI279+BK279&gt;=11,Fixo/30*FQ$4+(BI279+BK279-10)*Crechee/30*FQ$4,0),IF(C276=2,IF(BJ276+BJ277+BJ278+BJ279+BL276+BL277+BL278+BL279=1,Cadeirante/30*FQ$4,IF(BJ276+BJ277+BJ278+BJ279+BL276+BL277+BL278+BL279=2,Fixo/30*FQ$4,IF(BJ276+BJ277+BJ278+BJ279+BL276+BL277+BL278+BL279&gt;2,Fixo/30*FQ$4+(BJ276+BJ277+BJ278+BJ279+BL276+BL277+BL278+BL279-2)*Cadeirante/30*FQ$4)))+(BI276+BI277+BI278+BK276+BK277+BK278)*Percapita/30*FQ$4+(BI279+BK279)*Crechee/30*FQ$4,IF(C276=1,IF(BI276+BI277+BI278+BJ276+BJ277+BJ278+BK276+BK277+BK278+BL276+BL277+BL278&lt;=15,(BI276+BI277+BI278+BK276+BK277+BK278)*Percapita/30*FQ$4,IF(BI276+BI277+BI278+BJ276+BJ277+BJ278+BK276+BK277+BK278+BL276+BL277+BL278&gt;=16,Fixo/30*FQ$4+(BI276+BI277+BI278+BJ276+BJ277+BJ278+BK276+BK277+BK278+BL276+BL277-16)*Percapita/30*FQ$4))))))</f>
        <v>0</v>
      </c>
      <c r="FR276" s="177">
        <f>IF(C276=4,SUM(BM276+BM277+BM278+BO276+BO277+BO278)*Percapita/30*FR$4+(BN276+BN277+BN278+BP276+BP277+BP278)*Cadeirante/30*FR$4,IF(C276=3,IF(BM279+BO279=10,Fixo/30*FR$4+(BM276+BM277+BM278+BO276+BO277+BO278)*Percapita/30*FR$4+(BN279+BP279)*Cadeirante/30*FR$4,IF(BM279+BO279&lt;=9,(BM279+BO279)*Crechee/30*FR$4)+(BN279+BP279)*Cadeirante/30*FR$4+(BM276+BM277+BM278+BO276+BO277+BO278)*Percapita/30*FR$4)+IF(BM279+BO279&gt;=11,Fixo/30*FR$4+(BM279+BO279-10)*Crechee/30*FR$4,0),IF(C276=2,IF(BN276+BN277+BN278+BN279+BP276+BP277+BP278+BP279=1,Cadeirante/30*FR$4,IF(BN276+BN277+BN278+BN279+BP276+BP277+BP278+BP279=2,Fixo/30*FR$4,IF(BN276+BN277+BN278+BN279+BP276+BP277+BP278+BP279&gt;2,Fixo/30*FR$4+(BN276+BN277+BN278+BN279+BP276+BP277+BP278+BP279-2)*Cadeirante/30*FR$4)))+(BM276+BM277+BM278+BO276+BO277+BO278)*Percapita/30*FR$4+(BM279+BO279)*Crechee/30*FR$4,IF(C276=1,IF(BM276+BM277+BM278+BN276+BN277+BN278+BO276+BO277+BO278+BP276+BP277+BP278&lt;=15,(BM276+BM277+BM278+BO276+BO277+BO278)*Percapita/30*FR$4,IF(BM276+BM277+BM278+BN276+BN277+BN278+BO276+BO277+BO278+BP276+BP277+BP278&gt;=16,Fixo/30*FR$4+(BM276+BM277+BM278+BN276+BN277+BN278+BO276+BO277+BO278+BP276+BP277-16)*Percapita/30*FR$4))))))</f>
        <v>0</v>
      </c>
      <c r="FS276" s="177">
        <f>IF(C276=4,SUM(BQ276+BQ277+BQ278+BS276+BS277+BS278)*Percapita/30*FS$4+(BR276+BR277+BR278+BT276+BT277+BT278)*Cadeirante/30*FS$4,IF(C276=3,IF(BQ279+BS279=10,Fixo/30*FS$4+(BQ276+BQ277+BQ278+BS276+BS277+BS278)*Percapita/30*FS$4+(BR279+BT279)*Cadeirante/30*FS$4,IF(BQ279+BS279&lt;=9,(BQ279+BS279)*Crechee/30*FS$4)+(BR279+BT279)*Cadeirante/30*FS$4+(BQ276+BQ277+BQ278+BS276+BS277+BS278)*Percapita/30*FS$4)+IF(BQ279+BS279&gt;=11,Fixo/30*FS$4+(BQ279+BS279-10)*Crechee/30*FS$4,0),IF(C276=2,IF(BR276+BR277+BR278+BR279+BT276+BT277+BT278+BT279=1,Cadeirante/30*FS$4,IF(BR276+BR277+BR278+BR279+BT276+BT277+BT278+BT279=2,Fixo/30*FS$4,IF(BR276+BR277+BR278+BR279+BT276+BT277+BT278+BT279&gt;2,Fixo/30*FS$4+(BR276+BR277+BR278+BR279+BT276+BT277+BT278+BT279-2)*Cadeirante/30*FS$4)))+(BQ276+BQ277+BQ278+BS276+BS277+BS278)*Percapita/30*FS$4+(BQ279+BS279)*Crechee/30*FS$4,IF(C276=1,IF(BQ276+BQ277+BQ278+BR276+BR277+BR278+BS276+BS277+BS278+BT276+BT277+BT278&lt;=15,(BQ276+BQ277+BQ278+BS276+BS277+BS278)*Percapita/30*FS$4,IF(BQ276+BQ277+BQ278+BR276+BR277+BR278+BS276+BS277+BS278+BT276+BT277+BT278&gt;=16,Fixo/30*FS$4+(BQ276+BQ277+BQ278+BR276+BR277+BR278+BS276+BS277+BS278+BT276+BT277-16)*Percapita/30*FS$4))))))</f>
        <v>0</v>
      </c>
      <c r="FT276" s="177">
        <f>IF(C276=4,SUM(BU276+BU277+BU278+BW276+BW277+BW278)*Percapita/30*FT$4+(BV276+BV277+BV278+BX276+BX277+BX278)*Cadeirante/30*FT$4,IF(C276=3,IF(BU279+BW279=10,Fixo/30*FT$4+(BU276+BU277+BU278+BW276+BW277+BW278)*Percapita/30*FT$4+(BV279+BX279)*Cadeirante/30*FT$4,IF(BU279+BW279&lt;=9,(BU279+BW279)*Crechee/30*FT$4)+(BV279+BX279)*Cadeirante/30*FT$4+(BU276+BU277+BU278+BW276+BW277+BW278)*Percapita/30*FT$4)+IF(BU279+BW279&gt;=11,Fixo/30*FT$4+(BU279+BW279-10)*Crechee/30*FT$4,0),IF(C276=2,IF(BV276+BV277+BV278+BV279+BX276+BX277+BX278+BX279=1,Cadeirante/30*FT$4,IF(BV276+BV277+BV278+BV279+BX276+BX277+BX278+BX279=2,Fixo/30*FT$4,IF(BV276+BV277+BV278+BV279+BX276+BX277+BX278+BX279&gt;2,Fixo/30*FT$4+(BV276+BV277+BV278+BV279+BX276+BX277+BX278+BX279-2)*Cadeirante/30*FT$4)))+(BU276+BU277+BU278+BW276+BW277+BW278)*Percapita/30*FT$4+(BU279+BW279)*Crechee/30*FT$4,IF(C276=1,IF(BU276+BU277+BU278+BV276+BV277+BV278+BW276+BW277+BW278+BX276+BX277+BX278&lt;=15,(BU276+BU277+BU278+BW276+BW277+BW278)*Percapita/30*FT$4,IF(BU276+BU277+BU278+BV276+BV277+BV278+BW276+BW277+BW278+BX276+BX277+BX278&gt;=16,Fixo/30*FT$4+(BU276+BU277+BU278+BV276+BV277+BV278+BW276+BW277+BW278+BX276+BX277-16)*Percapita/30*FT$4))))))</f>
        <v>0</v>
      </c>
      <c r="FU276" s="177">
        <f>IF(C276=4,SUM(BY276+BY277+BY278+CA276+CA277+CA278)*Percapita/30*FU$4+(BZ276+BZ277+BZ278+CB276+CB277+CB278)*Cadeirante/30*FU$4,IF(C276=3,IF(BY279+CA279=10,Fixo/30*FU$4+(BY276+BY277+BY278+CA276+CA277+CA278)*Percapita/30*FU$4+(BZ279+CB279)*Cadeirante/30*FU$4,IF(BY279+CA279&lt;=9,(BY279+CA279)*Crechee/30*FU$4)+(BZ279+CB279)*Cadeirante/30*FU$4+(BY276+BY277+BY278+CA276+CA277+CA278)*Percapita/30*FU$4)+IF(BY279+CA279&gt;=11,Fixo/30*FU$4+(BY279+CA279-10)*Crechee/30*FU$4,0),IF(C276=2,IF(BZ276+BZ277+BZ278+BZ279+CB276+CB277+CB278+CB279=1,Cadeirante/30*FU$4,IF(BZ276+BZ277+BZ278+BZ279+CB276+CB277+CB278+CB279=2,Fixo/30*FU$4,IF(BZ276+BZ277+BZ278+BZ279+CB276+CB277+CB278+CB279&gt;2,Fixo/30*FU$4+(BZ276+BZ277+BZ278+BZ279+CB276+CB277+CB278+CB279-2)*Cadeirante/30*FU$4)))+(BY276+BY277+BY278+CA276+CA277+CA278)*Percapita/30*FU$4+(BY279+CA279)*Crechee/30*FU$4,IF(C276=1,IF(BY276+BY277+BY278+BZ276+BZ277+BZ278+CA276+CA277+CA278+CB276+CB277+CB278&lt;=15,(BY276+BY277+BY278+CA276+CA277+CA278)*Percapita/30*FU$4,IF(BY276+BY277+BY278+BZ276+BZ277+BZ278+CA276+CA277+CA278+CB276+CB277+CB278&gt;=16,Fixo/30*FU$4+(BY276+BY277+BY278+BZ276+BZ277+BZ278+CA276+CA277+CA278+CB276+CB277-16)*Percapita/30*FU$4))))))</f>
        <v>0</v>
      </c>
      <c r="FV276" s="177">
        <f>IF(C276=4,SUM(CC276+CC277+CC278+CE276+CE277+CE278)*Percapita/30*FV$4+(CD276+CD277+CD278+CF276+CF277+CF278)*Cadeirante/30*FV$4,IF(C276=3,IF(CC279+CE279=10,Fixo/30*FV$4+(CC276+CC277+CC278+CE276+CE277+CE278)*Percapita/30*FV$4+(CD279+CF279)*Cadeirante/30*FV$4,IF(CC279+CE279&lt;=9,(CC279+CE279)*Crechee/30*FV$4)+(CD279+CF279)*Cadeirante/30*FV$4+(CC276+CC277+CC278+CE276+CE277+CE278)*Percapita/30*FV$4)+IF(CC279+CE279&gt;=11,Fixo/30*FV$4+(CC279+CE279-10)*Crechee/30*FV$4,0),IF(C276=2,IF(CD276+CD277+CD278+CD279+CF276+CF277+CF278+CF279=1,Cadeirante/30*FV$4,IF(CD276+CD277+CD278+CD279+CF276+CF277+CF278+CF279=2,Fixo/30*FV$4,IF(CD276+CD277+CD278+CD279+CF276+CF277+CF278+CF279&gt;2,Fixo/30*FV$4+(CD276+CD277+CD278+CD279+CF276+CF277+CF278+CF279-2)*Cadeirante/30*FV$4)))+(CC276+CC277+CC278+CE276+CE277+CE278)*Percapita/30*FV$4+(CC279+CE279)*Crechee/30*FV$4,IF(C276=1,IF(CC276+CC277+CC278+CD276+CD277+CD278+CE276+CE277+CE278+CF276+CF277+CF278&lt;=15,(CC276+CC277+CC278+CE276+CE277+CE278)*Percapita/30*FV$4,IF(CC276+CC277+CC278+CD276+CD277+CD278+CE276+CE277+CE278+CF276+CF277+CF278&gt;=16,Fixo/30*FV$4+(CC276+CC277+CC278+CD276+CD277+CD278+CE276+CE277+CE278+CF276+CF277-16)*Percapita/30*FV$4))))))</f>
        <v>0</v>
      </c>
      <c r="FW276" s="177">
        <f>IF(C276=4,SUM(CG276+CG277+CG278+CI276+CI277+CI278)*Percapita/30*FW$4+(CH276+CH277+CH278+CJ276+CJ277+CJ278)*Cadeirante/30*FW$4,IF(C276=3,IF(CG279+CI279=10,Fixo/30*FW$4+(CG276+CG277+CG278+CI276+CI277+CI278)*Percapita/30*FW$4+(CH279+CJ279)*Cadeirante/30*FW$4,IF(CG279+CI279&lt;=9,(CG279+CI279)*Crechee/30*FW$4)+(CH279+CJ279)*Cadeirante/30*FW$4+(CG276+CG277+CG278+CI276+CI277+CI278)*Percapita/30*FW$4)+IF(CG279+CI279&gt;=11,Fixo/30*FW$4+(CG279+CI279-10)*Crechee/30*FW$4,0),IF(C276=2,IF(CH276+CH277+CH278+CH279+CJ276+CJ277+CJ278+CJ279=1,Cadeirante/30*FW$4,IF(CH276+CH277+CH278+CH279+CJ276+CJ277+CJ278+CJ279=2,Fixo/30*FW$4,IF(CH276+CH277+CH278+CH279+CJ276+CJ277+CJ278+CJ279&gt;2,Fixo/30*FW$4+(CH276+CH277+CH278+CH279+CJ276+CJ277+CJ278+CJ279-2)*Cadeirante/30*FW$4)))+(CG276+CG277+CG278+CI276+CI277+CI278)*Percapita/30*FW$4+(CG279+CI279)*Crechee/30*FW$4,IF(C276=1,IF(CG276+CG277+CG278+CH276+CH277+CH278+CI276+CI277+CI278+CJ276+CJ277+CJ278&lt;=15,(CG276+CG277+CG278+CI276+CI277+CI278)*Percapita/30*FW$4,IF(CG276+CG277+CG278+CH276+CH277+CH278+CI276+CI277+CI278+CJ276+CJ277+CJ278&gt;=16,Fixo/30*FW$4+(CG276+CG277+CG278+CH276+CH277+CH278+CI276+CI277+CI278+CJ276+CJ277-16)*Percapita/30*FW$4))))))</f>
        <v>0</v>
      </c>
      <c r="FX276" s="177">
        <f>IF(C276=4,SUM(CK276+CK277+CK278+CM276+CM277+CM278)*Percapita/30*FX$4+(CL276+CL277+CL278+CN276+CN277+CN278)*Cadeirante/30*FX$4,IF(C276=3,IF(CK279+CM279=10,Fixo/30*FX$4+(CK276+CK277+CK278+CM276+CM277+CM278)*Percapita/30*FX$4+(CL279+CN279)*Cadeirante/30*FX$4,IF(CK279+CM279&lt;=9,(CK279+CM279)*Crechee/30*FX$4)+(CL279+CN279)*Cadeirante/30*FX$4+(CK276+CK277+CK278+CM276+CM277+CM278)*Percapita/30*FX$4)+IF(CK279+CM279&gt;=11,Fixo/30*FX$4+(CK279+CM279-10)*Crechee/30*FX$4,0),IF(C276=2,IF(CL276+CL277+CL278+CL279+CN276+CN277+CN278+CN279=1,Cadeirante/30*FX$4,IF(CL276+CL277+CL278+CL279+CN276+CN277+CN278+CN279=2,Fixo/30*FX$4,IF(CL276+CL277+CL278+CL279+CN276+CN277+CN278+CN279&gt;2,Fixo/30*FX$4+(CL276+CL277+CL278+CL279+CN276+CN277+CN278+CN279-2)*Cadeirante/30*FX$4)))+(CK276+CK277+CK278+CM276+CM277+CM278)*Percapita/30*FX$4+(CK279+CM279)*Crechee/30*FX$4,IF(C276=1,IF(CK276+CK277+CK278+CL276+CL277+CL278+CM276+CM277+CM278+CN276+CN277+CN278&lt;=15,(CK276+CK277+CK278+CM276+CM277+CM278)*Percapita/30*FX$4,IF(CK276+CK277+CK278+CL276+CL277+CL278+CM276+CM277+CM278+CN276+CN277+CN278&gt;=16,Fixo/30*FX$4+(CK276+CK277+CK278+CL276+CL277+CL278+CM276+CM277+CM278+CN276+CN277-16)*Percapita/30*FX$4))))))</f>
        <v>0</v>
      </c>
      <c r="FY276" s="177">
        <f>IF(C276=4,SUM(CO276+CO277+CO278+CQ276+CQ277+CQ278)*Percapita/30*FY$4+(CP276+CP277+CP278+CR276+CR277+CR278)*Cadeirante/30*FY$4,IF(C276=3,IF(CO279+CQ279=10,Fixo/30*FY$4+(CO276+CO277+CO278+CQ276+CQ277+CQ278)*Percapita/30*FY$4+(CP279+CR279)*Cadeirante/30*FY$4,IF(CO279+CQ279&lt;=9,(CO279+CQ279)*Crechee/30*FY$4)+(CP279+CR279)*Cadeirante/30*FY$4+(CO276+CO277+CO278+CQ276+CQ277+CQ278)*Percapita/30*FY$4)+IF(CO279+CQ279&gt;=11,Fixo/30*FY$4+(CO279+CQ279-10)*Crechee/30*FY$4,0),IF(C276=2,IF(CP276+CP277+CP278+CP279+CR276+CR277+CR278+CR279=1,Cadeirante/30*FY$4,IF(CP276+CP277+CP278+CP279+CR276+CR277+CR278+CR279=2,Fixo/30*FY$4,IF(CP276+CP277+CP278+CP279+CR276+CR277+CR278+CR279&gt;2,Fixo/30*FY$4+(CP276+CP277+CP278+CP279+CR276+CR277+CR278+CR279-2)*Cadeirante/30*FY$4)))+(CO276+CO277+CO278+CQ276+CQ277+CQ278)*Percapita/30*FY$4+(CO279+CQ279)*Crechee/30*FY$4,IF(C276=1,IF(CO276+CO277+CO278+CP276+CP277+CP278+CQ276+CQ277+CQ278+CR276+CR277+CR278&lt;=15,(CO276+CO277+CO278+CQ276+CQ277+CQ278)*Percapita/30*FY$4,IF(CO276+CO277+CO278+CP276+CP277+CP278+CQ276+CQ277+CQ278+CR276+CR277+CR278&gt;=16,Fixo/30*FY$4+(CO276+CO277+CO278+CP276+CP277+CP278+CQ276+CQ277+CQ278+CR276+CR277-16)*Percapita/30*FY$4))))))</f>
        <v>0</v>
      </c>
      <c r="FZ276" s="177">
        <f>IF(C276=4,SUM(CS276+CS277+CS278+CU276+CU277+CU278)*Percapita/30*FZ$4+(CT276+CT277+CT278+CV276+CV277+CV278)*Cadeirante/30*FZ$4,IF(C276=3,IF(CS279+CU279=10,Fixo/30*FZ$4+(CS276+CS277+CS278+CU276+CU277+CU278)*Percapita/30*FZ$4+(CT279+CV279)*Cadeirante/30*FZ$4,IF(CS279+CU279&lt;=9,(CS279+CU279)*Crechee/30*FZ$4)+(CT279+CV279)*Cadeirante/30*FZ$4+(CS276+CS277+CS278+CU276+CU277+CU278)*Percapita/30*FZ$4)+IF(CS279+CU279&gt;=11,Fixo/30*FZ$4+(CS279+CU279-10)*Crechee/30*FZ$4,0),IF(C276=2,IF(CT276+CT277+CT278+CT279+CV276+CV277+CV278+CV279=1,Cadeirante/30*FZ$4,IF(CT276+CT277+CT278+CT279+CV276+CV277+CV278+CV279=2,Fixo/30*FZ$4,IF(CT276+CT277+CT278+CT279+CV276+CV277+CV278+CV279&gt;2,Fixo/30*FZ$4+(CT276+CT277+CT278+CT279+CV276+CV277+CV278+CV279-2)*Cadeirante/30*FZ$4)))+(CS276+CS277+CS278+CU276+CU277+CU278)*Percapita/30*FZ$4+(CS279+CU279)*Crechee/30*FZ$4,IF(C276=1,IF(CS276+CS277+CS278+CT276+CT277+CT278+CU276+CU277+CU278+CV276+CV277+CV278&lt;=15,(CS276+CS277+CS278+CU276+CU277+CU278)*Percapita/30*FZ$4,IF(CS276+CS277+CS278+CT276+CT277+CT278+CU276+CU277+CU278+CV276+CV277+CV278&gt;=16,Fixo/30*FZ$4+(CS276+CS277+CS278+CT276+CT277+CT278+CU276+CU277+CU278+CV276+CV277-16)*Percapita/30*FZ$4))))))</f>
        <v>0</v>
      </c>
      <c r="GA276" s="177">
        <f>IF(C276=4,SUM(CW276+CW277+CW278+CY276+CY277+CY278)*Percapita/30*GA$4+(CX276+CX277+CX278+CZ276+CZ277+CZ278)*Cadeirante/30*GA$4,IF(C276=3,IF(CW279+CY279=10,Fixo/30*GA$4+(CW276+CW277+CW278+CY276+CY277+CY278)*Percapita/30*GA$4+(CX279+CZ279)*Cadeirante/30*GA$4,IF(CW279+CY279&lt;=9,(CW279+CY279)*Crechee/30*GA$4)+(CX279+CZ279)*Cadeirante/30*GA$4+(CW276+CW277+CW278+CY276+CY277+CY278)*Percapita/30*GA$4)+IF(CW279+CY279&gt;=11,Fixo/30*GA$4+(CW279+CY279-10)*Crechee/30*GA$4,0),IF(C276=2,IF(CX276+CX277+CX278+CX279+CZ276+CZ277+CZ278+CZ279=1,Cadeirante/30*GA$4,IF(CX276+CX277+CX278+CX279+CZ276+CZ277+CZ278+CZ279=2,Fixo/30*GA$4,IF(CX276+CX277+CX278+CX279+CZ276+CZ277+CZ278+CZ279&gt;2,Fixo/30*GA$4+(CX276+CX277+CX278+CX279+CZ276+CZ277+CZ278+CZ279-2)*Cadeirante/30*GA$4)))+(CW276+CW277+CW278+CY276+CY277+CY278)*Percapita/30*GA$4+(CW279+CY279)*Crechee/30*GA$4,IF(C276=1,IF(CW276+CW277+CW278+CX276+CX277+CX278+CY276+CY277+CY278+CZ276+CZ277+CZ278&lt;=15,(CW276+CW277+CW278+CY276+CY277+CY278)*Percapita/30*GA$4,IF(CW276+CW277+CW278+CX276+CX277+CX278+CY276+CY277+CY278+CZ276+CZ277+CZ278&gt;=16,Fixo/30*GA$4+(CW276+CW277+CW278+CX276+CX277+CX278+CY276+CY277+CY278+CZ276+CZ277-16)*Percapita/30*GA$4))))))</f>
        <v>0</v>
      </c>
      <c r="GB276" s="177">
        <f>IF(C276=4,SUM(DA276+DA277+DA278+DC276+DC277+DC278)*Percapita/30*GB$4+(DB276+DB277+DB278+DD276+DD277+DD278)*Cadeirante/30*GB$4,IF(C276=3,IF(DA279+DC279=10,Fixo/30*GB$4+(DA276+DA277+DA278+DC276+DC277+DC278)*Percapita/30*GB$4+(DB279+DD279)*Cadeirante/30*GB$4,IF(DA279+DC279&lt;=9,(DA279+DC279)*Crechee/30*GB$4)+(DB279+DD279)*Cadeirante/30*GB$4+(DA276+DA277+DA278+DC276+DC277+DC278)*Percapita/30*GB$4)+IF(DA279+DC279&gt;=11,Fixo/30*GB$4+(DA279+DC279-10)*Crechee/30*GB$4,0),IF(C276=2,IF(DB276+DB277+DB278+DB279+DD276+DD277+DD278+DD279=1,Cadeirante/30*GB$4,IF(DB276+DB277+DB278+DB279+DD276+DD277+DD278+DD279=2,Fixo/30*GB$4,IF(DB276+DB277+DB278+DB279+DD276+DD277+DD278+DD279&gt;2,Fixo/30*GB$4+(DB276+DB277+DB278+DB279+DD276+DD277+DD278+DD279-2)*Cadeirante/30*GB$4)))+(DA276+DA277+DA278+DC276+DC277+DC278)*Percapita/30*GB$4+(DA279+DC279)*Crechee/30*GB$4,IF(C276=1,IF(DA276+DA277+DA278+DB276+DB277+DB278+DC276+DC277+DC278+DD276+DD277+DD278&lt;=15,(DA276+DA277+DA278+DC276+DC277+DC278)*Percapita/30*GB$4,IF(DA276+DA277+DA278+DB276+DB277+DB278+DC276+DC277+DC278+DD276+DD277+DD278&gt;=16,Fixo/30*GB$4+(DA276+DA277+DA278+DB276+DB277+DB278+DC276+DC277+DC278+DD276+DD277-16)*Percapita/30*GB$4))))))</f>
        <v>0</v>
      </c>
      <c r="GC276" s="177">
        <f>IF(C276=4,SUM(DE276+DE277+DE278+DG276+DG277+DG278)*Percapita/30*GC$4+(DF276+DF277+DF278+DH276+DH277+DH278)*Cadeirante/30*GC$4,IF(C276=3,IF(DE279+DG279=10,Fixo/30*GC$4+(DE276+DE277+DE278+DG276+DG277+DG278)*Percapita/30*GC$4+(DF279+DH279)*Cadeirante/30*GC$4,IF(DE279+DG279&lt;=9,(DE279+DG279)*Crechee/30*GC$4)+(DF279+DH279)*Cadeirante/30*GC$4+(DE276+DE277+DE278+DG276+DG277+DG278)*Percapita/30*GC$4)+IF(DE279+DG279&gt;=11,Fixo/30*GC$4+(DE279+DG279-10)*Crechee/30*GC$4,0),IF(C276=2,IF(DF276+DF277+DF278+DF279+DH276+DH277+DH278+DH279=1,Cadeirante/30*GC$4,IF(DF276+DF277+DF278+DF279+DH276+DH277+DH278+DH279=2,Fixo/30*GC$4,IF(DF276+DF277+DF278+DF279+DH276+DH277+DH278+DH279&gt;2,Fixo/30*GC$4+(DF276+DF277+DF278+DF279+DH276+DH277+DH278+DH279-2)*Cadeirante/30*GC$4)))+(DE276+DE277+DE278+DG276+DG277+DG278)*Percapita/30*GC$4+(DE279+DG279)*Crechee/30*GC$4,IF(C276=1,IF(DE276+DE277+DE278+DF276+DF277+DF278+DG276+DG277+DG278+DH276+DH277+DH278&lt;=15,(DE276+DE277+DE278+DG276+DG277+DG278)*Percapita/30*GC$4,IF(DE276+DE277+DE278+DF276+DF277+DF278+DG276+DG277+DG278+DH276+DH277+DH278&gt;=16,Fixo/30*GC$4+(DE276+DE277+DE278+DF276+DF277+DF278+DG276+DG277+DG278+DH276+DH277-16)*Percapita/30*GC$4))))))</f>
        <v>0</v>
      </c>
      <c r="GD276" s="177">
        <f>IF(C276=4,SUM(DI276+DI277+DI278+DK276+DK277+DK278)*Percapita/30*GD$4+(DJ276+DJ277+DJ278+DL276+DL277+DL278)*Cadeirante/30*GD$4,IF(C276=3,IF(DI279+DK279=10,Fixo/30*GD$4+(DI276+DI277+DI278+DK276+DK277+DK278)*Percapita/30*GD$4+(DJ279+DL279)*Cadeirante/30*GD$4,IF(DI279+DK279&lt;=9,(DI279+DK279)*Crechee/30*GD$4)+(DJ279+DL279)*Cadeirante/30*GD$4+(DI276+DI277+DI278+DK276+DK277+DK278)*Percapita/30*GD$4)+IF(DI279+DK279&gt;=11,Fixo/30*GD$4+(DI279+DK279-10)*Crechee/30*GD$4,0),IF(C276=2,IF(DJ276+DJ277+DJ278+DJ279+DL276+DL277+DL278+DL279=1,Cadeirante/30*GD$4,IF(DJ276+DJ277+DJ278+DJ279+DL276+DL277+DL278+DL279=2,Fixo/30*GD$4,IF(DJ276+DJ277+DJ278+DJ279+DL276+DL277+DL278+DL279&gt;2,Fixo/30*GD$4+(DJ276+DJ277+DJ278+DJ279+DL276+DL277+DL278+DL279-2)*Cadeirante/30*GD$4)))+(DI276+DI277+DI278+DK276+DK277+DK278)*Percapita/30*GD$4+(DI279+DK279)*Crechee/30*GD$4,IF(C276=1,IF(DI276+DI277+DI278+DJ276+DJ277+DJ278+DK276+DK277+DK278+DL276+DL277+DL278&lt;=15,(DI276+DI277+DI278+DK276+DK277+DK278)*Percapita/30*GD$4,IF(DI276+DI277+DI278+DJ276+DJ277+DJ278+DK276+DK277+DK278+DL276+DL277+DL278&gt;=16,Fixo/30*GD$4+(DI276+DI277+DI278+DJ276+DJ277+DJ278+DK276+DK277+DK278+DL276+DL277-16)*Percapita/30*GD$4))))))</f>
        <v>0</v>
      </c>
      <c r="GE276" s="177">
        <f>IF(C276=4,SUM(DM276+DM277+DM278+DO276+DO277+DO278)*Percapita/30*GE$4+(DN276+DN277+DN278+DP276+DP277+DP278)*Cadeirante/30*GE$4,IF(C276=3,IF(DM279+DO279=10,Fixo/30*GE$4+(DM276+DM277+DM278+DO276+DO277+DO278)*Percapita/30*GE$4+(DN279+DP279)*Cadeirante/30*GE$4,IF(DM279+DO279&lt;=9,(DM279+DO279)*Crechee/30*GE$4)+(DN279+DP279)*Cadeirante/30*GE$4+(DM276+DM277+DM278+DO276+DO277+DO278)*Percapita/30*GE$4)+IF(DM279+DO279&gt;=11,Fixo/30*GE$4+(DM279+DO279-10)*Crechee/30*GE$4,0),IF(C276=2,IF(DN276+DN277+DN278+DN279+DP276+DP277+DP278+DP279=1,Cadeirante/30*GE$4,IF(DN276+DN277+DN278+DN279+DP276+DP277+DP278+DP279=2,Fixo/30*GE$4,IF(DN276+DN277+DN278+DN279+DP276+DP277+DP278+DP279&gt;2,Fixo/30*GE$4+(DN276+DN277+DN278+DN279+DP276+DP277+DP278+DP279-2)*Cadeirante/30*GE$4)))+(DM276+DM277+DM278+DO276+DO277+DO278)*Percapita/30*GE$4+(DM279+DO279)*Crechee/30*GE$4,IF(C276=1,IF(DM276+DM277+DM278+DN276+DN277+DN278+DO276+DO277+DO278+DP276+DP277+DP278&lt;=15,(DM276+DM277+DM278+DO276+DO277+DO278)*Percapita/30*GE$4,IF(DM276+DM277+DM278+DN276+DN277+DN278+DO276+DO277+DO278+DP276+DP277+DP278&gt;=16,Fixo/30*GE$4+(DM276+DM277+DM278+DN276+DN277+DN278+DO276+DO277+DO278+DP276+DP277-16)*Percapita/30*GE$4))))))</f>
        <v>0</v>
      </c>
      <c r="GF276" s="177">
        <f>IF(C276=4,SUM(DQ276+DQ277+DQ278+DS276+DS277+DS278)*Percapita/30*GF$4+(DR276+DR277+DR278+DT276+DT277+DT278)*Cadeirante/30*GF$4,IF(C276=3,IF(DQ279+DS279=10,Fixo/30*GF$4+(DQ276+DQ277+DQ278+DS276+DS277+DS278)*Percapita/30*GF$4+(DR279+DT279)*Cadeirante/30*GF$4,IF(DQ279+DS279&lt;=9,(DQ279+DS279)*Crechee/30*GF$4)+(DR279+DT279)*Cadeirante/30*GF$4+(DQ276+DQ277+DQ278+DS276+DS277+DS278)*Percapita/30*GF$4)+IF(DQ279+DS279&gt;=11,Fixo/30*GF$4+(DQ279+DS279-10)*Crechee/30*GF$4,0),IF(C276=2,IF(DR276+DR277+DR278+DR279+DT276+DT277+DT278+DT279=1,Cadeirante/30*GF$4,IF(DR276+DR277+DR278+DR279+DT276+DT277+DT278+DT279=2,Fixo/30*GF$4,IF(DR276+DR277+DR278+DR279+DT276+DT277+DT278+DT279&gt;2,Fixo/30*GF$4+(DR276+DR277+DR278+DR279+DT276+DT277+DT278+DT279-2)*Cadeirante/30*GF$4)))+(DQ276+DQ277+DQ278+DS276+DS277+DS278)*Percapita/30*GF$4+(DQ279+DS279)*Crechee/30*GF$4,IF(C276=1,IF(DQ276+DQ277+DQ278+DR276+DR277+DR278+DS276+DS277+DS278+DT276+DT277+DT278&lt;=15,(DQ276+DQ277+DQ278+DS276+DS277+DS278)*Percapita/30*GF$4,IF(DQ276+DQ277+DQ278+DR276+DR277+DR278+DS276+DS277+DS278+DT276+DT277+DT278&gt;=16,Fixo/30*GF$4+(DQ276+DQ277+DQ278+DR276+DR277+DR278+DS276+DS277+DS278+DT276+DT277-16)*Percapita/30*GF$4))))))</f>
        <v>0</v>
      </c>
      <c r="GG276" s="177">
        <f>IF(C276=4,SUM(DU276+DU277+DU278+DW276+DW277+DW278)*Percapita/30*GG$4+(DV276+DV277+DV278+DX276+DX277+DX278)*Cadeirante/30*GG$4,IF(C276=3,IF(DU279+DW279=10,Fixo/30*GG$4+(DU276+DU277+DU278+DW276+DW277+DW278)*Percapita/30*GG$4+(DV279+DX279)*Cadeirante/30*GG$4,IF(DU279+DW279&lt;=9,(DU279+DW279)*Crechee/30*GG$4)+(DV279+DX279)*Cadeirante/30*GG$4+(DU276+DU277+DU278+DW276+DW277+DW278)*Percapita/30*GG$4)+IF(DU279+DW279&gt;=11,Fixo/30*GG$4+(DU279+DW279-10)*Crechee/30*GG$4,0),IF(C276=2,IF(DV276+DV277+DV278+DV279+DX276+DX277+DX278+DX279=1,Cadeirante/30*GG$4,IF(DV276+DV277+DV278+DV279+DX276+DX277+DX278+DX279=2,Fixo/30*GG$4,IF(DV276+DV277+DV278+DV279+DX276+DX277+DX278+DX279&gt;2,Fixo/30*GG$4+(DV276+DV277+DV278+DV279+DX276+DX277+DX278+DX279-2)*Cadeirante/30*GG$4)))+(DU276+DU277+DU278+DW276+DW277+DW278)*Percapita/30*GG$4+(DU279+DW279)*Crechee/30*GG$4,IF(C276=1,IF(DU276+DU277+DU278+DV276+DV277+DV278+DW276+DW277+DW278+DX276+DX277+DX278&lt;=15,(DU276+DU277+DU278+DW276+DW277+DW278)*Percapita/30*GG$4,IF(DU276+DU277+DU278+DV276+DV277+DV278+DW276+DW277+DW278+DX276+DX277+DX278&gt;=16,Fixo/30*GG$4+(DU276+DU277+DU278+DV276+DV277+DV278+DW276+DW277+DW278+DX276+DX277-16)*Percapita/30*GG$4))))))</f>
        <v>0</v>
      </c>
      <c r="GH276" s="177">
        <f>IF(C276=4,SUM(DY276+DY277+DY278+EA276+EA277+EA278)*Percapita/30*GH$4+(DZ276+DZ277+DZ278+EB276+EB277+EB278)*Cadeirante/30*GH$4,IF(C276=3,IF(DY279+EA279=10,Fixo/30*GH$4+(DY276+DY277+DY278+EA276+EA277+EA278)*Percapita/30*GH$4+(DZ279+EB279)*Cadeirante/30*GH$4,IF(DY279+EA279&lt;=9,(DY279+EA279)*Crechee/30*GH$4)+(DZ279+EB279)*Cadeirante/30*GH$4+(DY276+DY277+DY278+EA276+EA277+EA278)*Percapita/30*GH$4)+IF(DY279+EA279&gt;=11,Fixo/30*GH$4+(DY279+EA279-10)*Crechee/30*GH$4,0),IF(C276=2,IF(DZ276+DZ277+DZ278+DZ279+EB276+EB277+EB278+EB279=1,Cadeirante/30*GH$4,IF(DZ276+DZ277+DZ278+DZ279+EB276+EB277+EB278+EB279=2,Fixo/30*GH$4,IF(DZ276+DZ277+DZ278+DZ279+EB276+EB277+EB278+EB279&gt;2,Fixo/30*GH$4+(DZ276+DZ277+DZ278+DZ279+EB276+EB277+EB278+EB279-2)*Cadeirante/30*GH$4)))+(DY276+DY277+DY278+EA276+EA277+EA278)*Percapita/30*GH$4+(DY279+EA279)*Crechee/30*GH$4,IF(C276=1,IF(DY276+DY277+DY278+DZ276+DZ277+DZ278+EA276+EA277+EA278+EB276+EB277+EB278&lt;=15,(DY276+DY277+DY278+EA276+EA277+EA278)*Percapita/30*GH$4,IF(DY276+DY277+DY278+DZ276+DZ277+DZ278+EA276+EA277+EA278+EB276+EB277+EB278&gt;=16,Fixo/30*GH$4+(DY276+DY277+DY278+DZ276+DZ277+DZ278+EA276+EA277+EA278+EB276+EB277-16)*Percapita/30*GH$4))))))</f>
        <v>0</v>
      </c>
      <c r="GI276" s="177">
        <f>IF(C276=4,SUM(EC276+EC277+EC278+EE276+EE277+EE278)*Percapita/30*GI$4+(ED276+ED277+ED278+EF276+EF277+EF278)*Cadeirante/30*GI$4,IF(C276=3,IF(EC279+EE279=10,Fixo/30*GI$4+(EC276+EC277+EC278+EE276+EE277+EE278)*Percapita/30*GI$4+(ED279+EF279)*Cadeirante/30*GI$4,IF(EC279+EE279&lt;=9,(EC279+EE279)*Crechee/30*GI$4)+(ED279+EF279)*Cadeirante/30*GI$4+(EC276+EC277+EC278+EE276+EE277+EE278)*Percapita/30*GI$4)+IF(EC279+EE279&gt;=11,Fixo/30*GI$4+(EC279+EE279-10)*Crechee/30*GI$4,0),IF(C276=2,IF(ED276+ED277+ED278+ED279+EF276+EF277+EF278+EF279=1,Cadeirante/30*GI$4,IF(ED276+ED277+ED278+ED279+EF276+EF277+EF278+EF279=2,Fixo/30*GI$4,IF(ED276+ED277+ED278+ED279+EF276+EF277+EF278+EF279&gt;2,Fixo/30*GI$4+(ED276+ED277+ED278+ED279+EF276+EF277+EF278+EF279-2)*Cadeirante/30*GI$4)))+(EC276+EC277+EC278+EE276+EE277+EE278)*Percapita/30*GI$4+(EC279+EE279)*Crechee/30*GI$4,IF(C276=1,IF(EC276+EC277+EC278+ED276+ED277+ED278+EE276+EE277+EE278+EF276+EF277+EF278&lt;=15,(EC276+EC277+EC278+EE276+EE277+EE278)*Percapita/30*GI$4,IF(EC276+EC277+EC278+ED276+ED277+ED278+EE276+EE277+EE278+EF276+EF277+EF278&gt;=16,Fixo/30*GI$4+(EC276+EC277+EC278+ED276+ED277+ED278+EE276+EE277+EE278+EF276+EF277-16)*Percapita/30*GI$4))))))</f>
        <v>0</v>
      </c>
      <c r="GJ276" s="177">
        <f>IF(C276=4,SUM(EG276+EG277+EG278+EI276+EI277+EI278)*Percapita/30*GJ$4+(EH276+EH277+EH278+EJ276+EJ277+EJ278)*Cadeirante/30*GJ$4,IF(C276=3,IF(EG279+EI279=10,Fixo/30*GJ$4+(EG276+EG277+EG278+EI276+EI277+EI278)*Percapita/30*GJ$4+(EH279+EJ279)*Cadeirante/30*GJ$4,IF(EG279+EI279&lt;=9,(EG279+EI279)*Crechee/30*GJ$4)+(EH279+EJ279)*Cadeirante/30*GJ$4+(EG276+EG277+EG278+EI276+EI277+EI278)*Percapita/30*GJ$4)+IF(EG279+EI279&gt;=11,Fixo/30*GJ$4+(EG279+EI279-10)*Crechee/30*GJ$4,0),IF(C276=2,IF(EH276+EH277+EH278+EH279+EJ276+EJ277+EJ278+EJ279=1,Cadeirante/30*GJ$4,IF(EH276+EH277+EH278+EH279+EJ276+EJ277+EJ278+EJ279=2,Fixo/30*GJ$4,IF(EH276+EH277+EH278+EH279+EJ276+EJ277+EJ278+EJ279&gt;2,Fixo/30*GJ$4+(EH276+EH277+EH278+EH279+EJ276+EJ277+EJ278+EJ279-2)*Cadeirante/30*GJ$4)))+(EG276+EG277+EG278+EI276+EI277+EI278)*Percapita/30*GJ$4+(EG279+EI279)*Crechee/30*GJ$4,IF(C276=1,IF(EG276+EG277+EG278+EH276+EH277+EH278+EI276+EI277+EI278+EJ276+EJ277+EJ278&lt;=15,(EG276+EG277+EG278+EI276+EI277+EI278)*Percapita/30*GJ$4,IF(EG276+EG277+EG278+EH276+EH277+EH278+EI276+EI277+EI278+EJ276+EJ277+EJ278&gt;=16,Fixo/30*GJ$4+(EG276+EG277+EG278+EH276+EH277+EH278+EI276+EI277+EI278+EJ276+EJ277-16)*Percapita/30*GJ$4))))))</f>
        <v>0</v>
      </c>
      <c r="GK276" s="178"/>
      <c r="GL276" s="103">
        <f t="shared" si="318"/>
        <v>0</v>
      </c>
      <c r="GM276" s="124"/>
      <c r="GN276" s="104">
        <f>SUMIF(V276:V279,"&lt;0")*Cadeirante/30*GN$4+SUMIF(X276:X279,"&lt;0")*Cadeirante/30*GN$4</f>
        <v>0</v>
      </c>
      <c r="GO276" s="104">
        <f>SUMIF(Z276:Z279,"&lt;0")*Cadeirante/30*GO$4+SUMIF(AB276:AB279,"&lt;0")*Cadeirante/30*GO$4</f>
        <v>0</v>
      </c>
      <c r="GP276" s="104">
        <f>SUMIF(AD276:AD279,"&lt;0")*Cadeirante/30*GP$4+SUMIF(AF276:AF279,"&lt;0")*Cadeirante/30*GP$4</f>
        <v>0</v>
      </c>
      <c r="GQ276" s="104">
        <f>SUMIF(AH276:AH279,"&lt;0")*Cadeirante/30*GQ$4+SUMIF(AJ276:AJ279,"&lt;0")*Cadeirante/30*GQ$4</f>
        <v>0</v>
      </c>
      <c r="GR276" s="104">
        <f>SUMIF(AL276:AL279,"&lt;0")*Cadeirante/30*GR$4+SUMIF(AN276:AN279,"&lt;0")*Cadeirante/30*GR$4</f>
        <v>0</v>
      </c>
      <c r="GS276" s="104">
        <f>SUMIF(AP276:AP279,"&lt;0")*Cadeirante/30*GS$4+SUMIF(AR276:AR279,"&lt;0")*Cadeirante/30*GS$4</f>
        <v>0</v>
      </c>
      <c r="GT276" s="104">
        <f>SUMIF(AT276:AT279,"&lt;0")*Cadeirante/30*GT$4+SUMIF(AV276:AV279,"&lt;0")*Cadeirante/30*GT$4</f>
        <v>0</v>
      </c>
      <c r="GU276" s="104">
        <f>SUMIF(AX276:AX279,"&lt;0")*Cadeirante/30*GU$4+SUMIF(AZ276:AZ279,"&lt;0")*Cadeirante/30*GU$4</f>
        <v>0</v>
      </c>
      <c r="GV276" s="104">
        <f>SUMIF(BB276:BB279,"&lt;0")*Cadeirante/30*GV$4+SUMIF(BD276:BD279,"&lt;0")*Cadeirante/30*GV$4</f>
        <v>0</v>
      </c>
      <c r="GW276" s="104">
        <f>SUMIF(BF276:BF279,"&lt;0")*Cadeirante/30*GW$4+SUMIF(BH276:BH279,"&lt;0")*Cadeirante/30*GW$4</f>
        <v>0</v>
      </c>
      <c r="GX276" s="104">
        <f>SUMIF(BJ276:BJ279,"&lt;0")*Cadeirante/30*GX$4+SUMIF(BL276:BL279,"&lt;0")*Cadeirante/30*GX$4</f>
        <v>0</v>
      </c>
      <c r="GY276" s="104">
        <f>SUMIF(BN276:BN279,"&lt;0")*Cadeirante/30*GY$4+SUMIF(BP276:BP279,"&lt;0")*Cadeirante/30*GY$4</f>
        <v>0</v>
      </c>
      <c r="GZ276" s="104">
        <f>SUMIF(BR276:BR279,"&lt;0")*Cadeirante/30*GZ$4+SUMIF(BT276:BT279,"&lt;0")*Cadeirante/30*GZ$4</f>
        <v>0</v>
      </c>
      <c r="HA276" s="104">
        <f>SUMIF(BV276:BV279,"&lt;0")*Cadeirante/30*HA$4+SUMIF(BX276:BX279,"&lt;0")*Cadeirante/30*HA$4</f>
        <v>0</v>
      </c>
      <c r="HB276" s="104">
        <f>SUMIF(BZ276:BZ279,"&lt;0")*Cadeirante/30*HB$4+SUMIF(CB276:CB279,"&lt;0")*Cadeirante/30*HB$4</f>
        <v>0</v>
      </c>
      <c r="HC276" s="104">
        <f>SUMIF(CD276:CD279,"&lt;0")*Cadeirante/30*HC$4+SUMIF(CF276:CF279,"&lt;0")*Cadeirante/30*HC$4</f>
        <v>0</v>
      </c>
      <c r="HD276" s="104">
        <f>SUMIF(CH276:CH279,"&lt;0")*Cadeirante/30*HD$4+SUMIF(CJ276:CJ279,"&lt;0")*Cadeirante/30*HD$4</f>
        <v>0</v>
      </c>
      <c r="HE276" s="104">
        <f>SUMIF(CL276:CL279,"&lt;0")*Cadeirante/30*HE$4+SUMIF(CN276:CN279,"&lt;0")*Cadeirante/30*HE$4</f>
        <v>0</v>
      </c>
      <c r="HF276" s="104">
        <f>SUMIF(CP276:CP279,"&lt;0")*Cadeirante/30*HF$4+SUMIF(CR276:CR279,"&lt;0")*Cadeirante/30*HF$4</f>
        <v>0</v>
      </c>
      <c r="HG276" s="104">
        <f>SUMIF(CT276:CT279,"&lt;0")*Cadeirante/30*HG$4+SUMIF(CV276:CV279,"&lt;0")*Cadeirante/30*HG$4</f>
        <v>0</v>
      </c>
      <c r="HH276" s="104">
        <f>SUMIF(CX276:CX279,"&lt;0")*Cadeirante/30*HH$4+SUMIF(CZ276:CZ279,"&lt;0")*Cadeirante/30*HH$4</f>
        <v>0</v>
      </c>
      <c r="HI276" s="104">
        <f>SUMIF(DB276:DB279,"&lt;0")*Cadeirante/30*HI$4+SUMIF(DD276:DD279,"&lt;0")*Cadeirante/30*HI$4</f>
        <v>0</v>
      </c>
      <c r="HJ276" s="104">
        <f>SUMIF(DF276:DF279,"&lt;0")*Cadeirante/30*HJ$4+SUMIF(DH276:DH279,"&lt;0")*Cadeirante/30*HJ$4</f>
        <v>0</v>
      </c>
      <c r="HK276" s="104">
        <f>SUMIF(DJ276:DJ279,"&lt;0")*Cadeirante/30*HK$4+SUMIF(DL276:DL279,"&lt;0")*Cadeirante/30*HK$4</f>
        <v>0</v>
      </c>
      <c r="HL276" s="104">
        <f>SUMIF(DN276:DN279,"&lt;0")*Cadeirante/30*HL$4+SUMIF(DP276:DP279,"&lt;0")*Cadeirante/30*HL$4</f>
        <v>0</v>
      </c>
      <c r="HM276" s="104">
        <f>SUMIF(DR276:DR279,"&lt;0")*Cadeirante/30*HM$4+SUMIF(DT276:DT279,"&lt;0")*Cadeirante/30*HM$4</f>
        <v>0</v>
      </c>
      <c r="HN276" s="104">
        <f>SUMIF(DV276:DV279,"&lt;0")*Cadeirante/30*HN$4+SUMIF(DX276:DX279,"&lt;0")*Cadeirante/30*HN$4</f>
        <v>0</v>
      </c>
      <c r="HO276" s="104">
        <f>SUMIF(DZ276:DZ279,"&lt;0")*Cadeirante/30*HO$4+SUMIF(EB276:EB279,"&lt;0")*Cadeirante/30*HO$4</f>
        <v>0</v>
      </c>
      <c r="HP276" s="104">
        <f>SUMIF(ED276:ED279,"&lt;0")*Cadeirante/30*HP$4+SUMIF(EF276:EF279,"&lt;0")*Cadeirante/30*HP$4</f>
        <v>0</v>
      </c>
      <c r="HQ276" s="64"/>
      <c r="HR276" s="64"/>
      <c r="HS276" s="64"/>
      <c r="HT276" s="64"/>
      <c r="HU276" s="64"/>
      <c r="HV276" s="64"/>
      <c r="HW276" s="176">
        <v>17629.309999999998</v>
      </c>
      <c r="HX276" s="64"/>
      <c r="HY276" s="280">
        <f>IF(ISTEXT(EM276), VALUE(EM276), EM276)</f>
        <v>0</v>
      </c>
      <c r="HZ276" s="280">
        <f>IF(ISTEXT(EN276), VALUE(EN276), EN276)</f>
        <v>0</v>
      </c>
      <c r="IA276" s="280">
        <f>IF(ISTEXT(EO276), VALUE(EO276), EO276)</f>
        <v>0</v>
      </c>
      <c r="IB276" s="64" t="b">
        <f>HW276=FE276</f>
        <v>0</v>
      </c>
      <c r="IC276" s="64"/>
    </row>
    <row r="277" spans="1:237" s="106" customFormat="1" ht="22.5" customHeight="1" x14ac:dyDescent="0.25">
      <c r="A277" s="368" t="s">
        <v>3410</v>
      </c>
      <c r="B277" s="369" t="s">
        <v>3411</v>
      </c>
      <c r="C277" s="370" t="s">
        <v>3186</v>
      </c>
      <c r="D277" s="371" t="s">
        <v>3412</v>
      </c>
      <c r="E277" s="371" t="s">
        <v>3413</v>
      </c>
      <c r="F277" s="372" t="s">
        <v>3182</v>
      </c>
      <c r="G277" s="372" t="s">
        <v>3183</v>
      </c>
      <c r="H277" s="373" t="s">
        <v>2124</v>
      </c>
      <c r="I277" s="374" t="s">
        <v>2124</v>
      </c>
      <c r="J277" s="421" t="s">
        <v>3184</v>
      </c>
      <c r="K277" s="421" t="s">
        <v>3187</v>
      </c>
      <c r="L277" s="329">
        <f>CONTINUA!BV277</f>
        <v>0</v>
      </c>
      <c r="M277" s="329">
        <f>CONTINUA!BW277</f>
        <v>0</v>
      </c>
      <c r="N277" s="895"/>
      <c r="O277" s="896" t="s">
        <v>3538</v>
      </c>
      <c r="P277" s="897">
        <v>0</v>
      </c>
      <c r="Q277" s="400">
        <v>45</v>
      </c>
      <c r="R277" s="401"/>
      <c r="S277" s="400">
        <v>1</v>
      </c>
      <c r="T277" s="401"/>
      <c r="U277" s="400"/>
      <c r="V277" s="401"/>
      <c r="W277" s="400"/>
      <c r="X277" s="401"/>
      <c r="Y277" s="400"/>
      <c r="Z277" s="401"/>
      <c r="AA277" s="400"/>
      <c r="AB277" s="401"/>
      <c r="AC277" s="400"/>
      <c r="AD277" s="401"/>
      <c r="AE277" s="400"/>
      <c r="AF277" s="401"/>
      <c r="AG277" s="400"/>
      <c r="AH277" s="401"/>
      <c r="AI277" s="400"/>
      <c r="AJ277" s="401"/>
      <c r="AK277" s="400"/>
      <c r="AL277" s="401"/>
      <c r="AM277" s="400"/>
      <c r="AN277" s="401"/>
      <c r="AO277" s="400"/>
      <c r="AP277" s="401"/>
      <c r="AQ277" s="400"/>
      <c r="AR277" s="401"/>
      <c r="AS277" s="400"/>
      <c r="AT277" s="401"/>
      <c r="AU277" s="400"/>
      <c r="AV277" s="401"/>
      <c r="AW277" s="400"/>
      <c r="AX277" s="401"/>
      <c r="AY277" s="400"/>
      <c r="AZ277" s="401"/>
      <c r="BA277" s="400"/>
      <c r="BB277" s="401"/>
      <c r="BC277" s="400"/>
      <c r="BD277" s="401"/>
      <c r="BE277" s="400"/>
      <c r="BF277" s="401"/>
      <c r="BG277" s="400"/>
      <c r="BH277" s="401"/>
      <c r="BI277" s="400"/>
      <c r="BJ277" s="401"/>
      <c r="BK277" s="400"/>
      <c r="BL277" s="401"/>
      <c r="BM277" s="400"/>
      <c r="BN277" s="401"/>
      <c r="BO277" s="400"/>
      <c r="BP277" s="401"/>
      <c r="BQ277" s="400"/>
      <c r="BR277" s="401"/>
      <c r="BS277" s="400"/>
      <c r="BT277" s="401"/>
      <c r="BU277" s="400"/>
      <c r="BV277" s="401"/>
      <c r="BW277" s="400"/>
      <c r="BX277" s="401"/>
      <c r="BY277" s="400"/>
      <c r="BZ277" s="401"/>
      <c r="CA277" s="400"/>
      <c r="CB277" s="401"/>
      <c r="CC277" s="400"/>
      <c r="CD277" s="401"/>
      <c r="CE277" s="400"/>
      <c r="CF277" s="401"/>
      <c r="CG277" s="400"/>
      <c r="CH277" s="401"/>
      <c r="CI277" s="400"/>
      <c r="CJ277" s="401"/>
      <c r="CK277" s="400"/>
      <c r="CL277" s="401"/>
      <c r="CM277" s="400"/>
      <c r="CN277" s="401"/>
      <c r="CO277" s="400"/>
      <c r="CP277" s="401"/>
      <c r="CQ277" s="400"/>
      <c r="CR277" s="401"/>
      <c r="CS277" s="400"/>
      <c r="CT277" s="401"/>
      <c r="CU277" s="400"/>
      <c r="CV277" s="401"/>
      <c r="CW277" s="400"/>
      <c r="CX277" s="401"/>
      <c r="CY277" s="400"/>
      <c r="CZ277" s="401"/>
      <c r="DA277" s="400"/>
      <c r="DB277" s="401"/>
      <c r="DC277" s="400"/>
      <c r="DD277" s="401"/>
      <c r="DE277" s="400"/>
      <c r="DF277" s="401"/>
      <c r="DG277" s="400"/>
      <c r="DH277" s="401"/>
      <c r="DI277" s="400"/>
      <c r="DJ277" s="401"/>
      <c r="DK277" s="400"/>
      <c r="DL277" s="401"/>
      <c r="DM277" s="400"/>
      <c r="DN277" s="401"/>
      <c r="DO277" s="400"/>
      <c r="DP277" s="401"/>
      <c r="DQ277" s="400"/>
      <c r="DR277" s="401"/>
      <c r="DS277" s="400"/>
      <c r="DT277" s="401"/>
      <c r="DU277" s="400"/>
      <c r="DV277" s="401"/>
      <c r="DW277" s="400"/>
      <c r="DX277" s="401"/>
      <c r="DY277" s="400"/>
      <c r="DZ277" s="401"/>
      <c r="EA277" s="400"/>
      <c r="EB277" s="401"/>
      <c r="EC277" s="400"/>
      <c r="ED277" s="401"/>
      <c r="EE277" s="400"/>
      <c r="EF277" s="401"/>
      <c r="EG277" s="400"/>
      <c r="EH277" s="401"/>
      <c r="EI277" s="400"/>
      <c r="EJ277" s="447"/>
      <c r="EK277" s="511"/>
      <c r="EL277" s="514"/>
      <c r="EM277" s="448"/>
      <c r="EN277" s="344"/>
      <c r="EO277" s="345"/>
      <c r="EP277" s="171">
        <f t="shared" si="310"/>
        <v>45</v>
      </c>
      <c r="EQ277" s="171">
        <f t="shared" si="311"/>
        <v>0</v>
      </c>
      <c r="ER277" s="171">
        <f t="shared" si="312"/>
        <v>1</v>
      </c>
      <c r="ES277" s="171">
        <f t="shared" si="313"/>
        <v>0</v>
      </c>
      <c r="ET277" s="171">
        <f t="shared" si="314"/>
        <v>0</v>
      </c>
      <c r="EU277" s="171">
        <f t="shared" si="315"/>
        <v>0</v>
      </c>
      <c r="EV277" s="172">
        <f t="shared" si="316"/>
        <v>46</v>
      </c>
      <c r="EW277" s="173"/>
      <c r="EX277" s="248">
        <f t="shared" si="327"/>
        <v>0</v>
      </c>
      <c r="EY277" s="174">
        <f>(L277*regular)+(M277*Cadeirantee)</f>
        <v>0</v>
      </c>
      <c r="EZ277" s="249">
        <f>SUMIF(FG277:GJ277,"&gt;0")</f>
        <v>0</v>
      </c>
      <c r="FA277" s="249">
        <f>SUMIF(FG277:GJ277,"&lt;0")+SUMIF(GN277:HP277,"&lt;0")</f>
        <v>0</v>
      </c>
      <c r="FB277" s="174">
        <v>0</v>
      </c>
      <c r="FC277" s="126">
        <f>N277*km*'VALORES TABELA'!$B$13</f>
        <v>0</v>
      </c>
      <c r="FD277" s="250">
        <f t="shared" ref="FD277:FD280" si="328">GL277</f>
        <v>0</v>
      </c>
      <c r="FE277" s="105"/>
      <c r="FF277" s="119"/>
      <c r="FG277" s="119"/>
      <c r="FH277" s="119"/>
      <c r="FI277" s="119"/>
      <c r="FJ277" s="119"/>
      <c r="FK277" s="119"/>
      <c r="FL277" s="119"/>
      <c r="FM277" s="119"/>
      <c r="FN277" s="119"/>
      <c r="FO277" s="119"/>
      <c r="FP277" s="119"/>
      <c r="FQ277" s="119"/>
      <c r="FR277" s="119"/>
      <c r="FS277" s="119"/>
      <c r="FT277" s="119"/>
      <c r="FU277" s="119"/>
      <c r="FV277" s="119"/>
      <c r="FW277" s="119"/>
      <c r="FX277" s="119"/>
      <c r="FY277" s="119"/>
      <c r="FZ277" s="119"/>
      <c r="GA277" s="119"/>
      <c r="GB277" s="119"/>
      <c r="GC277" s="119"/>
      <c r="GD277" s="119"/>
      <c r="GE277" s="119"/>
      <c r="GF277" s="119"/>
      <c r="GG277" s="119"/>
      <c r="GH277" s="119"/>
      <c r="GI277" s="119"/>
      <c r="GJ277" s="119"/>
      <c r="GK277" s="251"/>
      <c r="GL277" s="103">
        <f t="shared" si="318"/>
        <v>0</v>
      </c>
      <c r="GM277" s="124"/>
      <c r="GN277" s="104"/>
      <c r="GO277" s="104"/>
      <c r="GP277" s="104"/>
      <c r="GQ277" s="104"/>
      <c r="GR277" s="104"/>
      <c r="GS277" s="104"/>
      <c r="GT277" s="104"/>
      <c r="GU277" s="104"/>
      <c r="GV277" s="104"/>
      <c r="GW277" s="104"/>
      <c r="GX277" s="104"/>
      <c r="GY277" s="104"/>
      <c r="GZ277" s="104"/>
      <c r="HA277" s="104"/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64"/>
      <c r="HR277" s="64"/>
      <c r="HS277" s="64"/>
      <c r="HT277" s="64"/>
      <c r="HU277" s="64"/>
      <c r="HV277" s="64"/>
      <c r="HW277" s="105"/>
      <c r="HX277" s="64"/>
      <c r="HY277" s="280">
        <f t="shared" ref="HY277:HY280" si="329">IF(ISTEXT(EM277), VALUE(EM277), EM277)</f>
        <v>0</v>
      </c>
      <c r="HZ277" s="280">
        <f t="shared" ref="HZ277:HZ280" si="330">IF(ISTEXT(EN277), VALUE(EN277), EN277)</f>
        <v>0</v>
      </c>
      <c r="IA277" s="280">
        <f t="shared" ref="IA277:IA280" si="331">IF(ISTEXT(EO277), VALUE(EO277), EO277)</f>
        <v>0</v>
      </c>
      <c r="IB277" s="64"/>
      <c r="IC277" s="64"/>
    </row>
    <row r="278" spans="1:237" s="106" customFormat="1" ht="22.5" customHeight="1" x14ac:dyDescent="0.25">
      <c r="A278" s="368" t="s">
        <v>3410</v>
      </c>
      <c r="B278" s="369" t="s">
        <v>3411</v>
      </c>
      <c r="C278" s="375" t="s">
        <v>3186</v>
      </c>
      <c r="D278" s="371" t="s">
        <v>3412</v>
      </c>
      <c r="E278" s="371" t="s">
        <v>3413</v>
      </c>
      <c r="F278" s="376" t="s">
        <v>3182</v>
      </c>
      <c r="G278" s="376" t="s">
        <v>3183</v>
      </c>
      <c r="H278" s="373" t="s">
        <v>2124</v>
      </c>
      <c r="I278" s="374" t="s">
        <v>2124</v>
      </c>
      <c r="J278" s="421" t="s">
        <v>3184</v>
      </c>
      <c r="K278" s="422" t="s">
        <v>3188</v>
      </c>
      <c r="L278" s="329">
        <f>CONTINUA!BV278</f>
        <v>0</v>
      </c>
      <c r="M278" s="329">
        <f>CONTINUA!BW278</f>
        <v>0</v>
      </c>
      <c r="N278" s="895"/>
      <c r="O278" s="896" t="s">
        <v>3538</v>
      </c>
      <c r="P278" s="897">
        <v>0</v>
      </c>
      <c r="Q278" s="400"/>
      <c r="R278" s="401"/>
      <c r="S278" s="400"/>
      <c r="T278" s="401"/>
      <c r="U278" s="400"/>
      <c r="V278" s="401"/>
      <c r="W278" s="400"/>
      <c r="X278" s="401"/>
      <c r="Y278" s="400"/>
      <c r="Z278" s="401"/>
      <c r="AA278" s="400"/>
      <c r="AB278" s="401"/>
      <c r="AC278" s="400"/>
      <c r="AD278" s="401"/>
      <c r="AE278" s="400"/>
      <c r="AF278" s="401"/>
      <c r="AG278" s="400"/>
      <c r="AH278" s="401"/>
      <c r="AI278" s="400"/>
      <c r="AJ278" s="401"/>
      <c r="AK278" s="400"/>
      <c r="AL278" s="401"/>
      <c r="AM278" s="400"/>
      <c r="AN278" s="401"/>
      <c r="AO278" s="400"/>
      <c r="AP278" s="401"/>
      <c r="AQ278" s="400"/>
      <c r="AR278" s="401"/>
      <c r="AS278" s="400"/>
      <c r="AT278" s="401"/>
      <c r="AU278" s="400"/>
      <c r="AV278" s="401"/>
      <c r="AW278" s="400"/>
      <c r="AX278" s="401"/>
      <c r="AY278" s="400"/>
      <c r="AZ278" s="401"/>
      <c r="BA278" s="400"/>
      <c r="BB278" s="401"/>
      <c r="BC278" s="400"/>
      <c r="BD278" s="401"/>
      <c r="BE278" s="400"/>
      <c r="BF278" s="401"/>
      <c r="BG278" s="400"/>
      <c r="BH278" s="401"/>
      <c r="BI278" s="400"/>
      <c r="BJ278" s="401"/>
      <c r="BK278" s="400"/>
      <c r="BL278" s="401"/>
      <c r="BM278" s="400"/>
      <c r="BN278" s="401"/>
      <c r="BO278" s="400"/>
      <c r="BP278" s="401"/>
      <c r="BQ278" s="400"/>
      <c r="BR278" s="401"/>
      <c r="BS278" s="400"/>
      <c r="BT278" s="401"/>
      <c r="BU278" s="400"/>
      <c r="BV278" s="401"/>
      <c r="BW278" s="400"/>
      <c r="BX278" s="401"/>
      <c r="BY278" s="400"/>
      <c r="BZ278" s="401"/>
      <c r="CA278" s="400"/>
      <c r="CB278" s="401"/>
      <c r="CC278" s="400"/>
      <c r="CD278" s="401"/>
      <c r="CE278" s="400"/>
      <c r="CF278" s="401"/>
      <c r="CG278" s="400"/>
      <c r="CH278" s="401"/>
      <c r="CI278" s="400"/>
      <c r="CJ278" s="401"/>
      <c r="CK278" s="400"/>
      <c r="CL278" s="401"/>
      <c r="CM278" s="400"/>
      <c r="CN278" s="401"/>
      <c r="CO278" s="400"/>
      <c r="CP278" s="401"/>
      <c r="CQ278" s="400"/>
      <c r="CR278" s="401"/>
      <c r="CS278" s="400"/>
      <c r="CT278" s="401"/>
      <c r="CU278" s="400"/>
      <c r="CV278" s="401"/>
      <c r="CW278" s="400"/>
      <c r="CX278" s="401"/>
      <c r="CY278" s="400"/>
      <c r="CZ278" s="401"/>
      <c r="DA278" s="400"/>
      <c r="DB278" s="401"/>
      <c r="DC278" s="400"/>
      <c r="DD278" s="401"/>
      <c r="DE278" s="400"/>
      <c r="DF278" s="401"/>
      <c r="DG278" s="400"/>
      <c r="DH278" s="401"/>
      <c r="DI278" s="400"/>
      <c r="DJ278" s="401"/>
      <c r="DK278" s="400"/>
      <c r="DL278" s="401"/>
      <c r="DM278" s="400"/>
      <c r="DN278" s="401"/>
      <c r="DO278" s="400"/>
      <c r="DP278" s="401"/>
      <c r="DQ278" s="400"/>
      <c r="DR278" s="401"/>
      <c r="DS278" s="400"/>
      <c r="DT278" s="401"/>
      <c r="DU278" s="400"/>
      <c r="DV278" s="401"/>
      <c r="DW278" s="400"/>
      <c r="DX278" s="401"/>
      <c r="DY278" s="400"/>
      <c r="DZ278" s="401"/>
      <c r="EA278" s="400"/>
      <c r="EB278" s="401"/>
      <c r="EC278" s="400"/>
      <c r="ED278" s="401"/>
      <c r="EE278" s="400"/>
      <c r="EF278" s="401"/>
      <c r="EG278" s="400"/>
      <c r="EH278" s="401"/>
      <c r="EI278" s="400"/>
      <c r="EJ278" s="447"/>
      <c r="EK278" s="511"/>
      <c r="EL278" s="514"/>
      <c r="EM278" s="448"/>
      <c r="EN278" s="344"/>
      <c r="EO278" s="345"/>
      <c r="EP278" s="171">
        <f t="shared" si="310"/>
        <v>0</v>
      </c>
      <c r="EQ278" s="171">
        <f t="shared" si="311"/>
        <v>0</v>
      </c>
      <c r="ER278" s="171">
        <f t="shared" si="312"/>
        <v>0</v>
      </c>
      <c r="ES278" s="171">
        <f t="shared" si="313"/>
        <v>0</v>
      </c>
      <c r="ET278" s="171">
        <f t="shared" si="314"/>
        <v>0</v>
      </c>
      <c r="EU278" s="171">
        <f t="shared" si="315"/>
        <v>0</v>
      </c>
      <c r="EV278" s="172">
        <f t="shared" si="316"/>
        <v>0</v>
      </c>
      <c r="EW278" s="125"/>
      <c r="EX278" s="248">
        <f t="shared" si="327"/>
        <v>0</v>
      </c>
      <c r="EY278" s="174">
        <f>(L278*regular)+(M278*Cadeirantee)</f>
        <v>0</v>
      </c>
      <c r="EZ278" s="249">
        <f>SUMIF(FG278:GJ278,"&gt;0")</f>
        <v>0</v>
      </c>
      <c r="FA278" s="249">
        <f>SUMIF(FG278:GJ278,"&lt;0")+SUMIF(GN278:HP278,"&lt;0")</f>
        <v>0</v>
      </c>
      <c r="FB278" s="174">
        <v>0</v>
      </c>
      <c r="FC278" s="126">
        <f>N278*km*'VALORES TABELA'!$B$13</f>
        <v>0</v>
      </c>
      <c r="FD278" s="250">
        <f t="shared" si="328"/>
        <v>0</v>
      </c>
      <c r="FE278" s="105"/>
      <c r="FF278" s="108"/>
      <c r="FG278" s="108"/>
      <c r="FH278" s="108"/>
      <c r="FI278" s="108"/>
      <c r="FJ278" s="108"/>
      <c r="FK278" s="108"/>
      <c r="FL278" s="108"/>
      <c r="FM278" s="108"/>
      <c r="FN278" s="108"/>
      <c r="FO278" s="108"/>
      <c r="FP278" s="108"/>
      <c r="FQ278" s="108"/>
      <c r="FR278" s="108"/>
      <c r="FS278" s="108"/>
      <c r="FT278" s="108"/>
      <c r="FU278" s="108"/>
      <c r="FV278" s="108"/>
      <c r="FW278" s="108"/>
      <c r="FX278" s="108"/>
      <c r="FY278" s="108"/>
      <c r="FZ278" s="108"/>
      <c r="GA278" s="108"/>
      <c r="GB278" s="108"/>
      <c r="GC278" s="108"/>
      <c r="GD278" s="108"/>
      <c r="GE278" s="108"/>
      <c r="GF278" s="108"/>
      <c r="GG278" s="108"/>
      <c r="GH278" s="108"/>
      <c r="GI278" s="108"/>
      <c r="GJ278" s="108"/>
      <c r="GK278" s="251"/>
      <c r="GL278" s="103">
        <f t="shared" si="318"/>
        <v>0</v>
      </c>
      <c r="GM278" s="12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64"/>
      <c r="HR278" s="64"/>
      <c r="HS278" s="64"/>
      <c r="HT278" s="64"/>
      <c r="HU278" s="64"/>
      <c r="HV278" s="64"/>
      <c r="HW278" s="105"/>
      <c r="HX278" s="64"/>
      <c r="HY278" s="280">
        <f t="shared" si="329"/>
        <v>0</v>
      </c>
      <c r="HZ278" s="280">
        <f t="shared" si="330"/>
        <v>0</v>
      </c>
      <c r="IA278" s="280">
        <f t="shared" si="331"/>
        <v>0</v>
      </c>
      <c r="IB278" s="64"/>
      <c r="IC278" s="64"/>
    </row>
    <row r="279" spans="1:237" s="106" customFormat="1" ht="22.5" customHeight="1" x14ac:dyDescent="0.25">
      <c r="A279" s="368" t="s">
        <v>3410</v>
      </c>
      <c r="B279" s="369" t="s">
        <v>3411</v>
      </c>
      <c r="C279" s="375" t="s">
        <v>3186</v>
      </c>
      <c r="D279" s="371" t="s">
        <v>3412</v>
      </c>
      <c r="E279" s="371" t="s">
        <v>3413</v>
      </c>
      <c r="F279" s="376" t="s">
        <v>3182</v>
      </c>
      <c r="G279" s="376" t="s">
        <v>3183</v>
      </c>
      <c r="H279" s="373" t="s">
        <v>2124</v>
      </c>
      <c r="I279" s="374" t="s">
        <v>2124</v>
      </c>
      <c r="J279" s="421" t="s">
        <v>3184</v>
      </c>
      <c r="K279" s="423" t="s">
        <v>3189</v>
      </c>
      <c r="L279" s="329">
        <f>CONTINUA!BV279</f>
        <v>0</v>
      </c>
      <c r="M279" s="329">
        <f>CONTINUA!BW279</f>
        <v>0</v>
      </c>
      <c r="N279" s="895"/>
      <c r="O279" s="896" t="s">
        <v>3538</v>
      </c>
      <c r="P279" s="897">
        <v>0</v>
      </c>
      <c r="Q279" s="400"/>
      <c r="R279" s="401"/>
      <c r="S279" s="400"/>
      <c r="T279" s="401"/>
      <c r="U279" s="400"/>
      <c r="V279" s="401"/>
      <c r="W279" s="400"/>
      <c r="X279" s="401"/>
      <c r="Y279" s="400"/>
      <c r="Z279" s="401"/>
      <c r="AA279" s="400"/>
      <c r="AB279" s="401"/>
      <c r="AC279" s="400"/>
      <c r="AD279" s="401"/>
      <c r="AE279" s="400"/>
      <c r="AF279" s="401"/>
      <c r="AG279" s="400"/>
      <c r="AH279" s="401"/>
      <c r="AI279" s="400"/>
      <c r="AJ279" s="401"/>
      <c r="AK279" s="400"/>
      <c r="AL279" s="401"/>
      <c r="AM279" s="400"/>
      <c r="AN279" s="401"/>
      <c r="AO279" s="400"/>
      <c r="AP279" s="401"/>
      <c r="AQ279" s="400"/>
      <c r="AR279" s="401"/>
      <c r="AS279" s="400"/>
      <c r="AT279" s="401"/>
      <c r="AU279" s="400"/>
      <c r="AV279" s="401"/>
      <c r="AW279" s="400"/>
      <c r="AX279" s="401"/>
      <c r="AY279" s="400"/>
      <c r="AZ279" s="401"/>
      <c r="BA279" s="400"/>
      <c r="BB279" s="401"/>
      <c r="BC279" s="400"/>
      <c r="BD279" s="401"/>
      <c r="BE279" s="400"/>
      <c r="BF279" s="401"/>
      <c r="BG279" s="400"/>
      <c r="BH279" s="401"/>
      <c r="BI279" s="400"/>
      <c r="BJ279" s="401"/>
      <c r="BK279" s="400"/>
      <c r="BL279" s="401"/>
      <c r="BM279" s="400"/>
      <c r="BN279" s="401"/>
      <c r="BO279" s="400"/>
      <c r="BP279" s="401"/>
      <c r="BQ279" s="400"/>
      <c r="BR279" s="401"/>
      <c r="BS279" s="400"/>
      <c r="BT279" s="401"/>
      <c r="BU279" s="400"/>
      <c r="BV279" s="401"/>
      <c r="BW279" s="400"/>
      <c r="BX279" s="401"/>
      <c r="BY279" s="400"/>
      <c r="BZ279" s="401"/>
      <c r="CA279" s="400"/>
      <c r="CB279" s="401"/>
      <c r="CC279" s="400"/>
      <c r="CD279" s="401"/>
      <c r="CE279" s="400"/>
      <c r="CF279" s="401"/>
      <c r="CG279" s="400"/>
      <c r="CH279" s="401"/>
      <c r="CI279" s="400"/>
      <c r="CJ279" s="401"/>
      <c r="CK279" s="400"/>
      <c r="CL279" s="401"/>
      <c r="CM279" s="400"/>
      <c r="CN279" s="401"/>
      <c r="CO279" s="400"/>
      <c r="CP279" s="401"/>
      <c r="CQ279" s="400"/>
      <c r="CR279" s="401"/>
      <c r="CS279" s="400"/>
      <c r="CT279" s="401"/>
      <c r="CU279" s="400"/>
      <c r="CV279" s="401"/>
      <c r="CW279" s="400"/>
      <c r="CX279" s="401"/>
      <c r="CY279" s="400"/>
      <c r="CZ279" s="401"/>
      <c r="DA279" s="400"/>
      <c r="DB279" s="401"/>
      <c r="DC279" s="400"/>
      <c r="DD279" s="401"/>
      <c r="DE279" s="400"/>
      <c r="DF279" s="401"/>
      <c r="DG279" s="400"/>
      <c r="DH279" s="401"/>
      <c r="DI279" s="400"/>
      <c r="DJ279" s="401"/>
      <c r="DK279" s="400"/>
      <c r="DL279" s="401"/>
      <c r="DM279" s="400"/>
      <c r="DN279" s="401"/>
      <c r="DO279" s="400"/>
      <c r="DP279" s="401"/>
      <c r="DQ279" s="400"/>
      <c r="DR279" s="401"/>
      <c r="DS279" s="400"/>
      <c r="DT279" s="401"/>
      <c r="DU279" s="400"/>
      <c r="DV279" s="401"/>
      <c r="DW279" s="400"/>
      <c r="DX279" s="401"/>
      <c r="DY279" s="400"/>
      <c r="DZ279" s="401"/>
      <c r="EA279" s="400"/>
      <c r="EB279" s="401"/>
      <c r="EC279" s="400"/>
      <c r="ED279" s="401"/>
      <c r="EE279" s="400"/>
      <c r="EF279" s="401"/>
      <c r="EG279" s="400"/>
      <c r="EH279" s="401"/>
      <c r="EI279" s="400"/>
      <c r="EJ279" s="447"/>
      <c r="EK279" s="511"/>
      <c r="EL279" s="514"/>
      <c r="EM279" s="448"/>
      <c r="EN279" s="344"/>
      <c r="EO279" s="345"/>
      <c r="EP279" s="171">
        <f t="shared" si="310"/>
        <v>0</v>
      </c>
      <c r="EQ279" s="171">
        <f t="shared" si="311"/>
        <v>0</v>
      </c>
      <c r="ER279" s="171">
        <f t="shared" si="312"/>
        <v>0</v>
      </c>
      <c r="ES279" s="171">
        <f t="shared" si="313"/>
        <v>0</v>
      </c>
      <c r="ET279" s="171">
        <f t="shared" si="314"/>
        <v>0</v>
      </c>
      <c r="EU279" s="171">
        <f t="shared" si="315"/>
        <v>0</v>
      </c>
      <c r="EV279" s="172">
        <f t="shared" si="316"/>
        <v>0</v>
      </c>
      <c r="EW279" s="127"/>
      <c r="EX279" s="248">
        <f t="shared" si="327"/>
        <v>0</v>
      </c>
      <c r="EY279" s="174">
        <f>(L279*regular)+(M279*Cadeirantee)</f>
        <v>0</v>
      </c>
      <c r="EZ279" s="249">
        <f>SUMIF(FG279:GJ279,"&gt;0")</f>
        <v>0</v>
      </c>
      <c r="FA279" s="249">
        <f>SUMIF(FG279:GJ279,"&lt;0")+SUMIF(GN279:HP279,"&lt;0")</f>
        <v>0</v>
      </c>
      <c r="FB279" s="174">
        <v>0</v>
      </c>
      <c r="FC279" s="126">
        <f>N279*km*'VALORES TABELA'!$B$13</f>
        <v>0</v>
      </c>
      <c r="FD279" s="250">
        <f t="shared" si="328"/>
        <v>0</v>
      </c>
      <c r="FE279" s="105"/>
      <c r="FF279" s="118"/>
      <c r="FG279" s="118"/>
      <c r="FH279" s="118"/>
      <c r="FI279" s="118"/>
      <c r="FJ279" s="118"/>
      <c r="FK279" s="118"/>
      <c r="FL279" s="118"/>
      <c r="FM279" s="118"/>
      <c r="FN279" s="118"/>
      <c r="FO279" s="118"/>
      <c r="FP279" s="118"/>
      <c r="FQ279" s="118"/>
      <c r="FR279" s="118"/>
      <c r="FS279" s="118"/>
      <c r="FT279" s="118"/>
      <c r="FU279" s="118"/>
      <c r="FV279" s="118"/>
      <c r="FW279" s="118"/>
      <c r="FX279" s="118"/>
      <c r="FY279" s="118"/>
      <c r="FZ279" s="118"/>
      <c r="GA279" s="118"/>
      <c r="GB279" s="118"/>
      <c r="GC279" s="118"/>
      <c r="GD279" s="118"/>
      <c r="GE279" s="118"/>
      <c r="GF279" s="118"/>
      <c r="GG279" s="118"/>
      <c r="GH279" s="118"/>
      <c r="GI279" s="118"/>
      <c r="GJ279" s="118"/>
      <c r="GK279" s="252"/>
      <c r="GL279" s="103">
        <f t="shared" si="318"/>
        <v>0</v>
      </c>
      <c r="GM279" s="12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64"/>
      <c r="HR279" s="65"/>
      <c r="HS279" s="65"/>
      <c r="HT279" s="65"/>
      <c r="HU279" s="65"/>
      <c r="HV279" s="65"/>
      <c r="HW279" s="105"/>
      <c r="HX279" s="65"/>
      <c r="HY279" s="280">
        <f t="shared" si="329"/>
        <v>0</v>
      </c>
      <c r="HZ279" s="280">
        <f t="shared" si="330"/>
        <v>0</v>
      </c>
      <c r="IA279" s="280">
        <f t="shared" si="331"/>
        <v>0</v>
      </c>
      <c r="IB279" s="65"/>
      <c r="IC279" s="65"/>
    </row>
    <row r="280" spans="1:237" s="106" customFormat="1" ht="22.5" customHeight="1" thickBot="1" x14ac:dyDescent="0.3">
      <c r="A280" s="377" t="s">
        <v>3410</v>
      </c>
      <c r="B280" s="378" t="s">
        <v>3411</v>
      </c>
      <c r="C280" s="379" t="s">
        <v>3186</v>
      </c>
      <c r="D280" s="380" t="s">
        <v>3412</v>
      </c>
      <c r="E280" s="380" t="s">
        <v>3413</v>
      </c>
      <c r="F280" s="381" t="s">
        <v>3182</v>
      </c>
      <c r="G280" s="381" t="s">
        <v>3183</v>
      </c>
      <c r="H280" s="382" t="s">
        <v>2124</v>
      </c>
      <c r="I280" s="383" t="s">
        <v>2124</v>
      </c>
      <c r="J280" s="421" t="s">
        <v>3184</v>
      </c>
      <c r="K280" s="424" t="s">
        <v>60</v>
      </c>
      <c r="L280" s="329">
        <f>CONTINUA!BV280</f>
        <v>0</v>
      </c>
      <c r="M280" s="329">
        <f>CONTINUA!BW280</f>
        <v>0</v>
      </c>
      <c r="N280" s="895"/>
      <c r="O280" s="896" t="s">
        <v>3538</v>
      </c>
      <c r="P280" s="897">
        <v>0</v>
      </c>
      <c r="Q280" s="400"/>
      <c r="R280" s="401"/>
      <c r="S280" s="400"/>
      <c r="T280" s="401"/>
      <c r="U280" s="400"/>
      <c r="V280" s="401"/>
      <c r="W280" s="400"/>
      <c r="X280" s="401"/>
      <c r="Y280" s="400"/>
      <c r="Z280" s="401"/>
      <c r="AA280" s="400"/>
      <c r="AB280" s="401"/>
      <c r="AC280" s="400"/>
      <c r="AD280" s="401"/>
      <c r="AE280" s="400"/>
      <c r="AF280" s="401"/>
      <c r="AG280" s="400"/>
      <c r="AH280" s="401"/>
      <c r="AI280" s="400"/>
      <c r="AJ280" s="401"/>
      <c r="AK280" s="400"/>
      <c r="AL280" s="401"/>
      <c r="AM280" s="400"/>
      <c r="AN280" s="401"/>
      <c r="AO280" s="400"/>
      <c r="AP280" s="401"/>
      <c r="AQ280" s="400"/>
      <c r="AR280" s="401"/>
      <c r="AS280" s="400"/>
      <c r="AT280" s="401"/>
      <c r="AU280" s="400"/>
      <c r="AV280" s="401"/>
      <c r="AW280" s="400"/>
      <c r="AX280" s="401"/>
      <c r="AY280" s="400"/>
      <c r="AZ280" s="401"/>
      <c r="BA280" s="400"/>
      <c r="BB280" s="401"/>
      <c r="BC280" s="400"/>
      <c r="BD280" s="401"/>
      <c r="BE280" s="400"/>
      <c r="BF280" s="401"/>
      <c r="BG280" s="400"/>
      <c r="BH280" s="401"/>
      <c r="BI280" s="400"/>
      <c r="BJ280" s="401"/>
      <c r="BK280" s="400"/>
      <c r="BL280" s="401"/>
      <c r="BM280" s="400"/>
      <c r="BN280" s="401"/>
      <c r="BO280" s="400"/>
      <c r="BP280" s="401"/>
      <c r="BQ280" s="400"/>
      <c r="BR280" s="401"/>
      <c r="BS280" s="400"/>
      <c r="BT280" s="401"/>
      <c r="BU280" s="400"/>
      <c r="BV280" s="401"/>
      <c r="BW280" s="400"/>
      <c r="BX280" s="401"/>
      <c r="BY280" s="400"/>
      <c r="BZ280" s="401"/>
      <c r="CA280" s="400"/>
      <c r="CB280" s="401"/>
      <c r="CC280" s="400"/>
      <c r="CD280" s="401"/>
      <c r="CE280" s="400"/>
      <c r="CF280" s="401"/>
      <c r="CG280" s="400"/>
      <c r="CH280" s="401"/>
      <c r="CI280" s="400"/>
      <c r="CJ280" s="401"/>
      <c r="CK280" s="400"/>
      <c r="CL280" s="401"/>
      <c r="CM280" s="400"/>
      <c r="CN280" s="401"/>
      <c r="CO280" s="400"/>
      <c r="CP280" s="401"/>
      <c r="CQ280" s="400"/>
      <c r="CR280" s="401"/>
      <c r="CS280" s="400"/>
      <c r="CT280" s="401"/>
      <c r="CU280" s="400"/>
      <c r="CV280" s="401"/>
      <c r="CW280" s="400"/>
      <c r="CX280" s="401"/>
      <c r="CY280" s="400"/>
      <c r="CZ280" s="401"/>
      <c r="DA280" s="400"/>
      <c r="DB280" s="401"/>
      <c r="DC280" s="400"/>
      <c r="DD280" s="401"/>
      <c r="DE280" s="400"/>
      <c r="DF280" s="401"/>
      <c r="DG280" s="400"/>
      <c r="DH280" s="401"/>
      <c r="DI280" s="400"/>
      <c r="DJ280" s="401"/>
      <c r="DK280" s="400"/>
      <c r="DL280" s="401"/>
      <c r="DM280" s="400"/>
      <c r="DN280" s="401"/>
      <c r="DO280" s="400"/>
      <c r="DP280" s="401"/>
      <c r="DQ280" s="400"/>
      <c r="DR280" s="401"/>
      <c r="DS280" s="400"/>
      <c r="DT280" s="401"/>
      <c r="DU280" s="400"/>
      <c r="DV280" s="401"/>
      <c r="DW280" s="400"/>
      <c r="DX280" s="401"/>
      <c r="DY280" s="400"/>
      <c r="DZ280" s="401"/>
      <c r="EA280" s="400"/>
      <c r="EB280" s="401"/>
      <c r="EC280" s="400"/>
      <c r="ED280" s="401"/>
      <c r="EE280" s="400"/>
      <c r="EF280" s="401"/>
      <c r="EG280" s="400"/>
      <c r="EH280" s="401"/>
      <c r="EI280" s="400"/>
      <c r="EJ280" s="447"/>
      <c r="EK280" s="512"/>
      <c r="EL280" s="515"/>
      <c r="EM280" s="450"/>
      <c r="EN280" s="348"/>
      <c r="EO280" s="348"/>
      <c r="EP280" s="179">
        <f t="shared" si="310"/>
        <v>0</v>
      </c>
      <c r="EQ280" s="179">
        <f t="shared" si="311"/>
        <v>0</v>
      </c>
      <c r="ER280" s="179">
        <f t="shared" si="312"/>
        <v>0</v>
      </c>
      <c r="ES280" s="179">
        <f t="shared" si="313"/>
        <v>0</v>
      </c>
      <c r="ET280" s="179">
        <f t="shared" si="314"/>
        <v>0</v>
      </c>
      <c r="EU280" s="179">
        <f t="shared" si="315"/>
        <v>0</v>
      </c>
      <c r="EV280" s="172">
        <f t="shared" si="316"/>
        <v>0</v>
      </c>
      <c r="EW280" s="253"/>
      <c r="EX280" s="254">
        <v>0</v>
      </c>
      <c r="EY280" s="180">
        <v>0</v>
      </c>
      <c r="EZ280" s="255">
        <v>0</v>
      </c>
      <c r="FA280" s="255">
        <v>0</v>
      </c>
      <c r="FB280" s="180">
        <f>SUM(FF280:GI280)/2</f>
        <v>0</v>
      </c>
      <c r="FC280" s="256">
        <f>N280*km*'VALORES TABELA'!$B$13</f>
        <v>0</v>
      </c>
      <c r="FD280" s="250">
        <f t="shared" si="328"/>
        <v>0</v>
      </c>
      <c r="FE280" s="257"/>
      <c r="FF280" s="181">
        <f>((Q280+S280)*Percapita)+((R280+T280)*Cadeirante)</f>
        <v>0</v>
      </c>
      <c r="FG280" s="181">
        <f>((U280+W280)*Percapita/30*FG$4)+((V280+X280)*Cadeirante/30*FG$4)</f>
        <v>0</v>
      </c>
      <c r="FH280" s="181">
        <f>((Y280+AA280)*Percapita/30*FH$4)+((Z280+AB280)*Cadeirante/30*FH$4)</f>
        <v>0</v>
      </c>
      <c r="FI280" s="181">
        <f>((AC280+AE280)*Percapita/30*FI$4)+((AD280+AF280)*Cadeirante/30*FI$4)</f>
        <v>0</v>
      </c>
      <c r="FJ280" s="181">
        <f>((AG280+AI280)*Percapita/30*FJ$4)+((AH280+AJ280)*Cadeirante/30*FJ$4)</f>
        <v>0</v>
      </c>
      <c r="FK280" s="181">
        <f>((AK280+AM280)*Percapita/30*FK$4)+((AL280+AN280)*Cadeirante/30*FK$4)</f>
        <v>0</v>
      </c>
      <c r="FL280" s="181">
        <f>((AO280+AQ280)*Percapita/30*FL$4)+((AP280+AR280)*Cadeirante/30*FL$4)</f>
        <v>0</v>
      </c>
      <c r="FM280" s="181">
        <f>((AS280+AU280)*Percapita/30*FM$4)+((AT280+AV280)*Cadeirante/30*FM$4)</f>
        <v>0</v>
      </c>
      <c r="FN280" s="181">
        <f>((AW280+AY280)*Percapita/30*FN$4)+((AX280+AZ280)*Cadeirante/30*FN$4)</f>
        <v>0</v>
      </c>
      <c r="FO280" s="181">
        <f>((BA280+BC280)*Percapita/30*FO$4)+((BB280+BD280)*Cadeirante/30*FO$4)</f>
        <v>0</v>
      </c>
      <c r="FP280" s="181">
        <f>((BE280+BG280)*Percapita/30*FP$4)+((BF280+BH280)*Cadeirante/30*FP$4)</f>
        <v>0</v>
      </c>
      <c r="FQ280" s="181">
        <f>((BI280+BK280)*Percapita/30*FQ$4)+((BJ280+BL280)*Cadeirante/30*FQ$4)</f>
        <v>0</v>
      </c>
      <c r="FR280" s="181">
        <f>((BM280+BO280)*Percapita/30*FR$4)+((BN280+BP280)*Cadeirante/30*FR$4)</f>
        <v>0</v>
      </c>
      <c r="FS280" s="181">
        <f>((BQ280+BS280)*Percapita/30*FS$4)+((BR280+BT280)*Cadeirante/30*FS$4)</f>
        <v>0</v>
      </c>
      <c r="FT280" s="181">
        <f>((BU280+BW280)*Percapita/30*FT$4)+((BV280+BX280)*Cadeirante/30*FT$4)</f>
        <v>0</v>
      </c>
      <c r="FU280" s="181">
        <f>((BY280+CA280)*Percapita/30*FU$4)+((BZ280+CB280)*Cadeirante/30*FU$4)</f>
        <v>0</v>
      </c>
      <c r="FV280" s="181">
        <f>((CC280+CE280)*Percapita/30*FV$4)+((CD280+CF280)*Cadeirante/30*FV$4)</f>
        <v>0</v>
      </c>
      <c r="FW280" s="181">
        <f>((CG280+CI280)*Percapita/30*FW$4)+((CI280+CK280)*Cadeirante/30*FW$4)</f>
        <v>0</v>
      </c>
      <c r="FX280" s="181">
        <f>((CK280+CM280)*Percapita/30*FX$4)+((CL280+CN280)*Cadeirante/30*FX$4)</f>
        <v>0</v>
      </c>
      <c r="FY280" s="181">
        <f>((CO280+CQ280)*Percapita/30*FY$4)+((CP280+CR280)*Cadeirante/30*FY$4)</f>
        <v>0</v>
      </c>
      <c r="FZ280" s="181">
        <f>((CS280+CU280)*Percapita/30*FZ$4)+((CT280+CV280)*Cadeirante/30*FZ$4)</f>
        <v>0</v>
      </c>
      <c r="GA280" s="181">
        <f>((CW280+CY280)*Percapita/30*GA$4)+((CX280+CZ280)*Cadeirante/30*GA$4)</f>
        <v>0</v>
      </c>
      <c r="GB280" s="181">
        <f>((DA280+DC280)*Percapita/30*GB$4)+((DB280+DD280)*Cadeirante/30*GB$4)</f>
        <v>0</v>
      </c>
      <c r="GC280" s="181">
        <f>((DE280+DG280)*Percapita/30*GC$4)+((DF280+DH280)*Cadeirante/30*GC$4)</f>
        <v>0</v>
      </c>
      <c r="GD280" s="181">
        <f>((DI280+DK280)*Percapita/30*GD$4)+((DJ280+DL280)*Cadeirante/30*GD$4)</f>
        <v>0</v>
      </c>
      <c r="GE280" s="181">
        <f>((DM280+DO280)*Percapita/30*GE$4)+((DN280+DP280)*Cadeirante/30*GE$4)</f>
        <v>0</v>
      </c>
      <c r="GF280" s="181">
        <f>((DQ280+DS280)*Percapita/30*GF$4)+((DR280+DT280)*Cadeirante/30*GF$4)</f>
        <v>0</v>
      </c>
      <c r="GG280" s="181">
        <f>((DU280+DW280)*Percapita/30*GG$4)+((DV280+DX280)*Cadeirante/30*GG$4)</f>
        <v>0</v>
      </c>
      <c r="GH280" s="181">
        <f>((DY280+EA280)*Percapita/30*GH$4)+((DZ280+EB280)*Cadeirante/30*GH$4)</f>
        <v>0</v>
      </c>
      <c r="GI280" s="181">
        <f>((EC280+EE280)*Percapita/30*GI$4)+((ED280+EF280)*Cadeirante/30*GI$4)</f>
        <v>0</v>
      </c>
      <c r="GJ280" s="181">
        <f>((EG280+EI280)*Percapita)+((EH280+EJ280)*Cadeirante)</f>
        <v>0</v>
      </c>
      <c r="GK280" s="258"/>
      <c r="GL280" s="103">
        <f t="shared" si="318"/>
        <v>0</v>
      </c>
      <c r="GM280" s="124"/>
      <c r="GN280" s="182"/>
      <c r="GO280" s="182"/>
      <c r="GP280" s="182"/>
      <c r="GQ280" s="182"/>
      <c r="GR280" s="182"/>
      <c r="GS280" s="182"/>
      <c r="GT280" s="182"/>
      <c r="GU280" s="182"/>
      <c r="GV280" s="182"/>
      <c r="GW280" s="182"/>
      <c r="GX280" s="182"/>
      <c r="GY280" s="182"/>
      <c r="GZ280" s="182"/>
      <c r="HA280" s="182"/>
      <c r="HB280" s="182"/>
      <c r="HC280" s="182"/>
      <c r="HD280" s="182"/>
      <c r="HE280" s="182"/>
      <c r="HF280" s="182"/>
      <c r="HG280" s="182"/>
      <c r="HH280" s="182"/>
      <c r="HI280" s="182"/>
      <c r="HJ280" s="182"/>
      <c r="HK280" s="182"/>
      <c r="HL280" s="182"/>
      <c r="HM280" s="182"/>
      <c r="HN280" s="182"/>
      <c r="HO280" s="182"/>
      <c r="HP280" s="259"/>
      <c r="HQ280" s="64"/>
      <c r="HW280" s="257"/>
      <c r="HY280" s="280">
        <f t="shared" si="329"/>
        <v>0</v>
      </c>
      <c r="HZ280" s="280">
        <f t="shared" si="330"/>
        <v>0</v>
      </c>
      <c r="IA280" s="280">
        <f t="shared" si="331"/>
        <v>0</v>
      </c>
    </row>
    <row r="281" spans="1:237" s="106" customFormat="1" ht="22.5" customHeight="1" x14ac:dyDescent="0.25">
      <c r="A281" t="s">
        <v>3414</v>
      </c>
      <c r="B281" s="522" t="s">
        <v>3415</v>
      </c>
      <c r="C281" s="523">
        <v>1</v>
      </c>
      <c r="D281" s="524" t="s">
        <v>3416</v>
      </c>
      <c r="E281" s="524" t="s">
        <v>3417</v>
      </c>
      <c r="F281" s="525" t="s">
        <v>3182</v>
      </c>
      <c r="G281" s="525" t="s">
        <v>3183</v>
      </c>
      <c r="H281" s="350" t="s">
        <v>2125</v>
      </c>
      <c r="I281" s="351" t="s">
        <v>2125</v>
      </c>
      <c r="J281" s="409" t="s">
        <v>3184</v>
      </c>
      <c r="K281" s="410" t="s">
        <v>3185</v>
      </c>
      <c r="L281" s="329">
        <f>CONTINUA!BV281</f>
        <v>0</v>
      </c>
      <c r="M281" s="329">
        <f>CONTINUA!BW281</f>
        <v>0</v>
      </c>
      <c r="N281" s="895"/>
      <c r="O281" s="896" t="s">
        <v>3539</v>
      </c>
      <c r="P281" s="897">
        <v>0</v>
      </c>
      <c r="Q281" s="400"/>
      <c r="R281" s="401"/>
      <c r="S281" s="400"/>
      <c r="T281" s="401"/>
      <c r="U281" s="400"/>
      <c r="V281" s="401"/>
      <c r="W281" s="400"/>
      <c r="X281" s="401"/>
      <c r="Y281" s="400"/>
      <c r="Z281" s="401"/>
      <c r="AA281" s="400"/>
      <c r="AB281" s="401"/>
      <c r="AC281" s="400"/>
      <c r="AD281" s="401"/>
      <c r="AE281" s="400"/>
      <c r="AF281" s="401"/>
      <c r="AG281" s="400"/>
      <c r="AH281" s="401"/>
      <c r="AI281" s="400"/>
      <c r="AJ281" s="401"/>
      <c r="AK281" s="400"/>
      <c r="AL281" s="401"/>
      <c r="AM281" s="400"/>
      <c r="AN281" s="401"/>
      <c r="AO281" s="400"/>
      <c r="AP281" s="401"/>
      <c r="AQ281" s="400"/>
      <c r="AR281" s="401"/>
      <c r="AS281" s="400"/>
      <c r="AT281" s="401"/>
      <c r="AU281" s="400"/>
      <c r="AV281" s="401"/>
      <c r="AW281" s="400"/>
      <c r="AX281" s="401"/>
      <c r="AY281" s="400"/>
      <c r="AZ281" s="401"/>
      <c r="BA281" s="400"/>
      <c r="BB281" s="401"/>
      <c r="BC281" s="400"/>
      <c r="BD281" s="401"/>
      <c r="BE281" s="400"/>
      <c r="BF281" s="401"/>
      <c r="BG281" s="400"/>
      <c r="BH281" s="401"/>
      <c r="BI281" s="400"/>
      <c r="BJ281" s="401"/>
      <c r="BK281" s="400"/>
      <c r="BL281" s="401"/>
      <c r="BM281" s="400"/>
      <c r="BN281" s="401"/>
      <c r="BO281" s="400"/>
      <c r="BP281" s="401"/>
      <c r="BQ281" s="400"/>
      <c r="BR281" s="401"/>
      <c r="BS281" s="400"/>
      <c r="BT281" s="401"/>
      <c r="BU281" s="400"/>
      <c r="BV281" s="401"/>
      <c r="BW281" s="400"/>
      <c r="BX281" s="401"/>
      <c r="BY281" s="400"/>
      <c r="BZ281" s="401"/>
      <c r="CA281" s="400"/>
      <c r="CB281" s="401"/>
      <c r="CC281" s="400"/>
      <c r="CD281" s="401"/>
      <c r="CE281" s="400"/>
      <c r="CF281" s="401"/>
      <c r="CG281" s="400"/>
      <c r="CH281" s="401"/>
      <c r="CI281" s="400"/>
      <c r="CJ281" s="401"/>
      <c r="CK281" s="400"/>
      <c r="CL281" s="401"/>
      <c r="CM281" s="400"/>
      <c r="CN281" s="401"/>
      <c r="CO281" s="400"/>
      <c r="CP281" s="401"/>
      <c r="CQ281" s="400"/>
      <c r="CR281" s="401"/>
      <c r="CS281" s="400"/>
      <c r="CT281" s="401"/>
      <c r="CU281" s="400"/>
      <c r="CV281" s="401"/>
      <c r="CW281" s="400"/>
      <c r="CX281" s="401"/>
      <c r="CY281" s="400"/>
      <c r="CZ281" s="401"/>
      <c r="DA281" s="400"/>
      <c r="DB281" s="401"/>
      <c r="DC281" s="400"/>
      <c r="DD281" s="401"/>
      <c r="DE281" s="400"/>
      <c r="DF281" s="401"/>
      <c r="DG281" s="400"/>
      <c r="DH281" s="401"/>
      <c r="DI281" s="400"/>
      <c r="DJ281" s="401"/>
      <c r="DK281" s="400"/>
      <c r="DL281" s="401"/>
      <c r="DM281" s="400"/>
      <c r="DN281" s="401"/>
      <c r="DO281" s="400"/>
      <c r="DP281" s="401"/>
      <c r="DQ281" s="400"/>
      <c r="DR281" s="401"/>
      <c r="DS281" s="400"/>
      <c r="DT281" s="401"/>
      <c r="DU281" s="400"/>
      <c r="DV281" s="401"/>
      <c r="DW281" s="400"/>
      <c r="DX281" s="401"/>
      <c r="DY281" s="400"/>
      <c r="DZ281" s="401"/>
      <c r="EA281" s="400"/>
      <c r="EB281" s="401"/>
      <c r="EC281" s="400"/>
      <c r="ED281" s="401"/>
      <c r="EE281" s="400"/>
      <c r="EF281" s="401"/>
      <c r="EG281" s="400"/>
      <c r="EH281" s="401"/>
      <c r="EI281" s="400"/>
      <c r="EJ281" s="447"/>
      <c r="EK281" s="510"/>
      <c r="EL281" s="513"/>
      <c r="EM281" s="520"/>
      <c r="EN281" s="520"/>
      <c r="EO281" s="520"/>
      <c r="EP281" s="171">
        <f t="shared" si="310"/>
        <v>0</v>
      </c>
      <c r="EQ281" s="171">
        <f t="shared" si="311"/>
        <v>0</v>
      </c>
      <c r="ER281" s="171">
        <f t="shared" si="312"/>
        <v>0</v>
      </c>
      <c r="ES281" s="171">
        <f t="shared" si="313"/>
        <v>0</v>
      </c>
      <c r="ET281" s="171">
        <f t="shared" si="314"/>
        <v>0</v>
      </c>
      <c r="EU281" s="171">
        <f t="shared" si="315"/>
        <v>0</v>
      </c>
      <c r="EV281" s="172">
        <f t="shared" si="316"/>
        <v>0</v>
      </c>
      <c r="EW281" s="367">
        <f>IF(C281=4,IF(MAX(Q281:EJ283)&gt;0,(Especiall/30*(IF(($G281-$F281)=($G$5-$F$5),30,IF(DAY($G281)=31,($G281-$F281),($G281-$F281)+1)))),0),0)</f>
        <v>0</v>
      </c>
      <c r="EX281" s="248">
        <f t="shared" ref="EX281:EX284" si="332">FF281</f>
        <v>14426.66</v>
      </c>
      <c r="EY281" s="174">
        <f>(L281*regular)+(M281*Cadeirantee)</f>
        <v>0</v>
      </c>
      <c r="EZ281" s="249">
        <f>SUMIF(FG281:GJ281,"&gt;0")</f>
        <v>269.661</v>
      </c>
      <c r="FA281" s="249">
        <f>SUMIF(FG281:GJ281,"&lt;0")+SUMIF(GN281:HP281,"&lt;0")</f>
        <v>0</v>
      </c>
      <c r="FB281" s="174">
        <v>0</v>
      </c>
      <c r="FC281" s="175">
        <f>N281*km*'VALORES TABELA'!$B$13</f>
        <v>0</v>
      </c>
      <c r="FD281" s="250">
        <f>GL281</f>
        <v>0</v>
      </c>
      <c r="FE281" s="176">
        <f>(EW281+EW282+EW283+EW284+EX281+EX282+EX283+EX284+EY281+EY282+EY283+EY284+EY285+EZ281+EZ282+EZ283+EZ284+FA281+FA282+FA283+FA284+FC281+FC282+FC283+FC284+HY281-HZ281-IA281+FD281+FD282+FD283+FD284+FB285)</f>
        <v>14879.481</v>
      </c>
      <c r="FF281" s="177">
        <f>IF(C281=4,SUM(Q281+Q282+Q283+S281+S282+S283)*Percapita/30*FF$4+(R281+R282+R283+T281+T282+T283)*Cadeirante/30*FF$4,IF(C281=3,IF(Q284+S284=10,Fixo/30*FF$4+(Q281+Q282+Q283+S281+S282+S283)*Percapita/30*FF$4+(R284+T284)*Cadeirante/30*FF$4,IF(Q284+S284&lt;=9,(Q284+S284)*Crechee/30*FF$4)+(R284+T284)*Cadeirante/30*FF$4+(Q281+Q282+Q283+S281+S282+S283)*Percapita/30*FF$4)+IF(Q284+S284&gt;=11,Fixo/30*FF$4+(Q284+S284-10)*Crechee/30*FF$4,0),IF(C281=2,IF(R281+R282+R283+R284+T281+T282+T283+T284=1,Cadeirante/30*FF$4,IF(R281+R282+R283+R284+T281+T282+T283+T284=2,Fixo/30*FF$4,IF(R281+R282+R283+R284+T281+T282+T283+T284&gt;2,Fixo/30*FF$4+(R281+R282+R283+R284+T281+T282+T283+T284-2)*Cadeirante/30*FF$4)))+(Q281+Q282+Q283+S281+S282+S283)*Percapita/30*FF$4+(Q284+S284)*Crechee/30*FF$4,IF(C281=1,IF(Q281+Q282+Q283+R281+R282+R283+S281+S282+S283+T281+T282+T283&lt;=15,(Q281+Q282+Q283+S281+S282+S283)*Percapita/30*FF$4,IF(Q281+Q282+Q283+R281+R282+R283+S281+S282+S283+T281+T282+T283&gt;=16,Fixo/30*FF$4+(Q281+Q282+Q283+R281+R282+R283+S281+S282+S283+T281+T282-16)*Percapita/30*FF$4))))))</f>
        <v>14426.66</v>
      </c>
      <c r="FG281" s="177">
        <f>IF(C281=4,SUM(U281+U282+U283+W281+W282+W283)*Percapita/30*FG$4+(V281+V282+V283+X281+X282+X283)*Cadeirante/30*FG$4,IF(C281=3,IF(U284+W284=10,Fixo/30*FG$4+(U281+U282+U283+W281+W282+W283)*Percapita/30*FG$4+(V284+X284)*Cadeirante/30*FG$4,IF(U284+W284&lt;=9,(U284+W284)*Crechee/30*FG$4)+(V284+X284)*Cadeirante/30*FG$4+(U281+U282+U283+W281+W282+W283)*Percapita/30*FG$4)+IF(U284+W284&gt;=11,Fixo/30*FG$4+(U284+W284-10)*Crechee/30*FG$4,0),IF(C281=2,IF(V281+V282+V283+V284+X281+X282+X283+X284=1,Cadeirante/30*FG$4,IF(V281+V282+V283+V284+X281+X282+X283+X284=2,Fixo/30*FG$4,IF(V281+V282+V283+V284+X281+X282+X283+X284&gt;2,Fixo/30*FG$4+(V281+V282+V283+V284+X281+X282+X283+X284-2)*Cadeirante/30*FG$4)))+(U281+U282+U283+W281+W282+W283)*Percapita/30*FG$4+(U284+W284)*Crechee/30*FG$4,IF(C281=1,IF(U281+U282+U283+V281+V282+V283+W281+W282+W283+X281+X282+X283&lt;=15,(U281+U282+U283+W281+W282+W283)*Percapita/30*FG$4,IF(U281+U282+U283+V281+V282+V283+W281+W282+W283+X281+X282+X283&gt;=16,Fixo/30*FG$4+(U281+U282+U283+V281+V282+V283+W281+W282+W283+X281+X282-16)*Percapita/30*FG$4))))))</f>
        <v>0</v>
      </c>
      <c r="FH281" s="177">
        <f>IF(C281=4,SUM(Y281+Y282+Y283+AA281+AA282+AA283)*Percapita/30*FH$4+(Z281+Z282+Z283+AB281+AB282+AB283)*Cadeirante/30*FH$4,IF(C281=3,IF(Y284+AA284=10,Fixo/30*FH$4+(Y281+Y282+Y283+AA281+AA282+AA283)*Percapita/30*FH$4+(Z284+AB284)*Cadeirante/30*FH$4,IF(Y284+AA284&lt;=9,(Y284+AA284)*Crechee/30*FH$4)+(Z284+AB284)*Cadeirante/30*FH$4+(Y281+Y282+Y283+AA281+AA282+AA283)*Percapita/30*FH$4)+IF(Y284+AA284&gt;=11,Fixo/30*FH$4+(Y284+AA284-10)*Crechee/30*FH$4,0),IF(C281=2,IF(Z281+Z282+Z283+Z284+AB281+AB282+AB283+AB284=1,Cadeirante/30*FH$4,IF(Z281+Z282+Z283+Z284+AB281+AB282+AB283+AB284=2,Fixo/30*FH$4,IF(Z281+Z282+Z283+Z284+AB281+AB282+AB283+AB284&gt;2,Fixo/30*FH$4+(Z281+Z282+Z283+Z284+AB281+AB282+AB283+AB284-2)*Cadeirante/30*FH$4)))+(Y281+Y282+Y283+AA281+AA282+AA283)*Percapita/30*FH$4+(Y284+AA284)*Crechee/30*FH$4,IF(C281=1,IF(Y281+Y282+Y283+Z281+Z282+Z283+AA281+AA282+AA283+AB281+AB282+AB283&lt;=15,(Y281+Y282+Y283+AA281+AA282+AA283)*Percapita/30*FH$4,IF(Y281+Y282+Y283+Z281+Z282+Z283+AA281+AA282+AA283+AB281+AB282+AB283&gt;=16,Fixo/30*FH$4+(Y281+Y282+Y283+Z281+Z282+Z283+AA281+AA282+AA283+AB281+AB282-16)*Percapita/30*FH$4))))))</f>
        <v>0</v>
      </c>
      <c r="FI281" s="177">
        <f>IF(C281=4,SUM(AC281+AC282+AC283+AE281+AE282+AE283)*Percapita/30*FI$4+(AD281+AD282+AD283+AF281+AF282+AF283)*Cadeirante/30*FI$4,IF(C281=3,IF(AC284+AE284=10,Fixo/30*FI$4+(AC281+AC282+AC283+AE281+AE282+AE283)*Percapita/30*FI$4+(AD284+AF284)*Cadeirante/30*FI$4,IF(AC284+AE284&lt;=9,(AC284+AE284)*Crechee/30*FI$4)+(AD284+AF284)*Cadeirante/30*FI$4+(AC281+AC282+AC283+AE281+AE282+AE283)*Percapita/30*FI$4)+IF(AC284+AE284&gt;=11,Fixo/30*FI$4+(AC284+AE284-10)*Crechee/30*FI$4,0),IF(C281=2,IF(AD281+AD282+AD283+AD284+AF281+AF282+AF283+AF284=1,Cadeirante/30*FI$4,IF(AD281+AD282+AD283+AD284+AF281+AF282+AF283+AF284=2,Fixo/30*FI$4,IF(AD281+AD282+AD283+AD284+AF281+AF282+AF283+AF284&gt;2,Fixo/30*FI$4+(AD281+AD282+AD283+AD284+AF281+AF282+AF283+AF284-2)*Cadeirante/30*FI$4)))+(AC281+AC282+AC283+AE281+AE282+AE283)*Percapita/30*FI$4+(AC284+AE284)*Crechee/30*FI$4,IF(C281=1,IF(AC281+AC282+AC283+AD281+AD282+AD283+AE281+AE282+AE283+AF281+AF282+AF283&lt;=15,(AC281+AC282+AC283+AE281+AE282+AE283)*Percapita/30*FI$4,IF(AC281+AC282+AC283+AD281+AD282+AD283+AE281+AE282+AE283+AF281+AF282+AF283&gt;=16,Fixo/30*FI$4+(AC281+AC282+AC283+AD281+AD282+AD283+AE281+AE282+AE283+AF281+AF282-16)*Percapita/30*FI$4))))))</f>
        <v>0</v>
      </c>
      <c r="FJ281" s="177">
        <f>IF(C281=4,SUM(AG281+AG282+AG283+AI281+AI282+AI283)*Percapita/30*FJ$4+(AH281+AH282+AH283+AJ281+AJ282+AJ283)*Cadeirante/30*FJ$4,IF(C281=3,IF(AG284+AI284=10,Fixo/30*FJ$4+(AG281+AG282+AG283+AI281+AI282+AI283)*Percapita/30*FJ$4+(AH284+AJ284)*Cadeirante/30*FJ$4,IF(AG284+AI284&lt;=9,(AG284+AI284)*Crechee/30*FJ$4)+(AH284+AJ284)*Cadeirante/30*FJ$4+(AG281+AG282+AG283+AI281+AI282+AI283)*Percapita/30*FJ$4)+IF(AG284+AI284&gt;=11,Fixo/30*FJ$4+(AG284+AI284-10)*Crechee/30*FJ$4,0),IF(C281=2,IF(AH281+AH282+AH283+AH284+AJ281+AJ282+AJ283+AJ284=1,Cadeirante/30*FJ$4,IF(AH281+AH282+AH283+AH284+AJ281+AJ282+AJ283+AJ284=2,Fixo/30*FJ$4,IF(AH281+AH282+AH283+AH284+AJ281+AJ282+AJ283+AJ284&gt;2,Fixo/30*FJ$4+(AH281+AH282+AH283+AH284+AJ281+AJ282+AJ283+AJ284-2)*Cadeirante/30*FJ$4)))+(AG281+AG282+AG283+AI281+AI282+AI283)*Percapita/30*FJ$4+(AG284+AI284)*Crechee/30*FJ$4,IF(C281=1,IF(AG281+AG282+AG283+AH281+AH282+AH283+AI281+AI282+AI283+AJ281+AJ282+AJ283&lt;=15,(AG281+AG282+AG283+AI281+AI282+AI283)*Percapita/30*FJ$4,IF(AG281+AG282+AG283+AH281+AH282+AH283+AI281+AI282+AI283+AJ281+AJ282+AJ283&gt;=16,Fixo/30*FJ$4+(AG281+AG282+AG283+AH281+AH282+AH283+AI281+AI282+AI283+AJ281+AJ282-16)*Percapita/30*FJ$4))))))</f>
        <v>0</v>
      </c>
      <c r="FK281" s="177">
        <f>IF(C281=4,SUM(AK281+AK282+AK283+AM281+AM282+AM283)*Percapita/30*FK$4+(AL281+AL282+AL283+AN281+AN282+AN283)*Cadeirante/30*FK$4,IF(C281=3,IF(AK284+AM284=10,Fixo/30*FK$4+(AK281+AK282+AK283+AM281+AM282+AM283)*Percapita/30*FK$4+(AL284+AN284)*Cadeirante/30*FK$4,IF(AK284+AM284&lt;=9,(AK284+AM284)*Crechee/30*FK$4)+(AL284+AN284)*Cadeirante/30*FK$4+(AK281+AK282+AK283+AM281+AM282+AM283)*Percapita/30*FK$4)+IF(AK284+AM284&gt;=11,Fixo/30*FK$4+(AK284+AM284-10)*Crechee/30*FK$4,0),IF(C281=2,IF(AL281+AL282+AL283+AL284+AN281+AN282+AN283+AN284=1,Cadeirante/30*FK$4,IF(AL281+AL282+AL283+AL284+AN281+AN282+AN283+AN284=2,Fixo/30*FK$4,IF(AL281+AL282+AL283+AL284+AN281+AN282+AN283+AN284&gt;2,Fixo/30*FK$4+(AL281+AL282+AL283+AL284+AN281+AN282+AN283+AN284-2)*Cadeirante/30*FK$4)))+(AK281+AK282+AK283+AM281+AM282+AM283)*Percapita/30*FK$4+(AK284+AM284)*Crechee/30*FK$4,IF(C281=1,IF(AK281+AK282+AK283+AL281+AL282+AL283+AM281+AM282+AM283+AN281+AN282+AN283&lt;=15,(AK281+AK282+AK283+AM281+AM282+AM283)*Percapita/30*FK$4,IF(AK281+AK282+AK283+AL281+AL282+AL283+AM281+AM282+AM283+AN281+AN282+AN283&gt;=16,Fixo/30*FK$4+(AK281+AK282+AK283+AL281+AL282+AL283+AM281+AM282+AM283+AN281+AN282-16)*Percapita/30*FK$4))))))</f>
        <v>0</v>
      </c>
      <c r="FL281" s="177">
        <f>IF(C281=4,SUM(AO281+AO282+AO283+AQ281+AQ282+AQ283)*Percapita/30*FL$4+(AP281+AP282+AP283+AR281+AR282+AR283)*Cadeirante/30*FL$4,IF(C281=3,IF(AO284+AQ284=10,Fixo/30*FL$4+(AO281+AO282+AO283+AQ281+AQ282+AQ283)*Percapita/30*FL$4+(AP284+AR284)*Cadeirante/30*FL$4,IF(AO284+AQ284&lt;=9,(AO284+AQ284)*Crechee/30*FL$4)+(AP284+AR284)*Cadeirante/30*FL$4+(AO281+AO282+AO283+AQ281+AQ282+AQ283)*Percapita/30*FL$4)+IF(AO284+AQ284&gt;=11,Fixo/30*FL$4+(AO284+AQ284-10)*Crechee/30*FL$4,0),IF(C281=2,IF(AP281+AP282+AP283+AP284+AR281+AR282+AR283+AR284=1,Cadeirante/30*FL$4,IF(AP281+AP282+AP283+AP284+AR281+AR282+AR283+AR284=2,Fixo/30*FL$4,IF(AP281+AP282+AP283+AP284+AR281+AR282+AR283+AR284&gt;2,Fixo/30*FL$4+(AP281+AP282+AP283+AP284+AR281+AR282+AR283+AR284-2)*Cadeirante/30*FL$4)))+(AO281+AO282+AO283+AQ281+AQ282+AQ283)*Percapita/30*FL$4+(AO284+AQ284)*Crechee/30*FL$4,IF(C281=1,IF(AO281+AO282+AO283+AP281+AP282+AP283+AQ281+AQ282+AQ283+AR281+AR282+AR283&lt;=15,(AO281+AO282+AO283+AQ281+AQ282+AQ283)*Percapita/30*FL$4,IF(AO281+AO282+AO283+AP281+AP282+AP283+AQ281+AQ282+AQ283+AR281+AR282+AR283&gt;=16,Fixo/30*FL$4+(AO281+AO282+AO283+AP281+AP282+AP283+AQ281+AQ282+AQ283+AR281+AR282-16)*Percapita/30*FL$4))))))</f>
        <v>0</v>
      </c>
      <c r="FM281" s="177">
        <f>IF(C281=4,SUM(AS281+AS282+AS283+AU281+AU282+AU283)*Percapita/30*FM$4+(AT281+AT282+AT283+AV281+AV282+AV283)*Cadeirante/30*FM$4,IF(C281=3,IF(AS284+AU284=10,Fixo/30*FM$4+(AS281+AS282+AS283+AU281+AU282+AU283)*Percapita/30*FM$4+(AT284+AV284)*Cadeirante/30*FM$4,IF(AS284+AU284&lt;=9,(AS284+AU284)*Crechee/30*FM$4)+(AT284+AV284)*Cadeirante/30*FM$4+(AS281+AS282+AS283+AU281+AU282+AU283)*Percapita/30*FM$4)+IF(AS284+AU284&gt;=11,Fixo/30*FM$4+(AS284+AU284-10)*Crechee/30*FM$4,0),IF(C281=2,IF(AT281+AT282+AT283+AT284+AV281+AV282+AV283+AV284=1,Cadeirante/30*FM$4,IF(AT281+AT282+AT283+AT284+AV281+AV282+AV283+AV284=2,Fixo/30*FM$4,IF(AT281+AT282+AT283+AT284+AV281+AV282+AV283+AV284&gt;2,Fixo/30*FM$4+(AT281+AT282+AT283+AT284+AV281+AV282+AV283+AV284-2)*Cadeirante/30*FM$4)))+(AS281+AS282+AS283+AU281+AU282+AU283)*Percapita/30*FM$4+(AS284+AU284)*Crechee/30*FM$4,IF(C281=1,IF(AS281+AS282+AS283+AT281+AT282+AT283+AU281+AU282+AU283+AV281+AV282+AV283&lt;=15,(AS281+AS282+AS283+AU281+AU282+AU283)*Percapita/30*FM$4,IF(AS281+AS282+AS283+AT281+AT282+AT283+AU281+AU282+AU283+AV281+AV282+AV283&gt;=16,Fixo/30*FM$4+(AS281+AS282+AS283+AT281+AT282+AT283+AU281+AU282+AU283+AV281+AV282-16)*Percapita/30*FM$4))))))</f>
        <v>0</v>
      </c>
      <c r="FN281" s="177">
        <f>IF(C281=4,SUM(AW281+AW282+AW283+AY281+AY282+AY283)*Percapita/30*FN$4+(AX281+AX282+AX283+AZ281+AZ282+AZ283)*Cadeirante/30*FN$4,IF(C281=3,IF(AW284+AY284=10,Fixo/30*FN$4+(AW281+AW282+AW283+AY281+AY282+AY283)*Percapita/30*FN$4+(AX284+AZ284)*Cadeirante/30*FN$4,IF(AW284+AY284&lt;=9,(AW284+AY284)*Crechee/30*FN$4)+(AX284+AZ284)*Cadeirante/30*FN$4+(AW281+AW282+AW283+AY281+AY282+AY283)*Percapita/30*FN$4)+IF(AW284+AY284&gt;=11,Fixo/30*FN$4+(AW284+AY284-10)*Crechee/30*FN$4,0),IF(C281=2,IF(AX281+AX282+AX283+AX284+AZ281+AZ282+AZ283+AZ284=1,Cadeirante/30*FN$4,IF(AX281+AX282+AX283+AX284+AZ281+AZ282+AZ283+AZ284=2,Fixo/30*FN$4,IF(AX281+AX282+AX283+AX284+AZ281+AZ282+AZ283+AZ284&gt;2,Fixo/30*FN$4+(AX281+AX282+AX283+AX284+AZ281+AZ282+AZ283+AZ284-2)*Cadeirante/30*FN$4)))+(AW281+AW282+AW283+AY281+AY282+AY283)*Percapita/30*FN$4+(AW284+AY284)*Crechee/30*FN$4,IF(C281=1,IF(AW281+AW282+AW283+AX281+AX282+AX283+AY281+AY282+AY283+AZ281+AZ282+AZ283&lt;=15,(AW281+AW282+AW283+AY281+AY282+AY283)*Percapita/30*FN$4,IF(AW281+AW282+AW283+AX281+AX282+AX283+AY281+AY282+AY283+AZ281+AZ282+AZ283&gt;=16,Fixo/30*FN$4+(AW281+AW282+AW283+AX281+AX282+AX283+AY281+AY282+AY283+AZ281+AZ282-16)*Percapita/30*FN$4))))))</f>
        <v>0</v>
      </c>
      <c r="FO281" s="177">
        <f>IF(C281=4,SUM(BA281+BA282+BA283+BC281+BC282+BC283)*Percapita/30*FO$4+(BB281+BB282+BB283+BD281+BD282+BD283)*Cadeirante/30*FO$4,IF(C281=3,IF(BA284+BC284=10,Fixo/30*FO$4+(BA281+BA282+BA283+BC281+BC282+BC283)*Percapita/30*FO$4+(BB284+BD284)*Cadeirante/30*FO$4,IF(BA284+BC284&lt;=9,(BA284+BC284)*Crechee/30*FO$4)+(BB284+BD284)*Cadeirante/30*FO$4+(BA281+BA282+BA283+BC281+BC282+BC283)*Percapita/30*FO$4)+IF(BA284+BC284&gt;=11,Fixo/30*FO$4+(BA284+BC284-10)*Crechee/30*FO$4,0),IF(C281=2,IF(BB281+BB282+BB283+BB284+BD281+BD282+BD283+BD284=1,Cadeirante/30*FO$4,IF(BB281+BB282+BB283+BB284+BD281+BD282+BD283+BD284=2,Fixo/30*FO$4,IF(BB281+BB282+BB283+BB284+BD281+BD282+BD283+BD284&gt;2,Fixo/30*FO$4+(BB281+BB282+BB283+BB284+BD281+BD282+BD283+BD284-2)*Cadeirante/30*FO$4)))+(BA281+BA282+BA283+BC281+BC282+BC283)*Percapita/30*FO$4+(BA284+BC284)*Crechee/30*FO$4,IF(C281=1,IF(BA281+BA282+BA283+BB281+BB282+BB283+BC281+BC282+BC283+BD281+BD282+BD283&lt;=15,(BA281+BA282+BA283+BC281+BC282+BC283)*Percapita/30*FO$4,IF(BA281+BA282+BA283+BB281+BB282+BB283+BC281+BC282+BC283+BD281+BD282+BD283&gt;=16,Fixo/30*FO$4+(BA281+BA282+BA283+BB281+BB282+BB283+BC281+BC282+BC283+BD281+BD282-16)*Percapita/30*FO$4))))))</f>
        <v>269.661</v>
      </c>
      <c r="FP281" s="177">
        <f>IF(C281=4,SUM(BE281+BE282+BE283+BG281+BG282+BG283)*Percapita/30*FP$4+(BF281+BF282+BF283+BH281+BH282+BH283)*Cadeirante/30*FP$4,IF(C281=3,IF(BE284+BG284=10,Fixo/30*FP$4+(BE281+BE282+BE283+BG281+BG282+BG283)*Percapita/30*FP$4+(BF284+BH284)*Cadeirante/30*FP$4,IF(BE284+BG284&lt;=9,(BE284+BG284)*Crechee/30*FP$4)+(BF284+BH284)*Cadeirante/30*FP$4+(BE281+BE282+BE283+BG281+BG282+BG283)*Percapita/30*FP$4)+IF(BE284+BG284&gt;=11,Fixo/30*FP$4+(BE284+BG284-10)*Crechee/30*FP$4,0),IF(C281=2,IF(BF281+BF282+BF283+BF284+BH281+BH282+BH283+BH284=1,Cadeirante/30*FP$4,IF(BF281+BF282+BF283+BF284+BH281+BH282+BH283+BH284=2,Fixo/30*FP$4,IF(BF281+BF282+BF283+BF284+BH281+BH282+BH283+BH284&gt;2,Fixo/30*FP$4+(BF281+BF282+BF283+BF284+BH281+BH282+BH283+BH284-2)*Cadeirante/30*FP$4)))+(BE281+BE282+BE283+BG281+BG282+BG283)*Percapita/30*FP$4+(BE284+BG284)*Crechee/30*FP$4,IF(C281=1,IF(BE281+BE282+BE283+BF281+BF282+BF283+BG281+BG282+BG283+BH281+BH282+BH283&lt;=15,(BE281+BE282+BE283+BG281+BG282+BG283)*Percapita/30*FP$4,IF(BE281+BE282+BE283+BF281+BF282+BF283+BG281+BG282+BG283+BH281+BH282+BH283&gt;=16,Fixo/30*FP$4+(BE281+BE282+BE283+BF281+BF282+BF283+BG281+BG282+BG283+BH281+BH282-16)*Percapita/30*FP$4))))))</f>
        <v>0</v>
      </c>
      <c r="FQ281" s="177">
        <f>IF(C281=4,SUM(BI281+BI282+BI283+BK281+BK282+BK283)*Percapita/30*FQ$4+(BJ281+BJ282+BJ283+BL281+BL282+BL283)*Cadeirante/30*FQ$4,IF(C281=3,IF(BI284+BK284=10,Fixo/30*FQ$4+(BI281+BI282+BI283+BK281+BK282+BK283)*Percapita/30*FQ$4+(BJ284+BL284)*Cadeirante/30*FQ$4,IF(BI284+BK284&lt;=9,(BI284+BK284)*Crechee/30*FQ$4)+(BJ284+BL284)*Cadeirante/30*FQ$4+(BI281+BI282+BI283+BK281+BK282+BK283)*Percapita/30*FQ$4)+IF(BI284+BK284&gt;=11,Fixo/30*FQ$4+(BI284+BK284-10)*Crechee/30*FQ$4,0),IF(C281=2,IF(BJ281+BJ282+BJ283+BJ284+BL281+BL282+BL283+BL284=1,Cadeirante/30*FQ$4,IF(BJ281+BJ282+BJ283+BJ284+BL281+BL282+BL283+BL284=2,Fixo/30*FQ$4,IF(BJ281+BJ282+BJ283+BJ284+BL281+BL282+BL283+BL284&gt;2,Fixo/30*FQ$4+(BJ281+BJ282+BJ283+BJ284+BL281+BL282+BL283+BL284-2)*Cadeirante/30*FQ$4)))+(BI281+BI282+BI283+BK281+BK282+BK283)*Percapita/30*FQ$4+(BI284+BK284)*Crechee/30*FQ$4,IF(C281=1,IF(BI281+BI282+BI283+BJ281+BJ282+BJ283+BK281+BK282+BK283+BL281+BL282+BL283&lt;=15,(BI281+BI282+BI283+BK281+BK282+BK283)*Percapita/30*FQ$4,IF(BI281+BI282+BI283+BJ281+BJ282+BJ283+BK281+BK282+BK283+BL281+BL282+BL283&gt;=16,Fixo/30*FQ$4+(BI281+BI282+BI283+BJ281+BJ282+BJ283+BK281+BK282+BK283+BL281+BL282-16)*Percapita/30*FQ$4))))))</f>
        <v>0</v>
      </c>
      <c r="FR281" s="177">
        <f>IF(C281=4,SUM(BM281+BM282+BM283+BO281+BO282+BO283)*Percapita/30*FR$4+(BN281+BN282+BN283+BP281+BP282+BP283)*Cadeirante/30*FR$4,IF(C281=3,IF(BM284+BO284=10,Fixo/30*FR$4+(BM281+BM282+BM283+BO281+BO282+BO283)*Percapita/30*FR$4+(BN284+BP284)*Cadeirante/30*FR$4,IF(BM284+BO284&lt;=9,(BM284+BO284)*Crechee/30*FR$4)+(BN284+BP284)*Cadeirante/30*FR$4+(BM281+BM282+BM283+BO281+BO282+BO283)*Percapita/30*FR$4)+IF(BM284+BO284&gt;=11,Fixo/30*FR$4+(BM284+BO284-10)*Crechee/30*FR$4,0),IF(C281=2,IF(BN281+BN282+BN283+BN284+BP281+BP282+BP283+BP284=1,Cadeirante/30*FR$4,IF(BN281+BN282+BN283+BN284+BP281+BP282+BP283+BP284=2,Fixo/30*FR$4,IF(BN281+BN282+BN283+BN284+BP281+BP282+BP283+BP284&gt;2,Fixo/30*FR$4+(BN281+BN282+BN283+BN284+BP281+BP282+BP283+BP284-2)*Cadeirante/30*FR$4)))+(BM281+BM282+BM283+BO281+BO282+BO283)*Percapita/30*FR$4+(BM284+BO284)*Crechee/30*FR$4,IF(C281=1,IF(BM281+BM282+BM283+BN281+BN282+BN283+BO281+BO282+BO283+BP281+BP282+BP283&lt;=15,(BM281+BM282+BM283+BO281+BO282+BO283)*Percapita/30*FR$4,IF(BM281+BM282+BM283+BN281+BN282+BN283+BO281+BO282+BO283+BP281+BP282+BP283&gt;=16,Fixo/30*FR$4+(BM281+BM282+BM283+BN281+BN282+BN283+BO281+BO282+BO283+BP281+BP282-16)*Percapita/30*FR$4))))))</f>
        <v>0</v>
      </c>
      <c r="FS281" s="177">
        <f>IF(C281=4,SUM(BQ281+BQ282+BQ283+BS281+BS282+BS283)*Percapita/30*FS$4+(BR281+BR282+BR283+BT281+BT282+BT283)*Cadeirante/30*FS$4,IF(C281=3,IF(BQ284+BS284=10,Fixo/30*FS$4+(BQ281+BQ282+BQ283+BS281+BS282+BS283)*Percapita/30*FS$4+(BR284+BT284)*Cadeirante/30*FS$4,IF(BQ284+BS284&lt;=9,(BQ284+BS284)*Crechee/30*FS$4)+(BR284+BT284)*Cadeirante/30*FS$4+(BQ281+BQ282+BQ283+BS281+BS282+BS283)*Percapita/30*FS$4)+IF(BQ284+BS284&gt;=11,Fixo/30*FS$4+(BQ284+BS284-10)*Crechee/30*FS$4,0),IF(C281=2,IF(BR281+BR282+BR283+BR284+BT281+BT282+BT283+BT284=1,Cadeirante/30*FS$4,IF(BR281+BR282+BR283+BR284+BT281+BT282+BT283+BT284=2,Fixo/30*FS$4,IF(BR281+BR282+BR283+BR284+BT281+BT282+BT283+BT284&gt;2,Fixo/30*FS$4+(BR281+BR282+BR283+BR284+BT281+BT282+BT283+BT284-2)*Cadeirante/30*FS$4)))+(BQ281+BQ282+BQ283+BS281+BS282+BS283)*Percapita/30*FS$4+(BQ284+BS284)*Crechee/30*FS$4,IF(C281=1,IF(BQ281+BQ282+BQ283+BR281+BR282+BR283+BS281+BS282+BS283+BT281+BT282+BT283&lt;=15,(BQ281+BQ282+BQ283+BS281+BS282+BS283)*Percapita/30*FS$4,IF(BQ281+BQ282+BQ283+BR281+BR282+BR283+BS281+BS282+BS283+BT281+BT282+BT283&gt;=16,Fixo/30*FS$4+(BQ281+BQ282+BQ283+BR281+BR282+BR283+BS281+BS282+BS283+BT281+BT282-16)*Percapita/30*FS$4))))))</f>
        <v>0</v>
      </c>
      <c r="FT281" s="177">
        <f>IF(C281=4,SUM(BU281+BU282+BU283+BW281+BW282+BW283)*Percapita/30*FT$4+(BV281+BV282+BV283+BX281+BX282+BX283)*Cadeirante/30*FT$4,IF(C281=3,IF(BU284+BW284=10,Fixo/30*FT$4+(BU281+BU282+BU283+BW281+BW282+BW283)*Percapita/30*FT$4+(BV284+BX284)*Cadeirante/30*FT$4,IF(BU284+BW284&lt;=9,(BU284+BW284)*Crechee/30*FT$4)+(BV284+BX284)*Cadeirante/30*FT$4+(BU281+BU282+BU283+BW281+BW282+BW283)*Percapita/30*FT$4)+IF(BU284+BW284&gt;=11,Fixo/30*FT$4+(BU284+BW284-10)*Crechee/30*FT$4,0),IF(C281=2,IF(BV281+BV282+BV283+BV284+BX281+BX282+BX283+BX284=1,Cadeirante/30*FT$4,IF(BV281+BV282+BV283+BV284+BX281+BX282+BX283+BX284=2,Fixo/30*FT$4,IF(BV281+BV282+BV283+BV284+BX281+BX282+BX283+BX284&gt;2,Fixo/30*FT$4+(BV281+BV282+BV283+BV284+BX281+BX282+BX283+BX284-2)*Cadeirante/30*FT$4)))+(BU281+BU282+BU283+BW281+BW282+BW283)*Percapita/30*FT$4+(BU284+BW284)*Crechee/30*FT$4,IF(C281=1,IF(BU281+BU282+BU283+BV281+BV282+BV283+BW281+BW282+BW283+BX281+BX282+BX283&lt;=15,(BU281+BU282+BU283+BW281+BW282+BW283)*Percapita/30*FT$4,IF(BU281+BU282+BU283+BV281+BV282+BV283+BW281+BW282+BW283+BX281+BX282+BX283&gt;=16,Fixo/30*FT$4+(BU281+BU282+BU283+BV281+BV282+BV283+BW281+BW282+BW283+BX281+BX282-16)*Percapita/30*FT$4))))))</f>
        <v>0</v>
      </c>
      <c r="FU281" s="177">
        <f>IF(C281=4,SUM(BY281+BY282+BY283+CA281+CA282+CA283)*Percapita/30*FU$4+(BZ281+BZ282+BZ283+CB281+CB282+CB283)*Cadeirante/30*FU$4,IF(C281=3,IF(BY284+CA284=10,Fixo/30*FU$4+(BY281+BY282+BY283+CA281+CA282+CA283)*Percapita/30*FU$4+(BZ284+CB284)*Cadeirante/30*FU$4,IF(BY284+CA284&lt;=9,(BY284+CA284)*Crechee/30*FU$4)+(BZ284+CB284)*Cadeirante/30*FU$4+(BY281+BY282+BY283+CA281+CA282+CA283)*Percapita/30*FU$4)+IF(BY284+CA284&gt;=11,Fixo/30*FU$4+(BY284+CA284-10)*Crechee/30*FU$4,0),IF(C281=2,IF(BZ281+BZ282+BZ283+BZ284+CB281+CB282+CB283+CB284=1,Cadeirante/30*FU$4,IF(BZ281+BZ282+BZ283+BZ284+CB281+CB282+CB283+CB284=2,Fixo/30*FU$4,IF(BZ281+BZ282+BZ283+BZ284+CB281+CB282+CB283+CB284&gt;2,Fixo/30*FU$4+(BZ281+BZ282+BZ283+BZ284+CB281+CB282+CB283+CB284-2)*Cadeirante/30*FU$4)))+(BY281+BY282+BY283+CA281+CA282+CA283)*Percapita/30*FU$4+(BY284+CA284)*Crechee/30*FU$4,IF(C281=1,IF(BY281+BY282+BY283+BZ281+BZ282+BZ283+CA281+CA282+CA283+CB281+CB282+CB283&lt;=15,(BY281+BY282+BY283+CA281+CA282+CA283)*Percapita/30*FU$4,IF(BY281+BY282+BY283+BZ281+BZ282+BZ283+CA281+CA282+CA283+CB281+CB282+CB283&gt;=16,Fixo/30*FU$4+(BY281+BY282+BY283+BZ281+BZ282+BZ283+CA281+CA282+CA283+CB281+CB282-16)*Percapita/30*FU$4))))))</f>
        <v>0</v>
      </c>
      <c r="FV281" s="177">
        <f>IF(C281=4,SUM(CC281+CC282+CC283+CE281+CE282+CE283)*Percapita/30*FV$4+(CD281+CD282+CD283+CF281+CF282+CF283)*Cadeirante/30*FV$4,IF(C281=3,IF(CC284+CE284=10,Fixo/30*FV$4+(CC281+CC282+CC283+CE281+CE282+CE283)*Percapita/30*FV$4+(CD284+CF284)*Cadeirante/30*FV$4,IF(CC284+CE284&lt;=9,(CC284+CE284)*Crechee/30*FV$4)+(CD284+CF284)*Cadeirante/30*FV$4+(CC281+CC282+CC283+CE281+CE282+CE283)*Percapita/30*FV$4)+IF(CC284+CE284&gt;=11,Fixo/30*FV$4+(CC284+CE284-10)*Crechee/30*FV$4,0),IF(C281=2,IF(CD281+CD282+CD283+CD284+CF281+CF282+CF283+CF284=1,Cadeirante/30*FV$4,IF(CD281+CD282+CD283+CD284+CF281+CF282+CF283+CF284=2,Fixo/30*FV$4,IF(CD281+CD282+CD283+CD284+CF281+CF282+CF283+CF284&gt;2,Fixo/30*FV$4+(CD281+CD282+CD283+CD284+CF281+CF282+CF283+CF284-2)*Cadeirante/30*FV$4)))+(CC281+CC282+CC283+CE281+CE282+CE283)*Percapita/30*FV$4+(CC284+CE284)*Crechee/30*FV$4,IF(C281=1,IF(CC281+CC282+CC283+CD281+CD282+CD283+CE281+CE282+CE283+CF281+CF282+CF283&lt;=15,(CC281+CC282+CC283+CE281+CE282+CE283)*Percapita/30*FV$4,IF(CC281+CC282+CC283+CD281+CD282+CD283+CE281+CE282+CE283+CF281+CF282+CF283&gt;=16,Fixo/30*FV$4+(CC281+CC282+CC283+CD281+CD282+CD283+CE281+CE282+CE283+CF281+CF282-16)*Percapita/30*FV$4))))))</f>
        <v>0</v>
      </c>
      <c r="FW281" s="177">
        <f>IF(C281=4,SUM(CG281+CG282+CG283+CI281+CI282+CI283)*Percapita/30*FW$4+(CH281+CH282+CH283+CJ281+CJ282+CJ283)*Cadeirante/30*FW$4,IF(C281=3,IF(CG284+CI284=10,Fixo/30*FW$4+(CG281+CG282+CG283+CI281+CI282+CI283)*Percapita/30*FW$4+(CH284+CJ284)*Cadeirante/30*FW$4,IF(CG284+CI284&lt;=9,(CG284+CI284)*Crechee/30*FW$4)+(CH284+CJ284)*Cadeirante/30*FW$4+(CG281+CG282+CG283+CI281+CI282+CI283)*Percapita/30*FW$4)+IF(CG284+CI284&gt;=11,Fixo/30*FW$4+(CG284+CI284-10)*Crechee/30*FW$4,0),IF(C281=2,IF(CH281+CH282+CH283+CH284+CJ281+CJ282+CJ283+CJ284=1,Cadeirante/30*FW$4,IF(CH281+CH282+CH283+CH284+CJ281+CJ282+CJ283+CJ284=2,Fixo/30*FW$4,IF(CH281+CH282+CH283+CH284+CJ281+CJ282+CJ283+CJ284&gt;2,Fixo/30*FW$4+(CH281+CH282+CH283+CH284+CJ281+CJ282+CJ283+CJ284-2)*Cadeirante/30*FW$4)))+(CG281+CG282+CG283+CI281+CI282+CI283)*Percapita/30*FW$4+(CG284+CI284)*Crechee/30*FW$4,IF(C281=1,IF(CG281+CG282+CG283+CH281+CH282+CH283+CI281+CI282+CI283+CJ281+CJ282+CJ283&lt;=15,(CG281+CG282+CG283+CI281+CI282+CI283)*Percapita/30*FW$4,IF(CG281+CG282+CG283+CH281+CH282+CH283+CI281+CI282+CI283+CJ281+CJ282+CJ283&gt;=16,Fixo/30*FW$4+(CG281+CG282+CG283+CH281+CH282+CH283+CI281+CI282+CI283+CJ281+CJ282-16)*Percapita/30*FW$4))))))</f>
        <v>0</v>
      </c>
      <c r="FX281" s="177">
        <f>IF(C281=4,SUM(CK281+CK282+CK283+CM281+CM282+CM283)*Percapita/30*FX$4+(CL281+CL282+CL283+CN281+CN282+CN283)*Cadeirante/30*FX$4,IF(C281=3,IF(CK284+CM284=10,Fixo/30*FX$4+(CK281+CK282+CK283+CM281+CM282+CM283)*Percapita/30*FX$4+(CL284+CN284)*Cadeirante/30*FX$4,IF(CK284+CM284&lt;=9,(CK284+CM284)*Crechee/30*FX$4)+(CL284+CN284)*Cadeirante/30*FX$4+(CK281+CK282+CK283+CM281+CM282+CM283)*Percapita/30*FX$4)+IF(CK284+CM284&gt;=11,Fixo/30*FX$4+(CK284+CM284-10)*Crechee/30*FX$4,0),IF(C281=2,IF(CL281+CL282+CL283+CL284+CN281+CN282+CN283+CN284=1,Cadeirante/30*FX$4,IF(CL281+CL282+CL283+CL284+CN281+CN282+CN283+CN284=2,Fixo/30*FX$4,IF(CL281+CL282+CL283+CL284+CN281+CN282+CN283+CN284&gt;2,Fixo/30*FX$4+(CL281+CL282+CL283+CL284+CN281+CN282+CN283+CN284-2)*Cadeirante/30*FX$4)))+(CK281+CK282+CK283+CM281+CM282+CM283)*Percapita/30*FX$4+(CK284+CM284)*Crechee/30*FX$4,IF(C281=1,IF(CK281+CK282+CK283+CL281+CL282+CL283+CM281+CM282+CM283+CN281+CN282+CN283&lt;=15,(CK281+CK282+CK283+CM281+CM282+CM283)*Percapita/30*FX$4,IF(CK281+CK282+CK283+CL281+CL282+CL283+CM281+CM282+CM283+CN281+CN282+CN283&gt;=16,Fixo/30*FX$4+(CK281+CK282+CK283+CL281+CL282+CL283+CM281+CM282+CM283+CN281+CN282-16)*Percapita/30*FX$4))))))</f>
        <v>0</v>
      </c>
      <c r="FY281" s="177">
        <f>IF(C281=4,SUM(CO281+CO282+CO283+CQ281+CQ282+CQ283)*Percapita/30*FY$4+(CP281+CP282+CP283+CR281+CR282+CR283)*Cadeirante/30*FY$4,IF(C281=3,IF(CO284+CQ284=10,Fixo/30*FY$4+(CO281+CO282+CO283+CQ281+CQ282+CQ283)*Percapita/30*FY$4+(CP284+CR284)*Cadeirante/30*FY$4,IF(CO284+CQ284&lt;=9,(CO284+CQ284)*Crechee/30*FY$4)+(CP284+CR284)*Cadeirante/30*FY$4+(CO281+CO282+CO283+CQ281+CQ282+CQ283)*Percapita/30*FY$4)+IF(CO284+CQ284&gt;=11,Fixo/30*FY$4+(CO284+CQ284-10)*Crechee/30*FY$4,0),IF(C281=2,IF(CP281+CP282+CP283+CP284+CR281+CR282+CR283+CR284=1,Cadeirante/30*FY$4,IF(CP281+CP282+CP283+CP284+CR281+CR282+CR283+CR284=2,Fixo/30*FY$4,IF(CP281+CP282+CP283+CP284+CR281+CR282+CR283+CR284&gt;2,Fixo/30*FY$4+(CP281+CP282+CP283+CP284+CR281+CR282+CR283+CR284-2)*Cadeirante/30*FY$4)))+(CO281+CO282+CO283+CQ281+CQ282+CQ283)*Percapita/30*FY$4+(CO284+CQ284)*Crechee/30*FY$4,IF(C281=1,IF(CO281+CO282+CO283+CP281+CP282+CP283+CQ281+CQ282+CQ283+CR281+CR282+CR283&lt;=15,(CO281+CO282+CO283+CQ281+CQ282+CQ283)*Percapita/30*FY$4,IF(CO281+CO282+CO283+CP281+CP282+CP283+CQ281+CQ282+CQ283+CR281+CR282+CR283&gt;=16,Fixo/30*FY$4+(CO281+CO282+CO283+CP281+CP282+CP283+CQ281+CQ282+CQ283+CR281+CR282-16)*Percapita/30*FY$4))))))</f>
        <v>0</v>
      </c>
      <c r="FZ281" s="177">
        <f>IF(C281=4,SUM(CS281+CS282+CS283+CU281+CU282+CU283)*Percapita/30*FZ$4+(CT281+CT282+CT283+CV281+CV282+CV283)*Cadeirante/30*FZ$4,IF(C281=3,IF(CS284+CU284=10,Fixo/30*FZ$4+(CS281+CS282+CS283+CU281+CU282+CU283)*Percapita/30*FZ$4+(CT284+CV284)*Cadeirante/30*FZ$4,IF(CS284+CU284&lt;=9,(CS284+CU284)*Crechee/30*FZ$4)+(CT284+CV284)*Cadeirante/30*FZ$4+(CS281+CS282+CS283+CU281+CU282+CU283)*Percapita/30*FZ$4)+IF(CS284+CU284&gt;=11,Fixo/30*FZ$4+(CS284+CU284-10)*Crechee/30*FZ$4,0),IF(C281=2,IF(CT281+CT282+CT283+CT284+CV281+CV282+CV283+CV284=1,Cadeirante/30*FZ$4,IF(CT281+CT282+CT283+CT284+CV281+CV282+CV283+CV284=2,Fixo/30*FZ$4,IF(CT281+CT282+CT283+CT284+CV281+CV282+CV283+CV284&gt;2,Fixo/30*FZ$4+(CT281+CT282+CT283+CT284+CV281+CV282+CV283+CV284-2)*Cadeirante/30*FZ$4)))+(CS281+CS282+CS283+CU281+CU282+CU283)*Percapita/30*FZ$4+(CS284+CU284)*Crechee/30*FZ$4,IF(C281=1,IF(CS281+CS282+CS283+CT281+CT282+CT283+CU281+CU282+CU283+CV281+CV282+CV283&lt;=15,(CS281+CS282+CS283+CU281+CU282+CU283)*Percapita/30*FZ$4,IF(CS281+CS282+CS283+CT281+CT282+CT283+CU281+CU282+CU283+CV281+CV282+CV283&gt;=16,Fixo/30*FZ$4+(CS281+CS282+CS283+CT281+CT282+CT283+CU281+CU282+CU283+CV281+CV282-16)*Percapita/30*FZ$4))))))</f>
        <v>0</v>
      </c>
      <c r="GA281" s="177">
        <f>IF(C281=4,SUM(CW281+CW282+CW283+CY281+CY282+CY283)*Percapita/30*GA$4+(CX281+CX282+CX283+CZ281+CZ282+CZ283)*Cadeirante/30*GA$4,IF(C281=3,IF(CW284+CY284=10,Fixo/30*GA$4+(CW281+CW282+CW283+CY281+CY282+CY283)*Percapita/30*GA$4+(CX284+CZ284)*Cadeirante/30*GA$4,IF(CW284+CY284&lt;=9,(CW284+CY284)*Crechee/30*GA$4)+(CX284+CZ284)*Cadeirante/30*GA$4+(CW281+CW282+CW283+CY281+CY282+CY283)*Percapita/30*GA$4)+IF(CW284+CY284&gt;=11,Fixo/30*GA$4+(CW284+CY284-10)*Crechee/30*GA$4,0),IF(C281=2,IF(CX281+CX282+CX283+CX284+CZ281+CZ282+CZ283+CZ284=1,Cadeirante/30*GA$4,IF(CX281+CX282+CX283+CX284+CZ281+CZ282+CZ283+CZ284=2,Fixo/30*GA$4,IF(CX281+CX282+CX283+CX284+CZ281+CZ282+CZ283+CZ284&gt;2,Fixo/30*GA$4+(CX281+CX282+CX283+CX284+CZ281+CZ282+CZ283+CZ284-2)*Cadeirante/30*GA$4)))+(CW281+CW282+CW283+CY281+CY282+CY283)*Percapita/30*GA$4+(CW284+CY284)*Crechee/30*GA$4,IF(C281=1,IF(CW281+CW282+CW283+CX281+CX282+CX283+CY281+CY282+CY283+CZ281+CZ282+CZ283&lt;=15,(CW281+CW282+CW283+CY281+CY282+CY283)*Percapita/30*GA$4,IF(CW281+CW282+CW283+CX281+CX282+CX283+CY281+CY282+CY283+CZ281+CZ282+CZ283&gt;=16,Fixo/30*GA$4+(CW281+CW282+CW283+CX281+CX282+CX283+CY281+CY282+CY283+CZ281+CZ282-16)*Percapita/30*GA$4))))))</f>
        <v>0</v>
      </c>
      <c r="GB281" s="177">
        <f>IF(C281=4,SUM(DA281+DA282+DA283+DC281+DC282+DC283)*Percapita/30*GB$4+(DB281+DB282+DB283+DD281+DD282+DD283)*Cadeirante/30*GB$4,IF(C281=3,IF(DA284+DC284=10,Fixo/30*GB$4+(DA281+DA282+DA283+DC281+DC282+DC283)*Percapita/30*GB$4+(DB284+DD284)*Cadeirante/30*GB$4,IF(DA284+DC284&lt;=9,(DA284+DC284)*Crechee/30*GB$4)+(DB284+DD284)*Cadeirante/30*GB$4+(DA281+DA282+DA283+DC281+DC282+DC283)*Percapita/30*GB$4)+IF(DA284+DC284&gt;=11,Fixo/30*GB$4+(DA284+DC284-10)*Crechee/30*GB$4,0),IF(C281=2,IF(DB281+DB282+DB283+DB284+DD281+DD282+DD283+DD284=1,Cadeirante/30*GB$4,IF(DB281+DB282+DB283+DB284+DD281+DD282+DD283+DD284=2,Fixo/30*GB$4,IF(DB281+DB282+DB283+DB284+DD281+DD282+DD283+DD284&gt;2,Fixo/30*GB$4+(DB281+DB282+DB283+DB284+DD281+DD282+DD283+DD284-2)*Cadeirante/30*GB$4)))+(DA281+DA282+DA283+DC281+DC282+DC283)*Percapita/30*GB$4+(DA284+DC284)*Crechee/30*GB$4,IF(C281=1,IF(DA281+DA282+DA283+DB281+DB282+DB283+DC281+DC282+DC283+DD281+DD282+DD283&lt;=15,(DA281+DA282+DA283+DC281+DC282+DC283)*Percapita/30*GB$4,IF(DA281+DA282+DA283+DB281+DB282+DB283+DC281+DC282+DC283+DD281+DD282+DD283&gt;=16,Fixo/30*GB$4+(DA281+DA282+DA283+DB281+DB282+DB283+DC281+DC282+DC283+DD281+DD282-16)*Percapita/30*GB$4))))))</f>
        <v>0</v>
      </c>
      <c r="GC281" s="177">
        <f>IF(C281=4,SUM(DE281+DE282+DE283+DG281+DG282+DG283)*Percapita/30*GC$4+(DF281+DF282+DF283+DH281+DH282+DH283)*Cadeirante/30*GC$4,IF(C281=3,IF(DE284+DG284=10,Fixo/30*GC$4+(DE281+DE282+DE283+DG281+DG282+DG283)*Percapita/30*GC$4+(DF284+DH284)*Cadeirante/30*GC$4,IF(DE284+DG284&lt;=9,(DE284+DG284)*Crechee/30*GC$4)+(DF284+DH284)*Cadeirante/30*GC$4+(DE281+DE282+DE283+DG281+DG282+DG283)*Percapita/30*GC$4)+IF(DE284+DG284&gt;=11,Fixo/30*GC$4+(DE284+DG284-10)*Crechee/30*GC$4,0),IF(C281=2,IF(DF281+DF282+DF283+DF284+DH281+DH282+DH283+DH284=1,Cadeirante/30*GC$4,IF(DF281+DF282+DF283+DF284+DH281+DH282+DH283+DH284=2,Fixo/30*GC$4,IF(DF281+DF282+DF283+DF284+DH281+DH282+DH283+DH284&gt;2,Fixo/30*GC$4+(DF281+DF282+DF283+DF284+DH281+DH282+DH283+DH284-2)*Cadeirante/30*GC$4)))+(DE281+DE282+DE283+DG281+DG282+DG283)*Percapita/30*GC$4+(DE284+DG284)*Crechee/30*GC$4,IF(C281=1,IF(DE281+DE282+DE283+DF281+DF282+DF283+DG281+DG282+DG283+DH281+DH282+DH283&lt;=15,(DE281+DE282+DE283+DG281+DG282+DG283)*Percapita/30*GC$4,IF(DE281+DE282+DE283+DF281+DF282+DF283+DG281+DG282+DG283+DH281+DH282+DH283&gt;=16,Fixo/30*GC$4+(DE281+DE282+DE283+DF281+DF282+DF283+DG281+DG282+DG283+DH281+DH282-16)*Percapita/30*GC$4))))))</f>
        <v>0</v>
      </c>
      <c r="GD281" s="177">
        <f>IF(C281=4,SUM(DI281+DI282+DI283+DK281+DK282+DK283)*Percapita/30*GD$4+(DJ281+DJ282+DJ283+DL281+DL282+DL283)*Cadeirante/30*GD$4,IF(C281=3,IF(DI284+DK284=10,Fixo/30*GD$4+(DI281+DI282+DI283+DK281+DK282+DK283)*Percapita/30*GD$4+(DJ284+DL284)*Cadeirante/30*GD$4,IF(DI284+DK284&lt;=9,(DI284+DK284)*Crechee/30*GD$4)+(DJ284+DL284)*Cadeirante/30*GD$4+(DI281+DI282+DI283+DK281+DK282+DK283)*Percapita/30*GD$4)+IF(DI284+DK284&gt;=11,Fixo/30*GD$4+(DI284+DK284-10)*Crechee/30*GD$4,0),IF(C281=2,IF(DJ281+DJ282+DJ283+DJ284+DL281+DL282+DL283+DL284=1,Cadeirante/30*GD$4,IF(DJ281+DJ282+DJ283+DJ284+DL281+DL282+DL283+DL284=2,Fixo/30*GD$4,IF(DJ281+DJ282+DJ283+DJ284+DL281+DL282+DL283+DL284&gt;2,Fixo/30*GD$4+(DJ281+DJ282+DJ283+DJ284+DL281+DL282+DL283+DL284-2)*Cadeirante/30*GD$4)))+(DI281+DI282+DI283+DK281+DK282+DK283)*Percapita/30*GD$4+(DI284+DK284)*Crechee/30*GD$4,IF(C281=1,IF(DI281+DI282+DI283+DJ281+DJ282+DJ283+DK281+DK282+DK283+DL281+DL282+DL283&lt;=15,(DI281+DI282+DI283+DK281+DK282+DK283)*Percapita/30*GD$4,IF(DI281+DI282+DI283+DJ281+DJ282+DJ283+DK281+DK282+DK283+DL281+DL282+DL283&gt;=16,Fixo/30*GD$4+(DI281+DI282+DI283+DJ281+DJ282+DJ283+DK281+DK282+DK283+DL281+DL282-16)*Percapita/30*GD$4))))))</f>
        <v>0</v>
      </c>
      <c r="GE281" s="177">
        <f>IF(C281=4,SUM(DM281+DM282+DM283+DO281+DO282+DO283)*Percapita/30*GE$4+(DN281+DN282+DN283+DP281+DP282+DP283)*Cadeirante/30*GE$4,IF(C281=3,IF(DM284+DO284=10,Fixo/30*GE$4+(DM281+DM282+DM283+DO281+DO282+DO283)*Percapita/30*GE$4+(DN284+DP284)*Cadeirante/30*GE$4,IF(DM284+DO284&lt;=9,(DM284+DO284)*Crechee/30*GE$4)+(DN284+DP284)*Cadeirante/30*GE$4+(DM281+DM282+DM283+DO281+DO282+DO283)*Percapita/30*GE$4)+IF(DM284+DO284&gt;=11,Fixo/30*GE$4+(DM284+DO284-10)*Crechee/30*GE$4,0),IF(C281=2,IF(DN281+DN282+DN283+DN284+DP281+DP282+DP283+DP284=1,Cadeirante/30*GE$4,IF(DN281+DN282+DN283+DN284+DP281+DP282+DP283+DP284=2,Fixo/30*GE$4,IF(DN281+DN282+DN283+DN284+DP281+DP282+DP283+DP284&gt;2,Fixo/30*GE$4+(DN281+DN282+DN283+DN284+DP281+DP282+DP283+DP284-2)*Cadeirante/30*GE$4)))+(DM281+DM282+DM283+DO281+DO282+DO283)*Percapita/30*GE$4+(DM284+DO284)*Crechee/30*GE$4,IF(C281=1,IF(DM281+DM282+DM283+DN281+DN282+DN283+DO281+DO282+DO283+DP281+DP282+DP283&lt;=15,(DM281+DM282+DM283+DO281+DO282+DO283)*Percapita/30*GE$4,IF(DM281+DM282+DM283+DN281+DN282+DN283+DO281+DO282+DO283+DP281+DP282+DP283&gt;=16,Fixo/30*GE$4+(DM281+DM282+DM283+DN281+DN282+DN283+DO281+DO282+DO283+DP281+DP282-16)*Percapita/30*GE$4))))))</f>
        <v>0</v>
      </c>
      <c r="GF281" s="177">
        <f>IF(C281=4,SUM(DQ281+DQ282+DQ283+DS281+DS282+DS283)*Percapita/30*GF$4+(DR281+DR282+DR283+DT281+DT282+DT283)*Cadeirante/30*GF$4,IF(C281=3,IF(DQ284+DS284=10,Fixo/30*GF$4+(DQ281+DQ282+DQ283+DS281+DS282+DS283)*Percapita/30*GF$4+(DR284+DT284)*Cadeirante/30*GF$4,IF(DQ284+DS284&lt;=9,(DQ284+DS284)*Crechee/30*GF$4)+(DR284+DT284)*Cadeirante/30*GF$4+(DQ281+DQ282+DQ283+DS281+DS282+DS283)*Percapita/30*GF$4)+IF(DQ284+DS284&gt;=11,Fixo/30*GF$4+(DQ284+DS284-10)*Crechee/30*GF$4,0),IF(C281=2,IF(DR281+DR282+DR283+DR284+DT281+DT282+DT283+DT284=1,Cadeirante/30*GF$4,IF(DR281+DR282+DR283+DR284+DT281+DT282+DT283+DT284=2,Fixo/30*GF$4,IF(DR281+DR282+DR283+DR284+DT281+DT282+DT283+DT284&gt;2,Fixo/30*GF$4+(DR281+DR282+DR283+DR284+DT281+DT282+DT283+DT284-2)*Cadeirante/30*GF$4)))+(DQ281+DQ282+DQ283+DS281+DS282+DS283)*Percapita/30*GF$4+(DQ284+DS284)*Crechee/30*GF$4,IF(C281=1,IF(DQ281+DQ282+DQ283+DR281+DR282+DR283+DS281+DS282+DS283+DT281+DT282+DT283&lt;=15,(DQ281+DQ282+DQ283+DS281+DS282+DS283)*Percapita/30*GF$4,IF(DQ281+DQ282+DQ283+DR281+DR282+DR283+DS281+DS282+DS283+DT281+DT282+DT283&gt;=16,Fixo/30*GF$4+(DQ281+DQ282+DQ283+DR281+DR282+DR283+DS281+DS282+DS283+DT281+DT282-16)*Percapita/30*GF$4))))))</f>
        <v>0</v>
      </c>
      <c r="GG281" s="177">
        <f>IF(C281=4,SUM(DU281+DU282+DU283+DW281+DW282+DW283)*Percapita/30*GG$4+(DV281+DV282+DV283+DX281+DX282+DX283)*Cadeirante/30*GG$4,IF(C281=3,IF(DU284+DW284=10,Fixo/30*GG$4+(DU281+DU282+DU283+DW281+DW282+DW283)*Percapita/30*GG$4+(DV284+DX284)*Cadeirante/30*GG$4,IF(DU284+DW284&lt;=9,(DU284+DW284)*Crechee/30*GG$4)+(DV284+DX284)*Cadeirante/30*GG$4+(DU281+DU282+DU283+DW281+DW282+DW283)*Percapita/30*GG$4)+IF(DU284+DW284&gt;=11,Fixo/30*GG$4+(DU284+DW284-10)*Crechee/30*GG$4,0),IF(C281=2,IF(DV281+DV282+DV283+DV284+DX281+DX282+DX283+DX284=1,Cadeirante/30*GG$4,IF(DV281+DV282+DV283+DV284+DX281+DX282+DX283+DX284=2,Fixo/30*GG$4,IF(DV281+DV282+DV283+DV284+DX281+DX282+DX283+DX284&gt;2,Fixo/30*GG$4+(DV281+DV282+DV283+DV284+DX281+DX282+DX283+DX284-2)*Cadeirante/30*GG$4)))+(DU281+DU282+DU283+DW281+DW282+DW283)*Percapita/30*GG$4+(DU284+DW284)*Crechee/30*GG$4,IF(C281=1,IF(DU281+DU282+DU283+DV281+DV282+DV283+DW281+DW282+DW283+DX281+DX282+DX283&lt;=15,(DU281+DU282+DU283+DW281+DW282+DW283)*Percapita/30*GG$4,IF(DU281+DU282+DU283+DV281+DV282+DV283+DW281+DW282+DW283+DX281+DX282+DX283&gt;=16,Fixo/30*GG$4+(DU281+DU282+DU283+DV281+DV282+DV283+DW281+DW282+DW283+DX281+DX282-16)*Percapita/30*GG$4))))))</f>
        <v>0</v>
      </c>
      <c r="GH281" s="177">
        <f>IF(C281=4,SUM(DY281+DY282+DY283+EA281+EA282+EA283)*Percapita/30*GH$4+(DZ281+DZ282+DZ283+EB281+EB282+EB283)*Cadeirante/30*GH$4,IF(C281=3,IF(DY284+EA284=10,Fixo/30*GH$4+(DY281+DY282+DY283+EA281+EA282+EA283)*Percapita/30*GH$4+(DZ284+EB284)*Cadeirante/30*GH$4,IF(DY284+EA284&lt;=9,(DY284+EA284)*Crechee/30*GH$4)+(DZ284+EB284)*Cadeirante/30*GH$4+(DY281+DY282+DY283+EA281+EA282+EA283)*Percapita/30*GH$4)+IF(DY284+EA284&gt;=11,Fixo/30*GH$4+(DY284+EA284-10)*Crechee/30*GH$4,0),IF(C281=2,IF(DZ281+DZ282+DZ283+DZ284+EB281+EB282+EB283+EB284=1,Cadeirante/30*GH$4,IF(DZ281+DZ282+DZ283+DZ284+EB281+EB282+EB283+EB284=2,Fixo/30*GH$4,IF(DZ281+DZ282+DZ283+DZ284+EB281+EB282+EB283+EB284&gt;2,Fixo/30*GH$4+(DZ281+DZ282+DZ283+DZ284+EB281+EB282+EB283+EB284-2)*Cadeirante/30*GH$4)))+(DY281+DY282+DY283+EA281+EA282+EA283)*Percapita/30*GH$4+(DY284+EA284)*Crechee/30*GH$4,IF(C281=1,IF(DY281+DY282+DY283+DZ281+DZ282+DZ283+EA281+EA282+EA283+EB281+EB282+EB283&lt;=15,(DY281+DY282+DY283+EA281+EA282+EA283)*Percapita/30*GH$4,IF(DY281+DY282+DY283+DZ281+DZ282+DZ283+EA281+EA282+EA283+EB281+EB282+EB283&gt;=16,Fixo/30*GH$4+(DY281+DY282+DY283+DZ281+DZ282+DZ283+EA281+EA282+EA283+EB281+EB282-16)*Percapita/30*GH$4))))))</f>
        <v>0</v>
      </c>
      <c r="GI281" s="177">
        <f>IF(C281=4,SUM(EC281+EC282+EC283+EE281+EE282+EE283)*Percapita/30*GI$4+(ED281+ED282+ED283+EF281+EF282+EF283)*Cadeirante/30*GI$4,IF(C281=3,IF(EC284+EE284=10,Fixo/30*GI$4+(EC281+EC282+EC283+EE281+EE282+EE283)*Percapita/30*GI$4+(ED284+EF284)*Cadeirante/30*GI$4,IF(EC284+EE284&lt;=9,(EC284+EE284)*Crechee/30*GI$4)+(ED284+EF284)*Cadeirante/30*GI$4+(EC281+EC282+EC283+EE281+EE282+EE283)*Percapita/30*GI$4)+IF(EC284+EE284&gt;=11,Fixo/30*GI$4+(EC284+EE284-10)*Crechee/30*GI$4,0),IF(C281=2,IF(ED281+ED282+ED283+ED284+EF281+EF282+EF283+EF284=1,Cadeirante/30*GI$4,IF(ED281+ED282+ED283+ED284+EF281+EF282+EF283+EF284=2,Fixo/30*GI$4,IF(ED281+ED282+ED283+ED284+EF281+EF282+EF283+EF284&gt;2,Fixo/30*GI$4+(ED281+ED282+ED283+ED284+EF281+EF282+EF283+EF284-2)*Cadeirante/30*GI$4)))+(EC281+EC282+EC283+EE281+EE282+EE283)*Percapita/30*GI$4+(EC284+EE284)*Crechee/30*GI$4,IF(C281=1,IF(EC281+EC282+EC283+ED281+ED282+ED283+EE281+EE282+EE283+EF281+EF282+EF283&lt;=15,(EC281+EC282+EC283+EE281+EE282+EE283)*Percapita/30*GI$4,IF(EC281+EC282+EC283+ED281+ED282+ED283+EE281+EE282+EE283+EF281+EF282+EF283&gt;=16,Fixo/30*GI$4+(EC281+EC282+EC283+ED281+ED282+ED283+EE281+EE282+EE283+EF281+EF282-16)*Percapita/30*GI$4))))))</f>
        <v>0</v>
      </c>
      <c r="GJ281" s="177">
        <f>IF(C281=4,SUM(EG281+EG282+EG283+EI281+EI282+EI283)*Percapita/30*GJ$4+(EH281+EH282+EH283+EJ281+EJ282+EJ283)*Cadeirante/30*GJ$4,IF(C281=3,IF(EG284+EI284=10,Fixo/30*GJ$4+(EG281+EG282+EG283+EI281+EI282+EI283)*Percapita/30*GJ$4+(EH284+EJ284)*Cadeirante/30*GJ$4,IF(EG284+EI284&lt;=9,(EG284+EI284)*Crechee/30*GJ$4)+(EH284+EJ284)*Cadeirante/30*GJ$4+(EG281+EG282+EG283+EI281+EI282+EI283)*Percapita/30*GJ$4)+IF(EG284+EI284&gt;=11,Fixo/30*GJ$4+(EG284+EI284-10)*Crechee/30*GJ$4,0),IF(C281=2,IF(EH281+EH282+EH283+EH284+EJ281+EJ282+EJ283+EJ284=1,Cadeirante/30*GJ$4,IF(EH281+EH282+EH283+EH284+EJ281+EJ282+EJ283+EJ284=2,Fixo/30*GJ$4,IF(EH281+EH282+EH283+EH284+EJ281+EJ282+EJ283+EJ284&gt;2,Fixo/30*GJ$4+(EH281+EH282+EH283+EH284+EJ281+EJ282+EJ283+EJ284-2)*Cadeirante/30*GJ$4)))+(EG281+EG282+EG283+EI281+EI282+EI283)*Percapita/30*GJ$4+(EG284+EI284)*Crechee/30*GJ$4,IF(C281=1,IF(EG281+EG282+EG283+EH281+EH282+EH283+EI281+EI282+EI283+EJ281+EJ282+EJ283&lt;=15,(EG281+EG282+EG283+EI281+EI282+EI283)*Percapita/30*GJ$4,IF(EG281+EG282+EG283+EH281+EH282+EH283+EI281+EI282+EI283+EJ281+EJ282+EJ283&gt;=16,Fixo/30*GJ$4+(EG281+EG282+EG283+EH281+EH282+EH283+EI281+EI282+EI283+EJ281+EJ282-16)*Percapita/30*GJ$4))))))</f>
        <v>0</v>
      </c>
      <c r="GK281" s="178"/>
      <c r="GL281" s="103">
        <f t="shared" si="318"/>
        <v>0</v>
      </c>
      <c r="GM281" s="124"/>
      <c r="GN281" s="104">
        <f>SUMIF(V281:V284,"&lt;0")*Cadeirante/30*GN$4+SUMIF(X281:X284,"&lt;0")*Cadeirante/30*GN$4</f>
        <v>0</v>
      </c>
      <c r="GO281" s="104">
        <f>SUMIF(Z281:Z284,"&lt;0")*Cadeirante/30*GO$4+SUMIF(AB281:AB284,"&lt;0")*Cadeirante/30*GO$4</f>
        <v>0</v>
      </c>
      <c r="GP281" s="104">
        <f>SUMIF(AD281:AD284,"&lt;0")*Cadeirante/30*GP$4+SUMIF(AF281:AF284,"&lt;0")*Cadeirante/30*GP$4</f>
        <v>0</v>
      </c>
      <c r="GQ281" s="104">
        <f>SUMIF(AH281:AH284,"&lt;0")*Cadeirante/30*GQ$4+SUMIF(AJ281:AJ284,"&lt;0")*Cadeirante/30*GQ$4</f>
        <v>0</v>
      </c>
      <c r="GR281" s="104">
        <f>SUMIF(AL281:AL284,"&lt;0")*Cadeirante/30*GR$4+SUMIF(AN281:AN284,"&lt;0")*Cadeirante/30*GR$4</f>
        <v>0</v>
      </c>
      <c r="GS281" s="104">
        <f>SUMIF(AP281:AP284,"&lt;0")*Cadeirante/30*GS$4+SUMIF(AR281:AR284,"&lt;0")*Cadeirante/30*GS$4</f>
        <v>0</v>
      </c>
      <c r="GT281" s="104">
        <f>SUMIF(AT281:AT284,"&lt;0")*Cadeirante/30*GT$4+SUMIF(AV281:AV284,"&lt;0")*Cadeirante/30*GT$4</f>
        <v>0</v>
      </c>
      <c r="GU281" s="104">
        <f>SUMIF(AX281:AX284,"&lt;0")*Cadeirante/30*GU$4+SUMIF(AZ281:AZ284,"&lt;0")*Cadeirante/30*GU$4</f>
        <v>0</v>
      </c>
      <c r="GV281" s="104">
        <f>SUMIF(BB281:BB284,"&lt;0")*Cadeirante/30*GV$4+SUMIF(BD281:BD284,"&lt;0")*Cadeirante/30*GV$4</f>
        <v>0</v>
      </c>
      <c r="GW281" s="104">
        <f>SUMIF(BF281:BF284,"&lt;0")*Cadeirante/30*GW$4+SUMIF(BH281:BH284,"&lt;0")*Cadeirante/30*GW$4</f>
        <v>0</v>
      </c>
      <c r="GX281" s="104">
        <f>SUMIF(BJ281:BJ284,"&lt;0")*Cadeirante/30*GX$4+SUMIF(BL281:BL284,"&lt;0")*Cadeirante/30*GX$4</f>
        <v>0</v>
      </c>
      <c r="GY281" s="104">
        <f>SUMIF(BN281:BN284,"&lt;0")*Cadeirante/30*GY$4+SUMIF(BP281:BP284,"&lt;0")*Cadeirante/30*GY$4</f>
        <v>0</v>
      </c>
      <c r="GZ281" s="104">
        <f>SUMIF(BR281:BR284,"&lt;0")*Cadeirante/30*GZ$4+SUMIF(BT281:BT284,"&lt;0")*Cadeirante/30*GZ$4</f>
        <v>0</v>
      </c>
      <c r="HA281" s="104">
        <f>SUMIF(BV281:BV284,"&lt;0")*Cadeirante/30*HA$4+SUMIF(BX281:BX284,"&lt;0")*Cadeirante/30*HA$4</f>
        <v>0</v>
      </c>
      <c r="HB281" s="104">
        <f>SUMIF(BZ281:BZ284,"&lt;0")*Cadeirante/30*HB$4+SUMIF(CB281:CB284,"&lt;0")*Cadeirante/30*HB$4</f>
        <v>0</v>
      </c>
      <c r="HC281" s="104">
        <f>SUMIF(CD281:CD284,"&lt;0")*Cadeirante/30*HC$4+SUMIF(CF281:CF284,"&lt;0")*Cadeirante/30*HC$4</f>
        <v>0</v>
      </c>
      <c r="HD281" s="104">
        <f>SUMIF(CH281:CH284,"&lt;0")*Cadeirante/30*HD$4+SUMIF(CJ281:CJ284,"&lt;0")*Cadeirante/30*HD$4</f>
        <v>0</v>
      </c>
      <c r="HE281" s="104">
        <f>SUMIF(CL281:CL284,"&lt;0")*Cadeirante/30*HE$4+SUMIF(CN281:CN284,"&lt;0")*Cadeirante/30*HE$4</f>
        <v>0</v>
      </c>
      <c r="HF281" s="104">
        <f>SUMIF(CP281:CP284,"&lt;0")*Cadeirante/30*HF$4+SUMIF(CR281:CR284,"&lt;0")*Cadeirante/30*HF$4</f>
        <v>0</v>
      </c>
      <c r="HG281" s="104">
        <f>SUMIF(CT281:CT284,"&lt;0")*Cadeirante/30*HG$4+SUMIF(CV281:CV284,"&lt;0")*Cadeirante/30*HG$4</f>
        <v>0</v>
      </c>
      <c r="HH281" s="104">
        <f>SUMIF(CX281:CX284,"&lt;0")*Cadeirante/30*HH$4+SUMIF(CZ281:CZ284,"&lt;0")*Cadeirante/30*HH$4</f>
        <v>0</v>
      </c>
      <c r="HI281" s="104">
        <f>SUMIF(DB281:DB284,"&lt;0")*Cadeirante/30*HI$4+SUMIF(DD281:DD284,"&lt;0")*Cadeirante/30*HI$4</f>
        <v>0</v>
      </c>
      <c r="HJ281" s="104">
        <f>SUMIF(DF281:DF284,"&lt;0")*Cadeirante/30*HJ$4+SUMIF(DH281:DH284,"&lt;0")*Cadeirante/30*HJ$4</f>
        <v>0</v>
      </c>
      <c r="HK281" s="104">
        <f>SUMIF(DJ281:DJ284,"&lt;0")*Cadeirante/30*HK$4+SUMIF(DL281:DL284,"&lt;0")*Cadeirante/30*HK$4</f>
        <v>0</v>
      </c>
      <c r="HL281" s="104">
        <f>SUMIF(DN281:DN284,"&lt;0")*Cadeirante/30*HL$4+SUMIF(DP281:DP284,"&lt;0")*Cadeirante/30*HL$4</f>
        <v>0</v>
      </c>
      <c r="HM281" s="104">
        <f>SUMIF(DR281:DR284,"&lt;0")*Cadeirante/30*HM$4+SUMIF(DT281:DT284,"&lt;0")*Cadeirante/30*HM$4</f>
        <v>0</v>
      </c>
      <c r="HN281" s="104">
        <f>SUMIF(DV281:DV284,"&lt;0")*Cadeirante/30*HN$4+SUMIF(DX281:DX284,"&lt;0")*Cadeirante/30*HN$4</f>
        <v>0</v>
      </c>
      <c r="HO281" s="104">
        <f>SUMIF(DZ281:DZ284,"&lt;0")*Cadeirante/30*HO$4+SUMIF(EB281:EB284,"&lt;0")*Cadeirante/30*HO$4</f>
        <v>0</v>
      </c>
      <c r="HP281" s="104">
        <f>SUMIF(ED281:ED284,"&lt;0")*Cadeirante/30*HP$4+SUMIF(EF281:EF284,"&lt;0")*Cadeirante/30*HP$4</f>
        <v>0</v>
      </c>
      <c r="HQ281" s="64"/>
      <c r="HR281" s="64"/>
      <c r="HS281" s="64"/>
      <c r="HT281" s="64"/>
      <c r="HU281" s="64"/>
      <c r="HV281" s="64"/>
      <c r="HW281" s="176">
        <v>17629.309999999998</v>
      </c>
      <c r="HX281" s="64"/>
      <c r="HY281" s="280">
        <f>IF(ISTEXT(EM281), VALUE(EM281), EM281)</f>
        <v>0</v>
      </c>
      <c r="HZ281" s="280">
        <f>IF(ISTEXT(EN281), VALUE(EN281), EN281)</f>
        <v>0</v>
      </c>
      <c r="IA281" s="280">
        <f>IF(ISTEXT(EO281), VALUE(EO281), EO281)</f>
        <v>0</v>
      </c>
      <c r="IB281" s="64" t="b">
        <f>HW281=FE281</f>
        <v>0</v>
      </c>
      <c r="IC281" s="64"/>
    </row>
    <row r="282" spans="1:237" s="106" customFormat="1" ht="22.5" customHeight="1" x14ac:dyDescent="0.25">
      <c r="A282" s="368" t="s">
        <v>3414</v>
      </c>
      <c r="B282" s="369" t="s">
        <v>3415</v>
      </c>
      <c r="C282" s="370" t="s">
        <v>3186</v>
      </c>
      <c r="D282" s="371" t="s">
        <v>3416</v>
      </c>
      <c r="E282" s="371" t="s">
        <v>3417</v>
      </c>
      <c r="F282" s="372" t="s">
        <v>3182</v>
      </c>
      <c r="G282" s="372" t="s">
        <v>3183</v>
      </c>
      <c r="H282" s="373" t="s">
        <v>2125</v>
      </c>
      <c r="I282" s="374" t="s">
        <v>2125</v>
      </c>
      <c r="J282" s="421" t="s">
        <v>3184</v>
      </c>
      <c r="K282" s="421" t="s">
        <v>3187</v>
      </c>
      <c r="L282" s="329">
        <f>CONTINUA!BV282</f>
        <v>19</v>
      </c>
      <c r="M282" s="329">
        <f>CONTINUA!BW282</f>
        <v>0</v>
      </c>
      <c r="N282" s="895"/>
      <c r="O282" s="896" t="s">
        <v>3539</v>
      </c>
      <c r="P282" s="897">
        <v>0</v>
      </c>
      <c r="Q282" s="400">
        <v>33</v>
      </c>
      <c r="R282" s="401"/>
      <c r="S282" s="400">
        <v>1</v>
      </c>
      <c r="T282" s="401"/>
      <c r="U282" s="400"/>
      <c r="V282" s="401"/>
      <c r="W282" s="400"/>
      <c r="X282" s="401"/>
      <c r="Y282" s="400"/>
      <c r="Z282" s="401"/>
      <c r="AA282" s="400"/>
      <c r="AB282" s="401"/>
      <c r="AC282" s="400"/>
      <c r="AD282" s="401"/>
      <c r="AE282" s="400"/>
      <c r="AF282" s="401"/>
      <c r="AG282" s="400"/>
      <c r="AH282" s="401"/>
      <c r="AI282" s="400"/>
      <c r="AJ282" s="401"/>
      <c r="AK282" s="400"/>
      <c r="AL282" s="401"/>
      <c r="AM282" s="400"/>
      <c r="AN282" s="401"/>
      <c r="AO282" s="400"/>
      <c r="AP282" s="401"/>
      <c r="AQ282" s="400"/>
      <c r="AR282" s="401"/>
      <c r="AS282" s="400"/>
      <c r="AT282" s="401"/>
      <c r="AU282" s="400"/>
      <c r="AV282" s="401"/>
      <c r="AW282" s="400"/>
      <c r="AX282" s="401"/>
      <c r="AY282" s="400"/>
      <c r="AZ282" s="401"/>
      <c r="BA282" s="400"/>
      <c r="BB282" s="401"/>
      <c r="BC282" s="400">
        <v>1</v>
      </c>
      <c r="BD282" s="401"/>
      <c r="BE282" s="400"/>
      <c r="BF282" s="401"/>
      <c r="BG282" s="400"/>
      <c r="BH282" s="401"/>
      <c r="BI282" s="400"/>
      <c r="BJ282" s="401"/>
      <c r="BK282" s="400"/>
      <c r="BL282" s="401"/>
      <c r="BM282" s="400"/>
      <c r="BN282" s="401"/>
      <c r="BO282" s="400"/>
      <c r="BP282" s="401"/>
      <c r="BQ282" s="400"/>
      <c r="BR282" s="401"/>
      <c r="BS282" s="400"/>
      <c r="BT282" s="401"/>
      <c r="BU282" s="400"/>
      <c r="BV282" s="401"/>
      <c r="BW282" s="400"/>
      <c r="BX282" s="401"/>
      <c r="BY282" s="400"/>
      <c r="BZ282" s="401"/>
      <c r="CA282" s="400"/>
      <c r="CB282" s="401"/>
      <c r="CC282" s="400"/>
      <c r="CD282" s="401"/>
      <c r="CE282" s="400"/>
      <c r="CF282" s="401"/>
      <c r="CG282" s="400"/>
      <c r="CH282" s="401"/>
      <c r="CI282" s="400"/>
      <c r="CJ282" s="401"/>
      <c r="CK282" s="400"/>
      <c r="CL282" s="401"/>
      <c r="CM282" s="400"/>
      <c r="CN282" s="401"/>
      <c r="CO282" s="400"/>
      <c r="CP282" s="401"/>
      <c r="CQ282" s="400"/>
      <c r="CR282" s="401"/>
      <c r="CS282" s="400"/>
      <c r="CT282" s="401"/>
      <c r="CU282" s="400"/>
      <c r="CV282" s="401"/>
      <c r="CW282" s="400"/>
      <c r="CX282" s="401"/>
      <c r="CY282" s="400"/>
      <c r="CZ282" s="401"/>
      <c r="DA282" s="400"/>
      <c r="DB282" s="401"/>
      <c r="DC282" s="400"/>
      <c r="DD282" s="401"/>
      <c r="DE282" s="400"/>
      <c r="DF282" s="401"/>
      <c r="DG282" s="400"/>
      <c r="DH282" s="401"/>
      <c r="DI282" s="400"/>
      <c r="DJ282" s="401"/>
      <c r="DK282" s="400"/>
      <c r="DL282" s="401"/>
      <c r="DM282" s="400"/>
      <c r="DN282" s="401"/>
      <c r="DO282" s="400"/>
      <c r="DP282" s="401"/>
      <c r="DQ282" s="400"/>
      <c r="DR282" s="401"/>
      <c r="DS282" s="400"/>
      <c r="DT282" s="401"/>
      <c r="DU282" s="400"/>
      <c r="DV282" s="401"/>
      <c r="DW282" s="400"/>
      <c r="DX282" s="401"/>
      <c r="DY282" s="400"/>
      <c r="DZ282" s="401"/>
      <c r="EA282" s="400"/>
      <c r="EB282" s="401"/>
      <c r="EC282" s="400"/>
      <c r="ED282" s="401"/>
      <c r="EE282" s="400"/>
      <c r="EF282" s="401"/>
      <c r="EG282" s="400"/>
      <c r="EH282" s="401"/>
      <c r="EI282" s="400"/>
      <c r="EJ282" s="447"/>
      <c r="EK282" s="511"/>
      <c r="EL282" s="514"/>
      <c r="EM282" s="448"/>
      <c r="EN282" s="344"/>
      <c r="EO282" s="345"/>
      <c r="EP282" s="171">
        <f t="shared" si="310"/>
        <v>33</v>
      </c>
      <c r="EQ282" s="171">
        <f t="shared" si="311"/>
        <v>0</v>
      </c>
      <c r="ER282" s="171">
        <f t="shared" si="312"/>
        <v>2</v>
      </c>
      <c r="ES282" s="171">
        <f t="shared" si="313"/>
        <v>0</v>
      </c>
      <c r="ET282" s="171">
        <f t="shared" si="314"/>
        <v>0</v>
      </c>
      <c r="EU282" s="171">
        <f t="shared" si="315"/>
        <v>0</v>
      </c>
      <c r="EV282" s="172">
        <f t="shared" si="316"/>
        <v>35</v>
      </c>
      <c r="EW282" s="173"/>
      <c r="EX282" s="248">
        <f t="shared" si="332"/>
        <v>0</v>
      </c>
      <c r="EY282" s="174">
        <f>(L282*regular)+(M282*Cadeirantee)</f>
        <v>183.16000000000003</v>
      </c>
      <c r="EZ282" s="249">
        <f>SUMIF(FG282:GJ282,"&gt;0")</f>
        <v>0</v>
      </c>
      <c r="FA282" s="249">
        <f>SUMIF(FG282:GJ282,"&lt;0")+SUMIF(GN282:HP282,"&lt;0")</f>
        <v>0</v>
      </c>
      <c r="FB282" s="174">
        <v>0</v>
      </c>
      <c r="FC282" s="126">
        <f>N282*km*'VALORES TABELA'!$B$13</f>
        <v>0</v>
      </c>
      <c r="FD282" s="250">
        <f t="shared" ref="FD282:FD285" si="333">GL282</f>
        <v>0</v>
      </c>
      <c r="FE282" s="105"/>
      <c r="FF282" s="119"/>
      <c r="FG282" s="119"/>
      <c r="FH282" s="119"/>
      <c r="FI282" s="119"/>
      <c r="FJ282" s="119"/>
      <c r="FK282" s="119"/>
      <c r="FL282" s="119"/>
      <c r="FM282" s="119"/>
      <c r="FN282" s="119"/>
      <c r="FO282" s="119"/>
      <c r="FP282" s="119"/>
      <c r="FQ282" s="119"/>
      <c r="FR282" s="119"/>
      <c r="FS282" s="119"/>
      <c r="FT282" s="119"/>
      <c r="FU282" s="119"/>
      <c r="FV282" s="119"/>
      <c r="FW282" s="119"/>
      <c r="FX282" s="119"/>
      <c r="FY282" s="119"/>
      <c r="FZ282" s="119"/>
      <c r="GA282" s="119"/>
      <c r="GB282" s="119"/>
      <c r="GC282" s="119"/>
      <c r="GD282" s="119"/>
      <c r="GE282" s="119"/>
      <c r="GF282" s="119"/>
      <c r="GG282" s="119"/>
      <c r="GH282" s="119"/>
      <c r="GI282" s="119"/>
      <c r="GJ282" s="119"/>
      <c r="GK282" s="251"/>
      <c r="GL282" s="103">
        <f t="shared" si="318"/>
        <v>0</v>
      </c>
      <c r="GM282" s="124"/>
      <c r="GN282" s="104"/>
      <c r="GO282" s="104"/>
      <c r="GP282" s="104"/>
      <c r="GQ282" s="104"/>
      <c r="GR282" s="104"/>
      <c r="GS282" s="104"/>
      <c r="GT282" s="104"/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64"/>
      <c r="HR282" s="64"/>
      <c r="HS282" s="64"/>
      <c r="HT282" s="64"/>
      <c r="HU282" s="64"/>
      <c r="HV282" s="64"/>
      <c r="HW282" s="105"/>
      <c r="HX282" s="64"/>
      <c r="HY282" s="280">
        <f t="shared" ref="HY282:HY285" si="334">IF(ISTEXT(EM282), VALUE(EM282), EM282)</f>
        <v>0</v>
      </c>
      <c r="HZ282" s="280">
        <f t="shared" ref="HZ282:HZ285" si="335">IF(ISTEXT(EN282), VALUE(EN282), EN282)</f>
        <v>0</v>
      </c>
      <c r="IA282" s="280">
        <f t="shared" ref="IA282:IA285" si="336">IF(ISTEXT(EO282), VALUE(EO282), EO282)</f>
        <v>0</v>
      </c>
      <c r="IB282" s="64"/>
      <c r="IC282" s="64"/>
    </row>
    <row r="283" spans="1:237" s="106" customFormat="1" ht="22.5" customHeight="1" x14ac:dyDescent="0.25">
      <c r="A283" s="368" t="s">
        <v>3414</v>
      </c>
      <c r="B283" s="369" t="s">
        <v>3415</v>
      </c>
      <c r="C283" s="375" t="s">
        <v>3186</v>
      </c>
      <c r="D283" s="371" t="s">
        <v>3416</v>
      </c>
      <c r="E283" s="371" t="s">
        <v>3417</v>
      </c>
      <c r="F283" s="376" t="s">
        <v>3182</v>
      </c>
      <c r="G283" s="376" t="s">
        <v>3183</v>
      </c>
      <c r="H283" s="373" t="s">
        <v>2125</v>
      </c>
      <c r="I283" s="374" t="s">
        <v>2125</v>
      </c>
      <c r="J283" s="421" t="s">
        <v>3184</v>
      </c>
      <c r="K283" s="422" t="s">
        <v>3188</v>
      </c>
      <c r="L283" s="329">
        <f>CONTINUA!BV283</f>
        <v>0</v>
      </c>
      <c r="M283" s="329">
        <f>CONTINUA!BW283</f>
        <v>0</v>
      </c>
      <c r="N283" s="895"/>
      <c r="O283" s="896" t="s">
        <v>3539</v>
      </c>
      <c r="P283" s="897">
        <v>0</v>
      </c>
      <c r="Q283" s="400"/>
      <c r="R283" s="401"/>
      <c r="S283" s="400"/>
      <c r="T283" s="401"/>
      <c r="U283" s="400"/>
      <c r="V283" s="401"/>
      <c r="W283" s="400"/>
      <c r="X283" s="401"/>
      <c r="Y283" s="400"/>
      <c r="Z283" s="401"/>
      <c r="AA283" s="400"/>
      <c r="AB283" s="401"/>
      <c r="AC283" s="400"/>
      <c r="AD283" s="401"/>
      <c r="AE283" s="400"/>
      <c r="AF283" s="401"/>
      <c r="AG283" s="400"/>
      <c r="AH283" s="401"/>
      <c r="AI283" s="400"/>
      <c r="AJ283" s="401"/>
      <c r="AK283" s="400"/>
      <c r="AL283" s="401"/>
      <c r="AM283" s="400"/>
      <c r="AN283" s="401"/>
      <c r="AO283" s="400"/>
      <c r="AP283" s="401"/>
      <c r="AQ283" s="400"/>
      <c r="AR283" s="401"/>
      <c r="AS283" s="400"/>
      <c r="AT283" s="401"/>
      <c r="AU283" s="400"/>
      <c r="AV283" s="401"/>
      <c r="AW283" s="400"/>
      <c r="AX283" s="401"/>
      <c r="AY283" s="400"/>
      <c r="AZ283" s="401"/>
      <c r="BA283" s="400"/>
      <c r="BB283" s="401"/>
      <c r="BC283" s="400"/>
      <c r="BD283" s="401"/>
      <c r="BE283" s="400"/>
      <c r="BF283" s="401"/>
      <c r="BG283" s="400"/>
      <c r="BH283" s="401"/>
      <c r="BI283" s="400"/>
      <c r="BJ283" s="401"/>
      <c r="BK283" s="400"/>
      <c r="BL283" s="401"/>
      <c r="BM283" s="400"/>
      <c r="BN283" s="401"/>
      <c r="BO283" s="400"/>
      <c r="BP283" s="401"/>
      <c r="BQ283" s="400"/>
      <c r="BR283" s="401"/>
      <c r="BS283" s="400"/>
      <c r="BT283" s="401"/>
      <c r="BU283" s="400"/>
      <c r="BV283" s="401"/>
      <c r="BW283" s="400"/>
      <c r="BX283" s="401"/>
      <c r="BY283" s="400"/>
      <c r="BZ283" s="401"/>
      <c r="CA283" s="400"/>
      <c r="CB283" s="401"/>
      <c r="CC283" s="400"/>
      <c r="CD283" s="401"/>
      <c r="CE283" s="400"/>
      <c r="CF283" s="401"/>
      <c r="CG283" s="400"/>
      <c r="CH283" s="401"/>
      <c r="CI283" s="400"/>
      <c r="CJ283" s="401"/>
      <c r="CK283" s="400"/>
      <c r="CL283" s="401"/>
      <c r="CM283" s="400"/>
      <c r="CN283" s="401"/>
      <c r="CO283" s="400"/>
      <c r="CP283" s="401"/>
      <c r="CQ283" s="400"/>
      <c r="CR283" s="401"/>
      <c r="CS283" s="400"/>
      <c r="CT283" s="401"/>
      <c r="CU283" s="400"/>
      <c r="CV283" s="401"/>
      <c r="CW283" s="400"/>
      <c r="CX283" s="401"/>
      <c r="CY283" s="400"/>
      <c r="CZ283" s="401"/>
      <c r="DA283" s="400"/>
      <c r="DB283" s="401"/>
      <c r="DC283" s="400"/>
      <c r="DD283" s="401"/>
      <c r="DE283" s="400"/>
      <c r="DF283" s="401"/>
      <c r="DG283" s="400"/>
      <c r="DH283" s="401"/>
      <c r="DI283" s="400"/>
      <c r="DJ283" s="401"/>
      <c r="DK283" s="400"/>
      <c r="DL283" s="401"/>
      <c r="DM283" s="400"/>
      <c r="DN283" s="401"/>
      <c r="DO283" s="400"/>
      <c r="DP283" s="401"/>
      <c r="DQ283" s="400"/>
      <c r="DR283" s="401"/>
      <c r="DS283" s="400"/>
      <c r="DT283" s="401"/>
      <c r="DU283" s="400"/>
      <c r="DV283" s="401"/>
      <c r="DW283" s="400"/>
      <c r="DX283" s="401"/>
      <c r="DY283" s="400"/>
      <c r="DZ283" s="401"/>
      <c r="EA283" s="400"/>
      <c r="EB283" s="401"/>
      <c r="EC283" s="400"/>
      <c r="ED283" s="401"/>
      <c r="EE283" s="400"/>
      <c r="EF283" s="401"/>
      <c r="EG283" s="400"/>
      <c r="EH283" s="401"/>
      <c r="EI283" s="400"/>
      <c r="EJ283" s="447"/>
      <c r="EK283" s="511"/>
      <c r="EL283" s="514"/>
      <c r="EM283" s="448"/>
      <c r="EN283" s="344"/>
      <c r="EO283" s="345"/>
      <c r="EP283" s="171">
        <f t="shared" si="310"/>
        <v>0</v>
      </c>
      <c r="EQ283" s="171">
        <f t="shared" si="311"/>
        <v>0</v>
      </c>
      <c r="ER283" s="171">
        <f t="shared" si="312"/>
        <v>0</v>
      </c>
      <c r="ES283" s="171">
        <f t="shared" si="313"/>
        <v>0</v>
      </c>
      <c r="ET283" s="171">
        <f t="shared" si="314"/>
        <v>0</v>
      </c>
      <c r="EU283" s="171">
        <f t="shared" si="315"/>
        <v>0</v>
      </c>
      <c r="EV283" s="172">
        <f t="shared" si="316"/>
        <v>0</v>
      </c>
      <c r="EW283" s="125"/>
      <c r="EX283" s="248">
        <f t="shared" si="332"/>
        <v>0</v>
      </c>
      <c r="EY283" s="174">
        <f>(L283*regular)+(M283*Cadeirantee)</f>
        <v>0</v>
      </c>
      <c r="EZ283" s="249">
        <f>SUMIF(FG283:GJ283,"&gt;0")</f>
        <v>0</v>
      </c>
      <c r="FA283" s="249">
        <f>SUMIF(FG283:GJ283,"&lt;0")+SUMIF(GN283:HP283,"&lt;0")</f>
        <v>0</v>
      </c>
      <c r="FB283" s="174">
        <v>0</v>
      </c>
      <c r="FC283" s="126">
        <f>N283*km*'VALORES TABELA'!$B$13</f>
        <v>0</v>
      </c>
      <c r="FD283" s="250">
        <f t="shared" si="333"/>
        <v>0</v>
      </c>
      <c r="FE283" s="105"/>
      <c r="FF283" s="108"/>
      <c r="FG283" s="108"/>
      <c r="FH283" s="108"/>
      <c r="FI283" s="108"/>
      <c r="FJ283" s="108"/>
      <c r="FK283" s="108"/>
      <c r="FL283" s="108"/>
      <c r="FM283" s="108"/>
      <c r="FN283" s="108"/>
      <c r="FO283" s="108"/>
      <c r="FP283" s="108"/>
      <c r="FQ283" s="108"/>
      <c r="FR283" s="108"/>
      <c r="FS283" s="108"/>
      <c r="FT283" s="108"/>
      <c r="FU283" s="108"/>
      <c r="FV283" s="108"/>
      <c r="FW283" s="108"/>
      <c r="FX283" s="108"/>
      <c r="FY283" s="108"/>
      <c r="FZ283" s="108"/>
      <c r="GA283" s="108"/>
      <c r="GB283" s="108"/>
      <c r="GC283" s="108"/>
      <c r="GD283" s="108"/>
      <c r="GE283" s="108"/>
      <c r="GF283" s="108"/>
      <c r="GG283" s="108"/>
      <c r="GH283" s="108"/>
      <c r="GI283" s="108"/>
      <c r="GJ283" s="108"/>
      <c r="GK283" s="251"/>
      <c r="GL283" s="103">
        <f t="shared" si="318"/>
        <v>0</v>
      </c>
      <c r="GM283" s="124"/>
      <c r="GN283" s="104"/>
      <c r="GO283" s="104"/>
      <c r="GP283" s="104"/>
      <c r="GQ283" s="104"/>
      <c r="GR283" s="104"/>
      <c r="GS283" s="104"/>
      <c r="GT283" s="104"/>
      <c r="GU283" s="104"/>
      <c r="GV283" s="104"/>
      <c r="GW283" s="104"/>
      <c r="GX283" s="104"/>
      <c r="GY283" s="104"/>
      <c r="GZ283" s="104"/>
      <c r="HA283" s="104"/>
      <c r="HB283" s="104"/>
      <c r="HC283" s="104"/>
      <c r="HD283" s="104"/>
      <c r="HE283" s="104"/>
      <c r="HF283" s="104"/>
      <c r="HG283" s="104"/>
      <c r="HH283" s="104"/>
      <c r="HI283" s="104"/>
      <c r="HJ283" s="104"/>
      <c r="HK283" s="104"/>
      <c r="HL283" s="104"/>
      <c r="HM283" s="104"/>
      <c r="HN283" s="104"/>
      <c r="HO283" s="104"/>
      <c r="HP283" s="104"/>
      <c r="HQ283" s="64"/>
      <c r="HR283" s="64"/>
      <c r="HS283" s="64"/>
      <c r="HT283" s="64"/>
      <c r="HU283" s="64"/>
      <c r="HV283" s="64"/>
      <c r="HW283" s="105"/>
      <c r="HX283" s="64"/>
      <c r="HY283" s="280">
        <f t="shared" si="334"/>
        <v>0</v>
      </c>
      <c r="HZ283" s="280">
        <f t="shared" si="335"/>
        <v>0</v>
      </c>
      <c r="IA283" s="280">
        <f t="shared" si="336"/>
        <v>0</v>
      </c>
      <c r="IB283" s="64"/>
      <c r="IC283" s="64"/>
    </row>
    <row r="284" spans="1:237" s="106" customFormat="1" ht="22.5" customHeight="1" x14ac:dyDescent="0.25">
      <c r="A284" s="368" t="s">
        <v>3414</v>
      </c>
      <c r="B284" s="369" t="s">
        <v>3415</v>
      </c>
      <c r="C284" s="375" t="s">
        <v>3186</v>
      </c>
      <c r="D284" s="371" t="s">
        <v>3416</v>
      </c>
      <c r="E284" s="371" t="s">
        <v>3417</v>
      </c>
      <c r="F284" s="376" t="s">
        <v>3182</v>
      </c>
      <c r="G284" s="376" t="s">
        <v>3183</v>
      </c>
      <c r="H284" s="373" t="s">
        <v>2125</v>
      </c>
      <c r="I284" s="374" t="s">
        <v>2125</v>
      </c>
      <c r="J284" s="421" t="s">
        <v>3184</v>
      </c>
      <c r="K284" s="423" t="s">
        <v>3189</v>
      </c>
      <c r="L284" s="329">
        <f>CONTINUA!BV284</f>
        <v>0</v>
      </c>
      <c r="M284" s="329">
        <f>CONTINUA!BW284</f>
        <v>0</v>
      </c>
      <c r="N284" s="895"/>
      <c r="O284" s="896" t="s">
        <v>3539</v>
      </c>
      <c r="P284" s="897">
        <v>0</v>
      </c>
      <c r="Q284" s="400"/>
      <c r="R284" s="401"/>
      <c r="S284" s="400"/>
      <c r="T284" s="401"/>
      <c r="U284" s="400"/>
      <c r="V284" s="401"/>
      <c r="W284" s="400"/>
      <c r="X284" s="401"/>
      <c r="Y284" s="400"/>
      <c r="Z284" s="401"/>
      <c r="AA284" s="400"/>
      <c r="AB284" s="401"/>
      <c r="AC284" s="400"/>
      <c r="AD284" s="401"/>
      <c r="AE284" s="400"/>
      <c r="AF284" s="401"/>
      <c r="AG284" s="400"/>
      <c r="AH284" s="401"/>
      <c r="AI284" s="400"/>
      <c r="AJ284" s="401"/>
      <c r="AK284" s="400"/>
      <c r="AL284" s="401"/>
      <c r="AM284" s="400"/>
      <c r="AN284" s="401"/>
      <c r="AO284" s="400"/>
      <c r="AP284" s="401"/>
      <c r="AQ284" s="400"/>
      <c r="AR284" s="401"/>
      <c r="AS284" s="400"/>
      <c r="AT284" s="401"/>
      <c r="AU284" s="400"/>
      <c r="AV284" s="401"/>
      <c r="AW284" s="400"/>
      <c r="AX284" s="401"/>
      <c r="AY284" s="400"/>
      <c r="AZ284" s="401"/>
      <c r="BA284" s="400"/>
      <c r="BB284" s="401"/>
      <c r="BC284" s="400"/>
      <c r="BD284" s="401"/>
      <c r="BE284" s="400"/>
      <c r="BF284" s="401"/>
      <c r="BG284" s="400"/>
      <c r="BH284" s="401"/>
      <c r="BI284" s="400"/>
      <c r="BJ284" s="401"/>
      <c r="BK284" s="400"/>
      <c r="BL284" s="401"/>
      <c r="BM284" s="400"/>
      <c r="BN284" s="401"/>
      <c r="BO284" s="400"/>
      <c r="BP284" s="401"/>
      <c r="BQ284" s="400"/>
      <c r="BR284" s="401"/>
      <c r="BS284" s="400"/>
      <c r="BT284" s="401"/>
      <c r="BU284" s="400"/>
      <c r="BV284" s="401"/>
      <c r="BW284" s="400"/>
      <c r="BX284" s="401"/>
      <c r="BY284" s="400"/>
      <c r="BZ284" s="401"/>
      <c r="CA284" s="400"/>
      <c r="CB284" s="401"/>
      <c r="CC284" s="400"/>
      <c r="CD284" s="401"/>
      <c r="CE284" s="400"/>
      <c r="CF284" s="401"/>
      <c r="CG284" s="400"/>
      <c r="CH284" s="401"/>
      <c r="CI284" s="400"/>
      <c r="CJ284" s="401"/>
      <c r="CK284" s="400"/>
      <c r="CL284" s="401"/>
      <c r="CM284" s="400"/>
      <c r="CN284" s="401"/>
      <c r="CO284" s="400"/>
      <c r="CP284" s="401"/>
      <c r="CQ284" s="400"/>
      <c r="CR284" s="401"/>
      <c r="CS284" s="400"/>
      <c r="CT284" s="401"/>
      <c r="CU284" s="400"/>
      <c r="CV284" s="401"/>
      <c r="CW284" s="400"/>
      <c r="CX284" s="401"/>
      <c r="CY284" s="400"/>
      <c r="CZ284" s="401"/>
      <c r="DA284" s="400"/>
      <c r="DB284" s="401"/>
      <c r="DC284" s="400"/>
      <c r="DD284" s="401"/>
      <c r="DE284" s="400"/>
      <c r="DF284" s="401"/>
      <c r="DG284" s="400"/>
      <c r="DH284" s="401"/>
      <c r="DI284" s="400"/>
      <c r="DJ284" s="401"/>
      <c r="DK284" s="400"/>
      <c r="DL284" s="401"/>
      <c r="DM284" s="400"/>
      <c r="DN284" s="401"/>
      <c r="DO284" s="400"/>
      <c r="DP284" s="401"/>
      <c r="DQ284" s="400"/>
      <c r="DR284" s="401"/>
      <c r="DS284" s="400"/>
      <c r="DT284" s="401"/>
      <c r="DU284" s="400"/>
      <c r="DV284" s="401"/>
      <c r="DW284" s="400"/>
      <c r="DX284" s="401"/>
      <c r="DY284" s="400"/>
      <c r="DZ284" s="401"/>
      <c r="EA284" s="400"/>
      <c r="EB284" s="401"/>
      <c r="EC284" s="400"/>
      <c r="ED284" s="401"/>
      <c r="EE284" s="400"/>
      <c r="EF284" s="401"/>
      <c r="EG284" s="400"/>
      <c r="EH284" s="401"/>
      <c r="EI284" s="400"/>
      <c r="EJ284" s="447"/>
      <c r="EK284" s="511"/>
      <c r="EL284" s="514"/>
      <c r="EM284" s="448"/>
      <c r="EN284" s="344"/>
      <c r="EO284" s="345"/>
      <c r="EP284" s="171">
        <f t="shared" si="310"/>
        <v>0</v>
      </c>
      <c r="EQ284" s="171">
        <f t="shared" si="311"/>
        <v>0</v>
      </c>
      <c r="ER284" s="171">
        <f t="shared" si="312"/>
        <v>0</v>
      </c>
      <c r="ES284" s="171">
        <f t="shared" si="313"/>
        <v>0</v>
      </c>
      <c r="ET284" s="171">
        <f t="shared" si="314"/>
        <v>0</v>
      </c>
      <c r="EU284" s="171">
        <f t="shared" si="315"/>
        <v>0</v>
      </c>
      <c r="EV284" s="172">
        <f t="shared" si="316"/>
        <v>0</v>
      </c>
      <c r="EW284" s="127"/>
      <c r="EX284" s="248">
        <f t="shared" si="332"/>
        <v>0</v>
      </c>
      <c r="EY284" s="174">
        <f>(L284*regular)+(M284*Cadeirantee)</f>
        <v>0</v>
      </c>
      <c r="EZ284" s="249">
        <f>SUMIF(FG284:GJ284,"&gt;0")</f>
        <v>0</v>
      </c>
      <c r="FA284" s="249">
        <f>SUMIF(FG284:GJ284,"&lt;0")+SUMIF(GN284:HP284,"&lt;0")</f>
        <v>0</v>
      </c>
      <c r="FB284" s="174">
        <v>0</v>
      </c>
      <c r="FC284" s="126">
        <f>N284*km*'VALORES TABELA'!$B$13</f>
        <v>0</v>
      </c>
      <c r="FD284" s="250">
        <f t="shared" si="333"/>
        <v>0</v>
      </c>
      <c r="FE284" s="105"/>
      <c r="FF284" s="118"/>
      <c r="FG284" s="118"/>
      <c r="FH284" s="118"/>
      <c r="FI284" s="118"/>
      <c r="FJ284" s="118"/>
      <c r="FK284" s="118"/>
      <c r="FL284" s="118"/>
      <c r="FM284" s="118"/>
      <c r="FN284" s="118"/>
      <c r="FO284" s="118"/>
      <c r="FP284" s="118"/>
      <c r="FQ284" s="118"/>
      <c r="FR284" s="118"/>
      <c r="FS284" s="118"/>
      <c r="FT284" s="118"/>
      <c r="FU284" s="118"/>
      <c r="FV284" s="118"/>
      <c r="FW284" s="118"/>
      <c r="FX284" s="118"/>
      <c r="FY284" s="118"/>
      <c r="FZ284" s="118"/>
      <c r="GA284" s="118"/>
      <c r="GB284" s="118"/>
      <c r="GC284" s="118"/>
      <c r="GD284" s="118"/>
      <c r="GE284" s="118"/>
      <c r="GF284" s="118"/>
      <c r="GG284" s="118"/>
      <c r="GH284" s="118"/>
      <c r="GI284" s="118"/>
      <c r="GJ284" s="118"/>
      <c r="GK284" s="252"/>
      <c r="GL284" s="103">
        <f t="shared" si="318"/>
        <v>0</v>
      </c>
      <c r="GM284" s="124"/>
      <c r="GN284" s="104"/>
      <c r="GO284" s="104"/>
      <c r="GP284" s="104"/>
      <c r="GQ284" s="104"/>
      <c r="GR284" s="104"/>
      <c r="GS284" s="104"/>
      <c r="GT284" s="104"/>
      <c r="GU284" s="104"/>
      <c r="GV284" s="104"/>
      <c r="GW284" s="104"/>
      <c r="GX284" s="104"/>
      <c r="GY284" s="104"/>
      <c r="GZ284" s="104"/>
      <c r="HA284" s="104"/>
      <c r="HB284" s="104"/>
      <c r="HC284" s="104"/>
      <c r="HD284" s="104"/>
      <c r="HE284" s="104"/>
      <c r="HF284" s="104"/>
      <c r="HG284" s="104"/>
      <c r="HH284" s="104"/>
      <c r="HI284" s="104"/>
      <c r="HJ284" s="104"/>
      <c r="HK284" s="104"/>
      <c r="HL284" s="104"/>
      <c r="HM284" s="104"/>
      <c r="HN284" s="104"/>
      <c r="HO284" s="104"/>
      <c r="HP284" s="104"/>
      <c r="HQ284" s="64"/>
      <c r="HR284" s="65"/>
      <c r="HS284" s="65"/>
      <c r="HT284" s="65"/>
      <c r="HU284" s="65"/>
      <c r="HV284" s="65"/>
      <c r="HW284" s="105"/>
      <c r="HX284" s="65"/>
      <c r="HY284" s="280">
        <f t="shared" si="334"/>
        <v>0</v>
      </c>
      <c r="HZ284" s="280">
        <f t="shared" si="335"/>
        <v>0</v>
      </c>
      <c r="IA284" s="280">
        <f t="shared" si="336"/>
        <v>0</v>
      </c>
      <c r="IB284" s="65"/>
      <c r="IC284" s="65"/>
    </row>
    <row r="285" spans="1:237" s="106" customFormat="1" ht="22.5" customHeight="1" thickBot="1" x14ac:dyDescent="0.3">
      <c r="A285" s="377" t="s">
        <v>3414</v>
      </c>
      <c r="B285" s="378" t="s">
        <v>3415</v>
      </c>
      <c r="C285" s="379" t="s">
        <v>3186</v>
      </c>
      <c r="D285" s="380" t="s">
        <v>3416</v>
      </c>
      <c r="E285" s="380" t="s">
        <v>3417</v>
      </c>
      <c r="F285" s="381" t="s">
        <v>3182</v>
      </c>
      <c r="G285" s="381" t="s">
        <v>3183</v>
      </c>
      <c r="H285" s="382" t="s">
        <v>2125</v>
      </c>
      <c r="I285" s="383" t="s">
        <v>2125</v>
      </c>
      <c r="J285" s="421" t="s">
        <v>3184</v>
      </c>
      <c r="K285" s="424" t="s">
        <v>60</v>
      </c>
      <c r="L285" s="329">
        <f>CONTINUA!BV285</f>
        <v>0</v>
      </c>
      <c r="M285" s="329">
        <f>CONTINUA!BW285</f>
        <v>0</v>
      </c>
      <c r="N285" s="895"/>
      <c r="O285" s="896" t="s">
        <v>3539</v>
      </c>
      <c r="P285" s="897">
        <v>0</v>
      </c>
      <c r="Q285" s="400"/>
      <c r="R285" s="401"/>
      <c r="S285" s="400"/>
      <c r="T285" s="401"/>
      <c r="U285" s="400"/>
      <c r="V285" s="401"/>
      <c r="W285" s="400"/>
      <c r="X285" s="401"/>
      <c r="Y285" s="400"/>
      <c r="Z285" s="401"/>
      <c r="AA285" s="400"/>
      <c r="AB285" s="401"/>
      <c r="AC285" s="400"/>
      <c r="AD285" s="401"/>
      <c r="AE285" s="400"/>
      <c r="AF285" s="401"/>
      <c r="AG285" s="400"/>
      <c r="AH285" s="401"/>
      <c r="AI285" s="400"/>
      <c r="AJ285" s="401"/>
      <c r="AK285" s="400"/>
      <c r="AL285" s="401"/>
      <c r="AM285" s="400"/>
      <c r="AN285" s="401"/>
      <c r="AO285" s="400"/>
      <c r="AP285" s="401"/>
      <c r="AQ285" s="400"/>
      <c r="AR285" s="401"/>
      <c r="AS285" s="400"/>
      <c r="AT285" s="401"/>
      <c r="AU285" s="400"/>
      <c r="AV285" s="401"/>
      <c r="AW285" s="400"/>
      <c r="AX285" s="401"/>
      <c r="AY285" s="400"/>
      <c r="AZ285" s="401"/>
      <c r="BA285" s="400"/>
      <c r="BB285" s="401"/>
      <c r="BC285" s="400"/>
      <c r="BD285" s="401"/>
      <c r="BE285" s="400"/>
      <c r="BF285" s="401"/>
      <c r="BG285" s="400"/>
      <c r="BH285" s="401"/>
      <c r="BI285" s="400"/>
      <c r="BJ285" s="401"/>
      <c r="BK285" s="400"/>
      <c r="BL285" s="401"/>
      <c r="BM285" s="400"/>
      <c r="BN285" s="401"/>
      <c r="BO285" s="400"/>
      <c r="BP285" s="401"/>
      <c r="BQ285" s="400"/>
      <c r="BR285" s="401"/>
      <c r="BS285" s="400"/>
      <c r="BT285" s="401"/>
      <c r="BU285" s="400"/>
      <c r="BV285" s="401"/>
      <c r="BW285" s="400"/>
      <c r="BX285" s="401"/>
      <c r="BY285" s="400"/>
      <c r="BZ285" s="401"/>
      <c r="CA285" s="400"/>
      <c r="CB285" s="401"/>
      <c r="CC285" s="400"/>
      <c r="CD285" s="401"/>
      <c r="CE285" s="400"/>
      <c r="CF285" s="401"/>
      <c r="CG285" s="400"/>
      <c r="CH285" s="401"/>
      <c r="CI285" s="400"/>
      <c r="CJ285" s="401"/>
      <c r="CK285" s="400"/>
      <c r="CL285" s="401"/>
      <c r="CM285" s="400"/>
      <c r="CN285" s="401"/>
      <c r="CO285" s="400"/>
      <c r="CP285" s="401"/>
      <c r="CQ285" s="400"/>
      <c r="CR285" s="401"/>
      <c r="CS285" s="400"/>
      <c r="CT285" s="401"/>
      <c r="CU285" s="400"/>
      <c r="CV285" s="401"/>
      <c r="CW285" s="400"/>
      <c r="CX285" s="401"/>
      <c r="CY285" s="400"/>
      <c r="CZ285" s="401"/>
      <c r="DA285" s="400"/>
      <c r="DB285" s="401"/>
      <c r="DC285" s="400"/>
      <c r="DD285" s="401"/>
      <c r="DE285" s="400"/>
      <c r="DF285" s="401"/>
      <c r="DG285" s="400"/>
      <c r="DH285" s="401"/>
      <c r="DI285" s="400"/>
      <c r="DJ285" s="401"/>
      <c r="DK285" s="400"/>
      <c r="DL285" s="401"/>
      <c r="DM285" s="400"/>
      <c r="DN285" s="401"/>
      <c r="DO285" s="400"/>
      <c r="DP285" s="401"/>
      <c r="DQ285" s="400"/>
      <c r="DR285" s="401"/>
      <c r="DS285" s="400"/>
      <c r="DT285" s="401"/>
      <c r="DU285" s="400"/>
      <c r="DV285" s="401"/>
      <c r="DW285" s="400"/>
      <c r="DX285" s="401"/>
      <c r="DY285" s="400"/>
      <c r="DZ285" s="401"/>
      <c r="EA285" s="400"/>
      <c r="EB285" s="401"/>
      <c r="EC285" s="400"/>
      <c r="ED285" s="401"/>
      <c r="EE285" s="400"/>
      <c r="EF285" s="401"/>
      <c r="EG285" s="400"/>
      <c r="EH285" s="401"/>
      <c r="EI285" s="400"/>
      <c r="EJ285" s="447"/>
      <c r="EK285" s="512"/>
      <c r="EL285" s="515"/>
      <c r="EM285" s="450"/>
      <c r="EN285" s="348"/>
      <c r="EO285" s="348"/>
      <c r="EP285" s="179">
        <f t="shared" si="310"/>
        <v>0</v>
      </c>
      <c r="EQ285" s="179">
        <f t="shared" si="311"/>
        <v>0</v>
      </c>
      <c r="ER285" s="179">
        <f t="shared" si="312"/>
        <v>0</v>
      </c>
      <c r="ES285" s="179">
        <f t="shared" si="313"/>
        <v>0</v>
      </c>
      <c r="ET285" s="179">
        <f t="shared" si="314"/>
        <v>0</v>
      </c>
      <c r="EU285" s="179">
        <f t="shared" si="315"/>
        <v>0</v>
      </c>
      <c r="EV285" s="172">
        <f t="shared" si="316"/>
        <v>0</v>
      </c>
      <c r="EW285" s="253"/>
      <c r="EX285" s="254">
        <v>0</v>
      </c>
      <c r="EY285" s="180">
        <v>0</v>
      </c>
      <c r="EZ285" s="255">
        <v>0</v>
      </c>
      <c r="FA285" s="255">
        <v>0</v>
      </c>
      <c r="FB285" s="180">
        <f>SUM(FF285:GI285)/2</f>
        <v>0</v>
      </c>
      <c r="FC285" s="256">
        <f>N285*km*'VALORES TABELA'!$B$13</f>
        <v>0</v>
      </c>
      <c r="FD285" s="250">
        <f t="shared" si="333"/>
        <v>0</v>
      </c>
      <c r="FE285" s="257"/>
      <c r="FF285" s="181">
        <f>((Q285+S285)*Percapita)+((R285+T285)*Cadeirante)</f>
        <v>0</v>
      </c>
      <c r="FG285" s="181">
        <f>((U285+W285)*Percapita/30*FG$4)+((V285+X285)*Cadeirante/30*FG$4)</f>
        <v>0</v>
      </c>
      <c r="FH285" s="181">
        <f>((Y285+AA285)*Percapita/30*FH$4)+((Z285+AB285)*Cadeirante/30*FH$4)</f>
        <v>0</v>
      </c>
      <c r="FI285" s="181">
        <f>((AC285+AE285)*Percapita/30*FI$4)+((AD285+AF285)*Cadeirante/30*FI$4)</f>
        <v>0</v>
      </c>
      <c r="FJ285" s="181">
        <f>((AG285+AI285)*Percapita/30*FJ$4)+((AH285+AJ285)*Cadeirante/30*FJ$4)</f>
        <v>0</v>
      </c>
      <c r="FK285" s="181">
        <f>((AK285+AM285)*Percapita/30*FK$4)+((AL285+AN285)*Cadeirante/30*FK$4)</f>
        <v>0</v>
      </c>
      <c r="FL285" s="181">
        <f>((AO285+AQ285)*Percapita/30*FL$4)+((AP285+AR285)*Cadeirante/30*FL$4)</f>
        <v>0</v>
      </c>
      <c r="FM285" s="181">
        <f>((AS285+AU285)*Percapita/30*FM$4)+((AT285+AV285)*Cadeirante/30*FM$4)</f>
        <v>0</v>
      </c>
      <c r="FN285" s="181">
        <f>((AW285+AY285)*Percapita/30*FN$4)+((AX285+AZ285)*Cadeirante/30*FN$4)</f>
        <v>0</v>
      </c>
      <c r="FO285" s="181">
        <f>((BA285+BC285)*Percapita/30*FO$4)+((BB285+BD285)*Cadeirante/30*FO$4)</f>
        <v>0</v>
      </c>
      <c r="FP285" s="181">
        <f>((BE285+BG285)*Percapita/30*FP$4)+((BF285+BH285)*Cadeirante/30*FP$4)</f>
        <v>0</v>
      </c>
      <c r="FQ285" s="181">
        <f>((BI285+BK285)*Percapita/30*FQ$4)+((BJ285+BL285)*Cadeirante/30*FQ$4)</f>
        <v>0</v>
      </c>
      <c r="FR285" s="181">
        <f>((BM285+BO285)*Percapita/30*FR$4)+((BN285+BP285)*Cadeirante/30*FR$4)</f>
        <v>0</v>
      </c>
      <c r="FS285" s="181">
        <f>((BQ285+BS285)*Percapita/30*FS$4)+((BR285+BT285)*Cadeirante/30*FS$4)</f>
        <v>0</v>
      </c>
      <c r="FT285" s="181">
        <f>((BU285+BW285)*Percapita/30*FT$4)+((BV285+BX285)*Cadeirante/30*FT$4)</f>
        <v>0</v>
      </c>
      <c r="FU285" s="181">
        <f>((BY285+CA285)*Percapita/30*FU$4)+((BZ285+CB285)*Cadeirante/30*FU$4)</f>
        <v>0</v>
      </c>
      <c r="FV285" s="181">
        <f>((CC285+CE285)*Percapita/30*FV$4)+((CD285+CF285)*Cadeirante/30*FV$4)</f>
        <v>0</v>
      </c>
      <c r="FW285" s="181">
        <f>((CG285+CI285)*Percapita/30*FW$4)+((CI285+CK285)*Cadeirante/30*FW$4)</f>
        <v>0</v>
      </c>
      <c r="FX285" s="181">
        <f>((CK285+CM285)*Percapita/30*FX$4)+((CL285+CN285)*Cadeirante/30*FX$4)</f>
        <v>0</v>
      </c>
      <c r="FY285" s="181">
        <f>((CO285+CQ285)*Percapita/30*FY$4)+((CP285+CR285)*Cadeirante/30*FY$4)</f>
        <v>0</v>
      </c>
      <c r="FZ285" s="181">
        <f>((CS285+CU285)*Percapita/30*FZ$4)+((CT285+CV285)*Cadeirante/30*FZ$4)</f>
        <v>0</v>
      </c>
      <c r="GA285" s="181">
        <f>((CW285+CY285)*Percapita/30*GA$4)+((CX285+CZ285)*Cadeirante/30*GA$4)</f>
        <v>0</v>
      </c>
      <c r="GB285" s="181">
        <f>((DA285+DC285)*Percapita/30*GB$4)+((DB285+DD285)*Cadeirante/30*GB$4)</f>
        <v>0</v>
      </c>
      <c r="GC285" s="181">
        <f>((DE285+DG285)*Percapita/30*GC$4)+((DF285+DH285)*Cadeirante/30*GC$4)</f>
        <v>0</v>
      </c>
      <c r="GD285" s="181">
        <f>((DI285+DK285)*Percapita/30*GD$4)+((DJ285+DL285)*Cadeirante/30*GD$4)</f>
        <v>0</v>
      </c>
      <c r="GE285" s="181">
        <f>((DM285+DO285)*Percapita/30*GE$4)+((DN285+DP285)*Cadeirante/30*GE$4)</f>
        <v>0</v>
      </c>
      <c r="GF285" s="181">
        <f>((DQ285+DS285)*Percapita/30*GF$4)+((DR285+DT285)*Cadeirante/30*GF$4)</f>
        <v>0</v>
      </c>
      <c r="GG285" s="181">
        <f>((DU285+DW285)*Percapita/30*GG$4)+((DV285+DX285)*Cadeirante/30*GG$4)</f>
        <v>0</v>
      </c>
      <c r="GH285" s="181">
        <f>((DY285+EA285)*Percapita/30*GH$4)+((DZ285+EB285)*Cadeirante/30*GH$4)</f>
        <v>0</v>
      </c>
      <c r="GI285" s="181">
        <f>((EC285+EE285)*Percapita/30*GI$4)+((ED285+EF285)*Cadeirante/30*GI$4)</f>
        <v>0</v>
      </c>
      <c r="GJ285" s="181">
        <f>((EG285+EI285)*Percapita)+((EH285+EJ285)*Cadeirante)</f>
        <v>0</v>
      </c>
      <c r="GK285" s="258"/>
      <c r="GL285" s="103">
        <f t="shared" si="318"/>
        <v>0</v>
      </c>
      <c r="GM285" s="124"/>
      <c r="GN285" s="182"/>
      <c r="GO285" s="182"/>
      <c r="GP285" s="182"/>
      <c r="GQ285" s="182"/>
      <c r="GR285" s="182"/>
      <c r="GS285" s="182"/>
      <c r="GT285" s="182"/>
      <c r="GU285" s="182"/>
      <c r="GV285" s="182"/>
      <c r="GW285" s="182"/>
      <c r="GX285" s="182"/>
      <c r="GY285" s="182"/>
      <c r="GZ285" s="182"/>
      <c r="HA285" s="182"/>
      <c r="HB285" s="182"/>
      <c r="HC285" s="182"/>
      <c r="HD285" s="182"/>
      <c r="HE285" s="182"/>
      <c r="HF285" s="182"/>
      <c r="HG285" s="182"/>
      <c r="HH285" s="182"/>
      <c r="HI285" s="182"/>
      <c r="HJ285" s="182"/>
      <c r="HK285" s="182"/>
      <c r="HL285" s="182"/>
      <c r="HM285" s="182"/>
      <c r="HN285" s="182"/>
      <c r="HO285" s="182"/>
      <c r="HP285" s="259"/>
      <c r="HQ285" s="64"/>
      <c r="HW285" s="257"/>
      <c r="HY285" s="280">
        <f t="shared" si="334"/>
        <v>0</v>
      </c>
      <c r="HZ285" s="280">
        <f t="shared" si="335"/>
        <v>0</v>
      </c>
      <c r="IA285" s="280">
        <f t="shared" si="336"/>
        <v>0</v>
      </c>
    </row>
    <row r="286" spans="1:237" s="106" customFormat="1" ht="22.5" customHeight="1" x14ac:dyDescent="0.25">
      <c r="A286" t="s">
        <v>3418</v>
      </c>
      <c r="B286" s="522" t="s">
        <v>3419</v>
      </c>
      <c r="C286" s="523">
        <v>1</v>
      </c>
      <c r="D286" s="524" t="s">
        <v>3420</v>
      </c>
      <c r="E286" s="524" t="s">
        <v>3421</v>
      </c>
      <c r="F286" s="525" t="s">
        <v>3182</v>
      </c>
      <c r="G286" s="525" t="s">
        <v>3183</v>
      </c>
      <c r="H286" s="350" t="s">
        <v>2126</v>
      </c>
      <c r="I286" s="351" t="s">
        <v>2126</v>
      </c>
      <c r="J286" s="409" t="s">
        <v>3184</v>
      </c>
      <c r="K286" s="410" t="s">
        <v>3185</v>
      </c>
      <c r="L286" s="329">
        <f>CONTINUA!BV286</f>
        <v>0</v>
      </c>
      <c r="M286" s="329">
        <f>CONTINUA!BW286</f>
        <v>0</v>
      </c>
      <c r="N286" s="895"/>
      <c r="O286" s="896" t="s">
        <v>3540</v>
      </c>
      <c r="P286" s="897">
        <v>0</v>
      </c>
      <c r="Q286" s="400">
        <v>13</v>
      </c>
      <c r="R286" s="401"/>
      <c r="S286" s="400"/>
      <c r="T286" s="401"/>
      <c r="U286" s="400"/>
      <c r="V286" s="401"/>
      <c r="W286" s="400"/>
      <c r="X286" s="401"/>
      <c r="Y286" s="400"/>
      <c r="Z286" s="401"/>
      <c r="AA286" s="400"/>
      <c r="AB286" s="401"/>
      <c r="AC286" s="400"/>
      <c r="AD286" s="401"/>
      <c r="AE286" s="400"/>
      <c r="AF286" s="401"/>
      <c r="AG286" s="400"/>
      <c r="AH286" s="401"/>
      <c r="AI286" s="400"/>
      <c r="AJ286" s="401"/>
      <c r="AK286" s="400"/>
      <c r="AL286" s="401"/>
      <c r="AM286" s="400"/>
      <c r="AN286" s="401"/>
      <c r="AO286" s="400"/>
      <c r="AP286" s="401"/>
      <c r="AQ286" s="400"/>
      <c r="AR286" s="401"/>
      <c r="AS286" s="400"/>
      <c r="AT286" s="401"/>
      <c r="AU286" s="400"/>
      <c r="AV286" s="401"/>
      <c r="AW286" s="400"/>
      <c r="AX286" s="401"/>
      <c r="AY286" s="400"/>
      <c r="AZ286" s="401"/>
      <c r="BA286" s="400"/>
      <c r="BB286" s="401"/>
      <c r="BC286" s="400"/>
      <c r="BD286" s="401"/>
      <c r="BE286" s="400"/>
      <c r="BF286" s="401"/>
      <c r="BG286" s="400"/>
      <c r="BH286" s="401"/>
      <c r="BI286" s="400"/>
      <c r="BJ286" s="401"/>
      <c r="BK286" s="400"/>
      <c r="BL286" s="401"/>
      <c r="BM286" s="400"/>
      <c r="BN286" s="401"/>
      <c r="BO286" s="400"/>
      <c r="BP286" s="401"/>
      <c r="BQ286" s="400">
        <v>1</v>
      </c>
      <c r="BR286" s="401"/>
      <c r="BS286" s="400"/>
      <c r="BT286" s="401"/>
      <c r="BU286" s="400"/>
      <c r="BV286" s="401"/>
      <c r="BW286" s="400"/>
      <c r="BX286" s="401"/>
      <c r="BY286" s="400"/>
      <c r="BZ286" s="401"/>
      <c r="CA286" s="400"/>
      <c r="CB286" s="401"/>
      <c r="CC286" s="400"/>
      <c r="CD286" s="401"/>
      <c r="CE286" s="400"/>
      <c r="CF286" s="401"/>
      <c r="CG286" s="400"/>
      <c r="CH286" s="401"/>
      <c r="CI286" s="400"/>
      <c r="CJ286" s="401"/>
      <c r="CK286" s="400"/>
      <c r="CL286" s="401"/>
      <c r="CM286" s="400"/>
      <c r="CN286" s="401"/>
      <c r="CO286" s="400"/>
      <c r="CP286" s="401"/>
      <c r="CQ286" s="400"/>
      <c r="CR286" s="401"/>
      <c r="CS286" s="400"/>
      <c r="CT286" s="401"/>
      <c r="CU286" s="400"/>
      <c r="CV286" s="401"/>
      <c r="CW286" s="400"/>
      <c r="CX286" s="401"/>
      <c r="CY286" s="400"/>
      <c r="CZ286" s="401"/>
      <c r="DA286" s="400"/>
      <c r="DB286" s="401"/>
      <c r="DC286" s="400"/>
      <c r="DD286" s="401"/>
      <c r="DE286" s="400"/>
      <c r="DF286" s="401"/>
      <c r="DG286" s="400"/>
      <c r="DH286" s="401"/>
      <c r="DI286" s="400"/>
      <c r="DJ286" s="401"/>
      <c r="DK286" s="400"/>
      <c r="DL286" s="401"/>
      <c r="DM286" s="400"/>
      <c r="DN286" s="401"/>
      <c r="DO286" s="400"/>
      <c r="DP286" s="401"/>
      <c r="DQ286" s="400"/>
      <c r="DR286" s="401"/>
      <c r="DS286" s="400"/>
      <c r="DT286" s="401"/>
      <c r="DU286" s="400"/>
      <c r="DV286" s="401"/>
      <c r="DW286" s="400"/>
      <c r="DX286" s="401"/>
      <c r="DY286" s="400"/>
      <c r="DZ286" s="401"/>
      <c r="EA286" s="400"/>
      <c r="EB286" s="401"/>
      <c r="EC286" s="400"/>
      <c r="ED286" s="401"/>
      <c r="EE286" s="400"/>
      <c r="EF286" s="401"/>
      <c r="EG286" s="400"/>
      <c r="EH286" s="401"/>
      <c r="EI286" s="400"/>
      <c r="EJ286" s="447"/>
      <c r="EK286" s="510"/>
      <c r="EL286" s="513"/>
      <c r="EM286" s="520"/>
      <c r="EN286" s="520"/>
      <c r="EO286" s="520"/>
      <c r="EP286" s="171">
        <f t="shared" si="310"/>
        <v>13</v>
      </c>
      <c r="EQ286" s="171">
        <f t="shared" si="311"/>
        <v>1</v>
      </c>
      <c r="ER286" s="171">
        <f t="shared" si="312"/>
        <v>0</v>
      </c>
      <c r="ES286" s="171">
        <f t="shared" si="313"/>
        <v>0</v>
      </c>
      <c r="ET286" s="171">
        <f t="shared" si="314"/>
        <v>0</v>
      </c>
      <c r="EU286" s="171">
        <f t="shared" si="315"/>
        <v>0</v>
      </c>
      <c r="EV286" s="172">
        <f t="shared" si="316"/>
        <v>14</v>
      </c>
      <c r="EW286" s="367">
        <f>IF(C286=4,IF(MAX(Q286:EJ288)&gt;0,(Especiall/30*(IF(($G286-$F286)=($G$5-$F$5),30,IF(DAY($G286)=31,($G286-$F286),($G286-$F286)+1)))),0),0)</f>
        <v>0</v>
      </c>
      <c r="EX286" s="248">
        <f t="shared" ref="EX286:EX289" si="337">FF286</f>
        <v>16352.810000000001</v>
      </c>
      <c r="EY286" s="174">
        <f>(L286*regular)+(M286*Cadeirantee)</f>
        <v>0</v>
      </c>
      <c r="EZ286" s="249">
        <f>SUMIF(FG286:GJ286,"&gt;0")</f>
        <v>783.30100000000004</v>
      </c>
      <c r="FA286" s="249">
        <f>SUMIF(FG286:GJ286,"&lt;0")+SUMIF(GN286:HP286,"&lt;0")</f>
        <v>0</v>
      </c>
      <c r="FB286" s="174">
        <v>0</v>
      </c>
      <c r="FC286" s="175">
        <f>N286*km*'VALORES TABELA'!$B$13</f>
        <v>0</v>
      </c>
      <c r="FD286" s="250">
        <f>GL286</f>
        <v>0</v>
      </c>
      <c r="FE286" s="176">
        <f>(EW286+EW287+EW288+EW289+EX286+EX287+EX288+EX289+EY286+EY287+EY288+EY289+EY290+EZ286+EZ287+EZ288+EZ289+FA286+FA287+FA288+FA289+FC286+FC287+FC288+FC289+HY286-HZ286-IA286+FD286+FD287+FD288+FD289+FB290)</f>
        <v>17271.071</v>
      </c>
      <c r="FF286" s="177">
        <f>IF(C286=4,SUM(Q286+Q287+Q288+S286+S287+S288)*Percapita/30*FF$4+(R286+R287+R288+T286+T287+T288)*Cadeirante/30*FF$4,IF(C286=3,IF(Q289+S289=10,Fixo/30*FF$4+(Q286+Q287+Q288+S286+S287+S288)*Percapita/30*FF$4+(R289+T289)*Cadeirante/30*FF$4,IF(Q289+S289&lt;=9,(Q289+S289)*Crechee/30*FF$4)+(R289+T289)*Cadeirante/30*FF$4+(Q286+Q287+Q288+S286+S287+S288)*Percapita/30*FF$4)+IF(Q289+S289&gt;=11,Fixo/30*FF$4+(Q289+S289-10)*Crechee/30*FF$4,0),IF(C286=2,IF(R286+R287+R288+R289+T286+T287+T288+T289=1,Cadeirante/30*FF$4,IF(R286+R287+R288+R289+T286+T287+T288+T289=2,Fixo/30*FF$4,IF(R286+R287+R288+R289+T286+T287+T288+T289&gt;2,Fixo/30*FF$4+(R286+R287+R288+R289+T286+T287+T288+T289-2)*Cadeirante/30*FF$4)))+(Q286+Q287+Q288+S286+S287+S288)*Percapita/30*FF$4+(Q289+S289)*Crechee/30*FF$4,IF(C286=1,IF(Q286+Q287+Q288+R286+R287+R288+S286+S287+S288+T286+T287+T288&lt;=15,(Q286+Q287+Q288+S286+S287+S288)*Percapita/30*FF$4,IF(Q286+Q287+Q288+R286+R287+R288+S286+S287+S288+T286+T287+T288&gt;=16,Fixo/30*FF$4+(Q286+Q287+Q288+R286+R287+R288+S286+S287+S288+T286+T287-16)*Percapita/30*FF$4))))))</f>
        <v>16352.810000000001</v>
      </c>
      <c r="FG286" s="177">
        <f>IF(C286=4,SUM(U286+U287+U288+W286+W287+W288)*Percapita/30*FG$4+(V286+V287+V288+X286+X287+X288)*Cadeirante/30*FG$4,IF(C286=3,IF(U289+W289=10,Fixo/30*FG$4+(U286+U287+U288+W286+W287+W288)*Percapita/30*FG$4+(V289+X289)*Cadeirante/30*FG$4,IF(U289+W289&lt;=9,(U289+W289)*Crechee/30*FG$4)+(V289+X289)*Cadeirante/30*FG$4+(U286+U287+U288+W286+W287+W288)*Percapita/30*FG$4)+IF(U289+W289&gt;=11,Fixo/30*FG$4+(U289+W289-10)*Crechee/30*FG$4,0),IF(C286=2,IF(V286+V287+V288+V289+X286+X287+X288+X289=1,Cadeirante/30*FG$4,IF(V286+V287+V288+V289+X286+X287+X288+X289=2,Fixo/30*FG$4,IF(V286+V287+V288+V289+X286+X287+X288+X289&gt;2,Fixo/30*FG$4+(V286+V287+V288+V289+X286+X287+X288+X289-2)*Cadeirante/30*FG$4)))+(U286+U287+U288+W286+W287+W288)*Percapita/30*FG$4+(U289+W289)*Crechee/30*FG$4,IF(C286=1,IF(U286+U287+U288+V286+V287+V288+W286+W287+W288+X286+X287+X288&lt;=15,(U286+U287+U288+W286+W287+W288)*Percapita/30*FG$4,IF(U286+U287+U288+V286+V287+V288+W286+W287+W288+X286+X287+X288&gt;=16,Fixo/30*FG$4+(U286+U287+U288+V286+V287+V288+W286+W287+W288+X286+X287-16)*Percapita/30*FG$4))))))</f>
        <v>0</v>
      </c>
      <c r="FH286" s="177">
        <f>IF(C286=4,SUM(Y286+Y287+Y288+AA286+AA287+AA288)*Percapita/30*FH$4+(Z286+Z287+Z288+AB286+AB287+AB288)*Cadeirante/30*FH$4,IF(C286=3,IF(Y289+AA289=10,Fixo/30*FH$4+(Y286+Y287+Y288+AA286+AA287+AA288)*Percapita/30*FH$4+(Z289+AB289)*Cadeirante/30*FH$4,IF(Y289+AA289&lt;=9,(Y289+AA289)*Crechee/30*FH$4)+(Z289+AB289)*Cadeirante/30*FH$4+(Y286+Y287+Y288+AA286+AA287+AA288)*Percapita/30*FH$4)+IF(Y289+AA289&gt;=11,Fixo/30*FH$4+(Y289+AA289-10)*Crechee/30*FH$4,0),IF(C286=2,IF(Z286+Z287+Z288+Z289+AB286+AB287+AB288+AB289=1,Cadeirante/30*FH$4,IF(Z286+Z287+Z288+Z289+AB286+AB287+AB288+AB289=2,Fixo/30*FH$4,IF(Z286+Z287+Z288+Z289+AB286+AB287+AB288+AB289&gt;2,Fixo/30*FH$4+(Z286+Z287+Z288+Z289+AB286+AB287+AB288+AB289-2)*Cadeirante/30*FH$4)))+(Y286+Y287+Y288+AA286+AA287+AA288)*Percapita/30*FH$4+(Y289+AA289)*Crechee/30*FH$4,IF(C286=1,IF(Y286+Y287+Y288+Z286+Z287+Z288+AA286+AA287+AA288+AB286+AB287+AB288&lt;=15,(Y286+Y287+Y288+AA286+AA287+AA288)*Percapita/30*FH$4,IF(Y286+Y287+Y288+Z286+Z287+Z288+AA286+AA287+AA288+AB286+AB287+AB288&gt;=16,Fixo/30*FH$4+(Y286+Y287+Y288+Z286+Z287+Z288+AA286+AA287+AA288+AB286+AB287-16)*Percapita/30*FH$4))))))</f>
        <v>0</v>
      </c>
      <c r="FI286" s="177">
        <f>IF(C286=4,SUM(AC286+AC287+AC288+AE286+AE287+AE288)*Percapita/30*FI$4+(AD286+AD287+AD288+AF286+AF287+AF288)*Cadeirante/30*FI$4,IF(C286=3,IF(AC289+AE289=10,Fixo/30*FI$4+(AC286+AC287+AC288+AE286+AE287+AE288)*Percapita/30*FI$4+(AD289+AF289)*Cadeirante/30*FI$4,IF(AC289+AE289&lt;=9,(AC289+AE289)*Crechee/30*FI$4)+(AD289+AF289)*Cadeirante/30*FI$4+(AC286+AC287+AC288+AE286+AE287+AE288)*Percapita/30*FI$4)+IF(AC289+AE289&gt;=11,Fixo/30*FI$4+(AC289+AE289-10)*Crechee/30*FI$4,0),IF(C286=2,IF(AD286+AD287+AD288+AD289+AF286+AF287+AF288+AF289=1,Cadeirante/30*FI$4,IF(AD286+AD287+AD288+AD289+AF286+AF287+AF288+AF289=2,Fixo/30*FI$4,IF(AD286+AD287+AD288+AD289+AF286+AF287+AF288+AF289&gt;2,Fixo/30*FI$4+(AD286+AD287+AD288+AD289+AF286+AF287+AF288+AF289-2)*Cadeirante/30*FI$4)))+(AC286+AC287+AC288+AE286+AE287+AE288)*Percapita/30*FI$4+(AC289+AE289)*Crechee/30*FI$4,IF(C286=1,IF(AC286+AC287+AC288+AD286+AD287+AD288+AE286+AE287+AE288+AF286+AF287+AF288&lt;=15,(AC286+AC287+AC288+AE286+AE287+AE288)*Percapita/30*FI$4,IF(AC286+AC287+AC288+AD286+AD287+AD288+AE286+AE287+AE288+AF286+AF287+AF288&gt;=16,Fixo/30*FI$4+(AC286+AC287+AC288+AD286+AD287+AD288+AE286+AE287+AE288+AF286+AF287-16)*Percapita/30*FI$4))))))</f>
        <v>0</v>
      </c>
      <c r="FJ286" s="177">
        <f>IF(C286=4,SUM(AG286+AG287+AG288+AI286+AI287+AI288)*Percapita/30*FJ$4+(AH286+AH287+AH288+AJ286+AJ287+AJ288)*Cadeirante/30*FJ$4,IF(C286=3,IF(AG289+AI289=10,Fixo/30*FJ$4+(AG286+AG287+AG288+AI286+AI287+AI288)*Percapita/30*FJ$4+(AH289+AJ289)*Cadeirante/30*FJ$4,IF(AG289+AI289&lt;=9,(AG289+AI289)*Crechee/30*FJ$4)+(AH289+AJ289)*Cadeirante/30*FJ$4+(AG286+AG287+AG288+AI286+AI287+AI288)*Percapita/30*FJ$4)+IF(AG289+AI289&gt;=11,Fixo/30*FJ$4+(AG289+AI289-10)*Crechee/30*FJ$4,0),IF(C286=2,IF(AH286+AH287+AH288+AH289+AJ286+AJ287+AJ288+AJ289=1,Cadeirante/30*FJ$4,IF(AH286+AH287+AH288+AH289+AJ286+AJ287+AJ288+AJ289=2,Fixo/30*FJ$4,IF(AH286+AH287+AH288+AH289+AJ286+AJ287+AJ288+AJ289&gt;2,Fixo/30*FJ$4+(AH286+AH287+AH288+AH289+AJ286+AJ287+AJ288+AJ289-2)*Cadeirante/30*FJ$4)))+(AG286+AG287+AG288+AI286+AI287+AI288)*Percapita/30*FJ$4+(AG289+AI289)*Crechee/30*FJ$4,IF(C286=1,IF(AG286+AG287+AG288+AH286+AH287+AH288+AI286+AI287+AI288+AJ286+AJ287+AJ288&lt;=15,(AG286+AG287+AG288+AI286+AI287+AI288)*Percapita/30*FJ$4,IF(AG286+AG287+AG288+AH286+AH287+AH288+AI286+AI287+AI288+AJ286+AJ287+AJ288&gt;=16,Fixo/30*FJ$4+(AG286+AG287+AG288+AH286+AH287+AH288+AI286+AI287+AI288+AJ286+AJ287-16)*Percapita/30*FJ$4))))))</f>
        <v>0</v>
      </c>
      <c r="FK286" s="177">
        <f>IF(C286=4,SUM(AK286+AK287+AK288+AM286+AM287+AM288)*Percapita/30*FK$4+(AL286+AL287+AL288+AN286+AN287+AN288)*Cadeirante/30*FK$4,IF(C286=3,IF(AK289+AM289=10,Fixo/30*FK$4+(AK286+AK287+AK288+AM286+AM287+AM288)*Percapita/30*FK$4+(AL289+AN289)*Cadeirante/30*FK$4,IF(AK289+AM289&lt;=9,(AK289+AM289)*Crechee/30*FK$4)+(AL289+AN289)*Cadeirante/30*FK$4+(AK286+AK287+AK288+AM286+AM287+AM288)*Percapita/30*FK$4)+IF(AK289+AM289&gt;=11,Fixo/30*FK$4+(AK289+AM289-10)*Crechee/30*FK$4,0),IF(C286=2,IF(AL286+AL287+AL288+AL289+AN286+AN287+AN288+AN289=1,Cadeirante/30*FK$4,IF(AL286+AL287+AL288+AL289+AN286+AN287+AN288+AN289=2,Fixo/30*FK$4,IF(AL286+AL287+AL288+AL289+AN286+AN287+AN288+AN289&gt;2,Fixo/30*FK$4+(AL286+AL287+AL288+AL289+AN286+AN287+AN288+AN289-2)*Cadeirante/30*FK$4)))+(AK286+AK287+AK288+AM286+AM287+AM288)*Percapita/30*FK$4+(AK289+AM289)*Crechee/30*FK$4,IF(C286=1,IF(AK286+AK287+AK288+AL286+AL287+AL288+AM286+AM287+AM288+AN286+AN287+AN288&lt;=15,(AK286+AK287+AK288+AM286+AM287+AM288)*Percapita/30*FK$4,IF(AK286+AK287+AK288+AL286+AL287+AL288+AM286+AM287+AM288+AN286+AN287+AN288&gt;=16,Fixo/30*FK$4+(AK286+AK287+AK288+AL286+AL287+AL288+AM286+AM287+AM288+AN286+AN287-16)*Percapita/30*FK$4))))))</f>
        <v>0</v>
      </c>
      <c r="FL286" s="177">
        <f>IF(C286=4,SUM(AO286+AO287+AO288+AQ286+AQ287+AQ288)*Percapita/30*FL$4+(AP286+AP287+AP288+AR286+AR287+AR288)*Cadeirante/30*FL$4,IF(C286=3,IF(AO289+AQ289=10,Fixo/30*FL$4+(AO286+AO287+AO288+AQ286+AQ287+AQ288)*Percapita/30*FL$4+(AP289+AR289)*Cadeirante/30*FL$4,IF(AO289+AQ289&lt;=9,(AO289+AQ289)*Crechee/30*FL$4)+(AP289+AR289)*Cadeirante/30*FL$4+(AO286+AO287+AO288+AQ286+AQ287+AQ288)*Percapita/30*FL$4)+IF(AO289+AQ289&gt;=11,Fixo/30*FL$4+(AO289+AQ289-10)*Crechee/30*FL$4,0),IF(C286=2,IF(AP286+AP287+AP288+AP289+AR286+AR287+AR288+AR289=1,Cadeirante/30*FL$4,IF(AP286+AP287+AP288+AP289+AR286+AR287+AR288+AR289=2,Fixo/30*FL$4,IF(AP286+AP287+AP288+AP289+AR286+AR287+AR288+AR289&gt;2,Fixo/30*FL$4+(AP286+AP287+AP288+AP289+AR286+AR287+AR288+AR289-2)*Cadeirante/30*FL$4)))+(AO286+AO287+AO288+AQ286+AQ287+AQ288)*Percapita/30*FL$4+(AO289+AQ289)*Crechee/30*FL$4,IF(C286=1,IF(AO286+AO287+AO288+AP286+AP287+AP288+AQ286+AQ287+AQ288+AR286+AR287+AR288&lt;=15,(AO286+AO287+AO288+AQ286+AQ287+AQ288)*Percapita/30*FL$4,IF(AO286+AO287+AO288+AP286+AP287+AP288+AQ286+AQ287+AQ288+AR286+AR287+AR288&gt;=16,Fixo/30*FL$4+(AO286+AO287+AO288+AP286+AP287+AP288+AQ286+AQ287+AQ288+AR286+AR287-16)*Percapita/30*FL$4))))))</f>
        <v>0</v>
      </c>
      <c r="FM286" s="177">
        <f>IF(C286=4,SUM(AS286+AS287+AS288+AU286+AU287+AU288)*Percapita/30*FM$4+(AT286+AT287+AT288+AV286+AV287+AV288)*Cadeirante/30*FM$4,IF(C286=3,IF(AS289+AU289=10,Fixo/30*FM$4+(AS286+AS287+AS288+AU286+AU287+AU288)*Percapita/30*FM$4+(AT289+AV289)*Cadeirante/30*FM$4,IF(AS289+AU289&lt;=9,(AS289+AU289)*Crechee/30*FM$4)+(AT289+AV289)*Cadeirante/30*FM$4+(AS286+AS287+AS288+AU286+AU287+AU288)*Percapita/30*FM$4)+IF(AS289+AU289&gt;=11,Fixo/30*FM$4+(AS289+AU289-10)*Crechee/30*FM$4,0),IF(C286=2,IF(AT286+AT287+AT288+AT289+AV286+AV287+AV288+AV289=1,Cadeirante/30*FM$4,IF(AT286+AT287+AT288+AT289+AV286+AV287+AV288+AV289=2,Fixo/30*FM$4,IF(AT286+AT287+AT288+AT289+AV286+AV287+AV288+AV289&gt;2,Fixo/30*FM$4+(AT286+AT287+AT288+AT289+AV286+AV287+AV288+AV289-2)*Cadeirante/30*FM$4)))+(AS286+AS287+AS288+AU286+AU287+AU288)*Percapita/30*FM$4+(AS289+AU289)*Crechee/30*FM$4,IF(C286=1,IF(AS286+AS287+AS288+AT286+AT287+AT288+AU286+AU287+AU288+AV286+AV287+AV288&lt;=15,(AS286+AS287+AS288+AU286+AU287+AU288)*Percapita/30*FM$4,IF(AS286+AS287+AS288+AT286+AT287+AT288+AU286+AU287+AU288+AV286+AV287+AV288&gt;=16,Fixo/30*FM$4+(AS286+AS287+AS288+AT286+AT287+AT288+AU286+AU287+AU288+AV286+AV287-16)*Percapita/30*FM$4))))))</f>
        <v>0</v>
      </c>
      <c r="FN286" s="177">
        <f>IF(C286=4,SUM(AW286+AW287+AW288+AY286+AY287+AY288)*Percapita/30*FN$4+(AX286+AX287+AX288+AZ286+AZ287+AZ288)*Cadeirante/30*FN$4,IF(C286=3,IF(AW289+AY289=10,Fixo/30*FN$4+(AW286+AW287+AW288+AY286+AY287+AY288)*Percapita/30*FN$4+(AX289+AZ289)*Cadeirante/30*FN$4,IF(AW289+AY289&lt;=9,(AW289+AY289)*Crechee/30*FN$4)+(AX289+AZ289)*Cadeirante/30*FN$4+(AW286+AW287+AW288+AY286+AY287+AY288)*Percapita/30*FN$4)+IF(AW289+AY289&gt;=11,Fixo/30*FN$4+(AW289+AY289-10)*Crechee/30*FN$4,0),IF(C286=2,IF(AX286+AX287+AX288+AX289+AZ286+AZ287+AZ288+AZ289=1,Cadeirante/30*FN$4,IF(AX286+AX287+AX288+AX289+AZ286+AZ287+AZ288+AZ289=2,Fixo/30*FN$4,IF(AX286+AX287+AX288+AX289+AZ286+AZ287+AZ288+AZ289&gt;2,Fixo/30*FN$4+(AX286+AX287+AX288+AX289+AZ286+AZ287+AZ288+AZ289-2)*Cadeirante/30*FN$4)))+(AW286+AW287+AW288+AY286+AY287+AY288)*Percapita/30*FN$4+(AW289+AY289)*Crechee/30*FN$4,IF(C286=1,IF(AW286+AW287+AW288+AX286+AX287+AX288+AY286+AY287+AY288+AZ286+AZ287+AZ288&lt;=15,(AW286+AW287+AW288+AY286+AY287+AY288)*Percapita/30*FN$4,IF(AW286+AW287+AW288+AX286+AX287+AX288+AY286+AY287+AY288+AZ286+AZ287+AZ288&gt;=16,Fixo/30*FN$4+(AW286+AW287+AW288+AX286+AX287+AX288+AY286+AY287+AY288+AZ286+AZ287-16)*Percapita/30*FN$4))))))</f>
        <v>565.00400000000002</v>
      </c>
      <c r="FO286" s="177">
        <f>IF(C286=4,SUM(BA286+BA287+BA288+BC286+BC287+BC288)*Percapita/30*FO$4+(BB286+BB287+BB288+BD286+BD287+BD288)*Cadeirante/30*FO$4,IF(C286=3,IF(BA289+BC289=10,Fixo/30*FO$4+(BA286+BA287+BA288+BC286+BC287+BC288)*Percapita/30*FO$4+(BB289+BD289)*Cadeirante/30*FO$4,IF(BA289+BC289&lt;=9,(BA289+BC289)*Crechee/30*FO$4)+(BB289+BD289)*Cadeirante/30*FO$4+(BA286+BA287+BA288+BC286+BC287+BC288)*Percapita/30*FO$4)+IF(BA289+BC289&gt;=11,Fixo/30*FO$4+(BA289+BC289-10)*Crechee/30*FO$4,0),IF(C286=2,IF(BB286+BB287+BB288+BB289+BD286+BD287+BD288+BD289=1,Cadeirante/30*FO$4,IF(BB286+BB287+BB288+BB289+BD286+BD287+BD288+BD289=2,Fixo/30*FO$4,IF(BB286+BB287+BB288+BB289+BD286+BD287+BD288+BD289&gt;2,Fixo/30*FO$4+(BB286+BB287+BB288+BB289+BD286+BD287+BD288+BD289-2)*Cadeirante/30*FO$4)))+(BA286+BA287+BA288+BC286+BC287+BC288)*Percapita/30*FO$4+(BA289+BC289)*Crechee/30*FO$4,IF(C286=1,IF(BA286+BA287+BA288+BB286+BB287+BB288+BC286+BC287+BC288+BD286+BD287+BD288&lt;=15,(BA286+BA287+BA288+BC286+BC287+BC288)*Percapita/30*FO$4,IF(BA286+BA287+BA288+BB286+BB287+BB288+BC286+BC287+BC288+BD286+BD287+BD288&gt;=16,Fixo/30*FO$4+(BA286+BA287+BA288+BB286+BB287+BB288+BC286+BC287+BC288+BD286+BD287-16)*Percapita/30*FO$4))))))</f>
        <v>0</v>
      </c>
      <c r="FP286" s="177">
        <f>IF(C286=4,SUM(BE286+BE287+BE288+BG286+BG287+BG288)*Percapita/30*FP$4+(BF286+BF287+BF288+BH286+BH287+BH288)*Cadeirante/30*FP$4,IF(C286=3,IF(BE289+BG289=10,Fixo/30*FP$4+(BE286+BE287+BE288+BG286+BG287+BG288)*Percapita/30*FP$4+(BF289+BH289)*Cadeirante/30*FP$4,IF(BE289+BG289&lt;=9,(BE289+BG289)*Crechee/30*FP$4)+(BF289+BH289)*Cadeirante/30*FP$4+(BE286+BE287+BE288+BG286+BG287+BG288)*Percapita/30*FP$4)+IF(BE289+BG289&gt;=11,Fixo/30*FP$4+(BE289+BG289-10)*Crechee/30*FP$4,0),IF(C286=2,IF(BF286+BF287+BF288+BF289+BH286+BH287+BH288+BH289=1,Cadeirante/30*FP$4,IF(BF286+BF287+BF288+BF289+BH286+BH287+BH288+BH289=2,Fixo/30*FP$4,IF(BF286+BF287+BF288+BF289+BH286+BH287+BH288+BH289&gt;2,Fixo/30*FP$4+(BF286+BF287+BF288+BF289+BH286+BH287+BH288+BH289-2)*Cadeirante/30*FP$4)))+(BE286+BE287+BE288+BG286+BG287+BG288)*Percapita/30*FP$4+(BE289+BG289)*Crechee/30*FP$4,IF(C286=1,IF(BE286+BE287+BE288+BF286+BF287+BF288+BG286+BG287+BG288+BH286+BH287+BH288&lt;=15,(BE286+BE287+BE288+BG286+BG287+BG288)*Percapita/30*FP$4,IF(BE286+BE287+BE288+BF286+BF287+BF288+BG286+BG287+BG288+BH286+BH287+BH288&gt;=16,Fixo/30*FP$4+(BE286+BE287+BE288+BF286+BF287+BF288+BG286+BG287+BG288+BH286+BH287-16)*Percapita/30*FP$4))))))</f>
        <v>0</v>
      </c>
      <c r="FQ286" s="177">
        <f>IF(C286=4,SUM(BI286+BI287+BI288+BK286+BK287+BK288)*Percapita/30*FQ$4+(BJ286+BJ287+BJ288+BL286+BL287+BL288)*Cadeirante/30*FQ$4,IF(C286=3,IF(BI289+BK289=10,Fixo/30*FQ$4+(BI286+BI287+BI288+BK286+BK287+BK288)*Percapita/30*FQ$4+(BJ289+BL289)*Cadeirante/30*FQ$4,IF(BI289+BK289&lt;=9,(BI289+BK289)*Crechee/30*FQ$4)+(BJ289+BL289)*Cadeirante/30*FQ$4+(BI286+BI287+BI288+BK286+BK287+BK288)*Percapita/30*FQ$4)+IF(BI289+BK289&gt;=11,Fixo/30*FQ$4+(BI289+BK289-10)*Crechee/30*FQ$4,0),IF(C286=2,IF(BJ286+BJ287+BJ288+BJ289+BL286+BL287+BL288+BL289=1,Cadeirante/30*FQ$4,IF(BJ286+BJ287+BJ288+BJ289+BL286+BL287+BL288+BL289=2,Fixo/30*FQ$4,IF(BJ286+BJ287+BJ288+BJ289+BL286+BL287+BL288+BL289&gt;2,Fixo/30*FQ$4+(BJ286+BJ287+BJ288+BJ289+BL286+BL287+BL288+BL289-2)*Cadeirante/30*FQ$4)))+(BI286+BI287+BI288+BK286+BK287+BK288)*Percapita/30*FQ$4+(BI289+BK289)*Crechee/30*FQ$4,IF(C286=1,IF(BI286+BI287+BI288+BJ286+BJ287+BJ288+BK286+BK287+BK288+BL286+BL287+BL288&lt;=15,(BI286+BI287+BI288+BK286+BK287+BK288)*Percapita/30*FQ$4,IF(BI286+BI287+BI288+BJ286+BJ287+BJ288+BK286+BK287+BK288+BL286+BL287+BL288&gt;=16,Fixo/30*FQ$4+(BI286+BI287+BI288+BJ286+BJ287+BJ288+BK286+BK287+BK288+BL286+BL287-16)*Percapita/30*FQ$4))))))</f>
        <v>0</v>
      </c>
      <c r="FR286" s="177">
        <f>IF(C286=4,SUM(BM286+BM287+BM288+BO286+BO287+BO288)*Percapita/30*FR$4+(BN286+BN287+BN288+BP286+BP287+BP288)*Cadeirante/30*FR$4,IF(C286=3,IF(BM289+BO289=10,Fixo/30*FR$4+(BM286+BM287+BM288+BO286+BO287+BO288)*Percapita/30*FR$4+(BN289+BP289)*Cadeirante/30*FR$4,IF(BM289+BO289&lt;=9,(BM289+BO289)*Crechee/30*FR$4)+(BN289+BP289)*Cadeirante/30*FR$4+(BM286+BM287+BM288+BO286+BO287+BO288)*Percapita/30*FR$4)+IF(BM289+BO289&gt;=11,Fixo/30*FR$4+(BM289+BO289-10)*Crechee/30*FR$4,0),IF(C286=2,IF(BN286+BN287+BN288+BN289+BP286+BP287+BP288+BP289=1,Cadeirante/30*FR$4,IF(BN286+BN287+BN288+BN289+BP286+BP287+BP288+BP289=2,Fixo/30*FR$4,IF(BN286+BN287+BN288+BN289+BP286+BP287+BP288+BP289&gt;2,Fixo/30*FR$4+(BN286+BN287+BN288+BN289+BP286+BP287+BP288+BP289-2)*Cadeirante/30*FR$4)))+(BM286+BM287+BM288+BO286+BO287+BO288)*Percapita/30*FR$4+(BM289+BO289)*Crechee/30*FR$4,IF(C286=1,IF(BM286+BM287+BM288+BN286+BN287+BN288+BO286+BO287+BO288+BP286+BP287+BP288&lt;=15,(BM286+BM287+BM288+BO286+BO287+BO288)*Percapita/30*FR$4,IF(BM286+BM287+BM288+BN286+BN287+BN288+BO286+BO287+BO288+BP286+BP287+BP288&gt;=16,Fixo/30*FR$4+(BM286+BM287+BM288+BN286+BN287+BN288+BO286+BO287+BO288+BP286+BP287-16)*Percapita/30*FR$4))))))</f>
        <v>0</v>
      </c>
      <c r="FS286" s="177">
        <f>IF(C286=4,SUM(BQ286+BQ287+BQ288+BS286+BS287+BS288)*Percapita/30*FS$4+(BR286+BR287+BR288+BT286+BT287+BT288)*Cadeirante/30*FS$4,IF(C286=3,IF(BQ289+BS289=10,Fixo/30*FS$4+(BQ286+BQ287+BQ288+BS286+BS287+BS288)*Percapita/30*FS$4+(BR289+BT289)*Cadeirante/30*FS$4,IF(BQ289+BS289&lt;=9,(BQ289+BS289)*Crechee/30*FS$4)+(BR289+BT289)*Cadeirante/30*FS$4+(BQ286+BQ287+BQ288+BS286+BS287+BS288)*Percapita/30*FS$4)+IF(BQ289+BS289&gt;=11,Fixo/30*FS$4+(BQ289+BS289-10)*Crechee/30*FS$4,0),IF(C286=2,IF(BR286+BR287+BR288+BR289+BT286+BT287+BT288+BT289=1,Cadeirante/30*FS$4,IF(BR286+BR287+BR288+BR289+BT286+BT287+BT288+BT289=2,Fixo/30*FS$4,IF(BR286+BR287+BR288+BR289+BT286+BT287+BT288+BT289&gt;2,Fixo/30*FS$4+(BR286+BR287+BR288+BR289+BT286+BT287+BT288+BT289-2)*Cadeirante/30*FS$4)))+(BQ286+BQ287+BQ288+BS286+BS287+BS288)*Percapita/30*FS$4+(BQ289+BS289)*Crechee/30*FS$4,IF(C286=1,IF(BQ286+BQ287+BQ288+BR286+BR287+BR288+BS286+BS287+BS288+BT286+BT287+BT288&lt;=15,(BQ286+BQ287+BQ288+BS286+BS287+BS288)*Percapita/30*FS$4,IF(BQ286+BQ287+BQ288+BR286+BR287+BR288+BS286+BS287+BS288+BT286+BT287+BT288&gt;=16,Fixo/30*FS$4+(BQ286+BQ287+BQ288+BR286+BR287+BR288+BS286+BS287+BS288+BT286+BT287-16)*Percapita/30*FS$4))))))</f>
        <v>218.29700000000003</v>
      </c>
      <c r="FT286" s="177">
        <f>IF(C286=4,SUM(BU286+BU287+BU288+BW286+BW287+BW288)*Percapita/30*FT$4+(BV286+BV287+BV288+BX286+BX287+BX288)*Cadeirante/30*FT$4,IF(C286=3,IF(BU289+BW289=10,Fixo/30*FT$4+(BU286+BU287+BU288+BW286+BW287+BW288)*Percapita/30*FT$4+(BV289+BX289)*Cadeirante/30*FT$4,IF(BU289+BW289&lt;=9,(BU289+BW289)*Crechee/30*FT$4)+(BV289+BX289)*Cadeirante/30*FT$4+(BU286+BU287+BU288+BW286+BW287+BW288)*Percapita/30*FT$4)+IF(BU289+BW289&gt;=11,Fixo/30*FT$4+(BU289+BW289-10)*Crechee/30*FT$4,0),IF(C286=2,IF(BV286+BV287+BV288+BV289+BX286+BX287+BX288+BX289=1,Cadeirante/30*FT$4,IF(BV286+BV287+BV288+BV289+BX286+BX287+BX288+BX289=2,Fixo/30*FT$4,IF(BV286+BV287+BV288+BV289+BX286+BX287+BX288+BX289&gt;2,Fixo/30*FT$4+(BV286+BV287+BV288+BV289+BX286+BX287+BX288+BX289-2)*Cadeirante/30*FT$4)))+(BU286+BU287+BU288+BW286+BW287+BW288)*Percapita/30*FT$4+(BU289+BW289)*Crechee/30*FT$4,IF(C286=1,IF(BU286+BU287+BU288+BV286+BV287+BV288+BW286+BW287+BW288+BX286+BX287+BX288&lt;=15,(BU286+BU287+BU288+BW286+BW287+BW288)*Percapita/30*FT$4,IF(BU286+BU287+BU288+BV286+BV287+BV288+BW286+BW287+BW288+BX286+BX287+BX288&gt;=16,Fixo/30*FT$4+(BU286+BU287+BU288+BV286+BV287+BV288+BW286+BW287+BW288+BX286+BX287-16)*Percapita/30*FT$4))))))</f>
        <v>0</v>
      </c>
      <c r="FU286" s="177">
        <f>IF(C286=4,SUM(BY286+BY287+BY288+CA286+CA287+CA288)*Percapita/30*FU$4+(BZ286+BZ287+BZ288+CB286+CB287+CB288)*Cadeirante/30*FU$4,IF(C286=3,IF(BY289+CA289=10,Fixo/30*FU$4+(BY286+BY287+BY288+CA286+CA287+CA288)*Percapita/30*FU$4+(BZ289+CB289)*Cadeirante/30*FU$4,IF(BY289+CA289&lt;=9,(BY289+CA289)*Crechee/30*FU$4)+(BZ289+CB289)*Cadeirante/30*FU$4+(BY286+BY287+BY288+CA286+CA287+CA288)*Percapita/30*FU$4)+IF(BY289+CA289&gt;=11,Fixo/30*FU$4+(BY289+CA289-10)*Crechee/30*FU$4,0),IF(C286=2,IF(BZ286+BZ287+BZ288+BZ289+CB286+CB287+CB288+CB289=1,Cadeirante/30*FU$4,IF(BZ286+BZ287+BZ288+BZ289+CB286+CB287+CB288+CB289=2,Fixo/30*FU$4,IF(BZ286+BZ287+BZ288+BZ289+CB286+CB287+CB288+CB289&gt;2,Fixo/30*FU$4+(BZ286+BZ287+BZ288+BZ289+CB286+CB287+CB288+CB289-2)*Cadeirante/30*FU$4)))+(BY286+BY287+BY288+CA286+CA287+CA288)*Percapita/30*FU$4+(BY289+CA289)*Crechee/30*FU$4,IF(C286=1,IF(BY286+BY287+BY288+BZ286+BZ287+BZ288+CA286+CA287+CA288+CB286+CB287+CB288&lt;=15,(BY286+BY287+BY288+CA286+CA287+CA288)*Percapita/30*FU$4,IF(BY286+BY287+BY288+BZ286+BZ287+BZ288+CA286+CA287+CA288+CB286+CB287+CB288&gt;=16,Fixo/30*FU$4+(BY286+BY287+BY288+BZ286+BZ287+BZ288+CA286+CA287+CA288+CB286+CB287-16)*Percapita/30*FU$4))))))</f>
        <v>0</v>
      </c>
      <c r="FV286" s="177">
        <f>IF(C286=4,SUM(CC286+CC287+CC288+CE286+CE287+CE288)*Percapita/30*FV$4+(CD286+CD287+CD288+CF286+CF287+CF288)*Cadeirante/30*FV$4,IF(C286=3,IF(CC289+CE289=10,Fixo/30*FV$4+(CC286+CC287+CC288+CE286+CE287+CE288)*Percapita/30*FV$4+(CD289+CF289)*Cadeirante/30*FV$4,IF(CC289+CE289&lt;=9,(CC289+CE289)*Crechee/30*FV$4)+(CD289+CF289)*Cadeirante/30*FV$4+(CC286+CC287+CC288+CE286+CE287+CE288)*Percapita/30*FV$4)+IF(CC289+CE289&gt;=11,Fixo/30*FV$4+(CC289+CE289-10)*Crechee/30*FV$4,0),IF(C286=2,IF(CD286+CD287+CD288+CD289+CF286+CF287+CF288+CF289=1,Cadeirante/30*FV$4,IF(CD286+CD287+CD288+CD289+CF286+CF287+CF288+CF289=2,Fixo/30*FV$4,IF(CD286+CD287+CD288+CD289+CF286+CF287+CF288+CF289&gt;2,Fixo/30*FV$4+(CD286+CD287+CD288+CD289+CF286+CF287+CF288+CF289-2)*Cadeirante/30*FV$4)))+(CC286+CC287+CC288+CE286+CE287+CE288)*Percapita/30*FV$4+(CC289+CE289)*Crechee/30*FV$4,IF(C286=1,IF(CC286+CC287+CC288+CD286+CD287+CD288+CE286+CE287+CE288+CF286+CF287+CF288&lt;=15,(CC286+CC287+CC288+CE286+CE287+CE288)*Percapita/30*FV$4,IF(CC286+CC287+CC288+CD286+CD287+CD288+CE286+CE287+CE288+CF286+CF287+CF288&gt;=16,Fixo/30*FV$4+(CC286+CC287+CC288+CD286+CD287+CD288+CE286+CE287+CE288+CF286+CF287-16)*Percapita/30*FV$4))))))</f>
        <v>0</v>
      </c>
      <c r="FW286" s="177">
        <f>IF(C286=4,SUM(CG286+CG287+CG288+CI286+CI287+CI288)*Percapita/30*FW$4+(CH286+CH287+CH288+CJ286+CJ287+CJ288)*Cadeirante/30*FW$4,IF(C286=3,IF(CG289+CI289=10,Fixo/30*FW$4+(CG286+CG287+CG288+CI286+CI287+CI288)*Percapita/30*FW$4+(CH289+CJ289)*Cadeirante/30*FW$4,IF(CG289+CI289&lt;=9,(CG289+CI289)*Crechee/30*FW$4)+(CH289+CJ289)*Cadeirante/30*FW$4+(CG286+CG287+CG288+CI286+CI287+CI288)*Percapita/30*FW$4)+IF(CG289+CI289&gt;=11,Fixo/30*FW$4+(CG289+CI289-10)*Crechee/30*FW$4,0),IF(C286=2,IF(CH286+CH287+CH288+CH289+CJ286+CJ287+CJ288+CJ289=1,Cadeirante/30*FW$4,IF(CH286+CH287+CH288+CH289+CJ286+CJ287+CJ288+CJ289=2,Fixo/30*FW$4,IF(CH286+CH287+CH288+CH289+CJ286+CJ287+CJ288+CJ289&gt;2,Fixo/30*FW$4+(CH286+CH287+CH288+CH289+CJ286+CJ287+CJ288+CJ289-2)*Cadeirante/30*FW$4)))+(CG286+CG287+CG288+CI286+CI287+CI288)*Percapita/30*FW$4+(CG289+CI289)*Crechee/30*FW$4,IF(C286=1,IF(CG286+CG287+CG288+CH286+CH287+CH288+CI286+CI287+CI288+CJ286+CJ287+CJ288&lt;=15,(CG286+CG287+CG288+CI286+CI287+CI288)*Percapita/30*FW$4,IF(CG286+CG287+CG288+CH286+CH287+CH288+CI286+CI287+CI288+CJ286+CJ287+CJ288&gt;=16,Fixo/30*FW$4+(CG286+CG287+CG288+CH286+CH287+CH288+CI286+CI287+CI288+CJ286+CJ287-16)*Percapita/30*FW$4))))))</f>
        <v>0</v>
      </c>
      <c r="FX286" s="177">
        <f>IF(C286=4,SUM(CK286+CK287+CK288+CM286+CM287+CM288)*Percapita/30*FX$4+(CL286+CL287+CL288+CN286+CN287+CN288)*Cadeirante/30*FX$4,IF(C286=3,IF(CK289+CM289=10,Fixo/30*FX$4+(CK286+CK287+CK288+CM286+CM287+CM288)*Percapita/30*FX$4+(CL289+CN289)*Cadeirante/30*FX$4,IF(CK289+CM289&lt;=9,(CK289+CM289)*Crechee/30*FX$4)+(CL289+CN289)*Cadeirante/30*FX$4+(CK286+CK287+CK288+CM286+CM287+CM288)*Percapita/30*FX$4)+IF(CK289+CM289&gt;=11,Fixo/30*FX$4+(CK289+CM289-10)*Crechee/30*FX$4,0),IF(C286=2,IF(CL286+CL287+CL288+CL289+CN286+CN287+CN288+CN289=1,Cadeirante/30*FX$4,IF(CL286+CL287+CL288+CL289+CN286+CN287+CN288+CN289=2,Fixo/30*FX$4,IF(CL286+CL287+CL288+CL289+CN286+CN287+CN288+CN289&gt;2,Fixo/30*FX$4+(CL286+CL287+CL288+CL289+CN286+CN287+CN288+CN289-2)*Cadeirante/30*FX$4)))+(CK286+CK287+CK288+CM286+CM287+CM288)*Percapita/30*FX$4+(CK289+CM289)*Crechee/30*FX$4,IF(C286=1,IF(CK286+CK287+CK288+CL286+CL287+CL288+CM286+CM287+CM288+CN286+CN287+CN288&lt;=15,(CK286+CK287+CK288+CM286+CM287+CM288)*Percapita/30*FX$4,IF(CK286+CK287+CK288+CL286+CL287+CL288+CM286+CM287+CM288+CN286+CN287+CN288&gt;=16,Fixo/30*FX$4+(CK286+CK287+CK288+CL286+CL287+CL288+CM286+CM287+CM288+CN286+CN287-16)*Percapita/30*FX$4))))))</f>
        <v>0</v>
      </c>
      <c r="FY286" s="177">
        <f>IF(C286=4,SUM(CO286+CO287+CO288+CQ286+CQ287+CQ288)*Percapita/30*FY$4+(CP286+CP287+CP288+CR286+CR287+CR288)*Cadeirante/30*FY$4,IF(C286=3,IF(CO289+CQ289=10,Fixo/30*FY$4+(CO286+CO287+CO288+CQ286+CQ287+CQ288)*Percapita/30*FY$4+(CP289+CR289)*Cadeirante/30*FY$4,IF(CO289+CQ289&lt;=9,(CO289+CQ289)*Crechee/30*FY$4)+(CP289+CR289)*Cadeirante/30*FY$4+(CO286+CO287+CO288+CQ286+CQ287+CQ288)*Percapita/30*FY$4)+IF(CO289+CQ289&gt;=11,Fixo/30*FY$4+(CO289+CQ289-10)*Crechee/30*FY$4,0),IF(C286=2,IF(CP286+CP287+CP288+CP289+CR286+CR287+CR288+CR289=1,Cadeirante/30*FY$4,IF(CP286+CP287+CP288+CP289+CR286+CR287+CR288+CR289=2,Fixo/30*FY$4,IF(CP286+CP287+CP288+CP289+CR286+CR287+CR288+CR289&gt;2,Fixo/30*FY$4+(CP286+CP287+CP288+CP289+CR286+CR287+CR288+CR289-2)*Cadeirante/30*FY$4)))+(CO286+CO287+CO288+CQ286+CQ287+CQ288)*Percapita/30*FY$4+(CO289+CQ289)*Crechee/30*FY$4,IF(C286=1,IF(CO286+CO287+CO288+CP286+CP287+CP288+CQ286+CQ287+CQ288+CR286+CR287+CR288&lt;=15,(CO286+CO287+CO288+CQ286+CQ287+CQ288)*Percapita/30*FY$4,IF(CO286+CO287+CO288+CP286+CP287+CP288+CQ286+CQ287+CQ288+CR286+CR287+CR288&gt;=16,Fixo/30*FY$4+(CO286+CO287+CO288+CP286+CP287+CP288+CQ286+CQ287+CQ288+CR286+CR287-16)*Percapita/30*FY$4))))))</f>
        <v>0</v>
      </c>
      <c r="FZ286" s="177">
        <f>IF(C286=4,SUM(CS286+CS287+CS288+CU286+CU287+CU288)*Percapita/30*FZ$4+(CT286+CT287+CT288+CV286+CV287+CV288)*Cadeirante/30*FZ$4,IF(C286=3,IF(CS289+CU289=10,Fixo/30*FZ$4+(CS286+CS287+CS288+CU286+CU287+CU288)*Percapita/30*FZ$4+(CT289+CV289)*Cadeirante/30*FZ$4,IF(CS289+CU289&lt;=9,(CS289+CU289)*Crechee/30*FZ$4)+(CT289+CV289)*Cadeirante/30*FZ$4+(CS286+CS287+CS288+CU286+CU287+CU288)*Percapita/30*FZ$4)+IF(CS289+CU289&gt;=11,Fixo/30*FZ$4+(CS289+CU289-10)*Crechee/30*FZ$4,0),IF(C286=2,IF(CT286+CT287+CT288+CT289+CV286+CV287+CV288+CV289=1,Cadeirante/30*FZ$4,IF(CT286+CT287+CT288+CT289+CV286+CV287+CV288+CV289=2,Fixo/30*FZ$4,IF(CT286+CT287+CT288+CT289+CV286+CV287+CV288+CV289&gt;2,Fixo/30*FZ$4+(CT286+CT287+CT288+CT289+CV286+CV287+CV288+CV289-2)*Cadeirante/30*FZ$4)))+(CS286+CS287+CS288+CU286+CU287+CU288)*Percapita/30*FZ$4+(CS289+CU289)*Crechee/30*FZ$4,IF(C286=1,IF(CS286+CS287+CS288+CT286+CT287+CT288+CU286+CU287+CU288+CV286+CV287+CV288&lt;=15,(CS286+CS287+CS288+CU286+CU287+CU288)*Percapita/30*FZ$4,IF(CS286+CS287+CS288+CT286+CT287+CT288+CU286+CU287+CU288+CV286+CV287+CV288&gt;=16,Fixo/30*FZ$4+(CS286+CS287+CS288+CT286+CT287+CT288+CU286+CU287+CU288+CV286+CV287-16)*Percapita/30*FZ$4))))))</f>
        <v>0</v>
      </c>
      <c r="GA286" s="177">
        <f>IF(C286=4,SUM(CW286+CW287+CW288+CY286+CY287+CY288)*Percapita/30*GA$4+(CX286+CX287+CX288+CZ286+CZ287+CZ288)*Cadeirante/30*GA$4,IF(C286=3,IF(CW289+CY289=10,Fixo/30*GA$4+(CW286+CW287+CW288+CY286+CY287+CY288)*Percapita/30*GA$4+(CX289+CZ289)*Cadeirante/30*GA$4,IF(CW289+CY289&lt;=9,(CW289+CY289)*Crechee/30*GA$4)+(CX289+CZ289)*Cadeirante/30*GA$4+(CW286+CW287+CW288+CY286+CY287+CY288)*Percapita/30*GA$4)+IF(CW289+CY289&gt;=11,Fixo/30*GA$4+(CW289+CY289-10)*Crechee/30*GA$4,0),IF(C286=2,IF(CX286+CX287+CX288+CX289+CZ286+CZ287+CZ288+CZ289=1,Cadeirante/30*GA$4,IF(CX286+CX287+CX288+CX289+CZ286+CZ287+CZ288+CZ289=2,Fixo/30*GA$4,IF(CX286+CX287+CX288+CX289+CZ286+CZ287+CZ288+CZ289&gt;2,Fixo/30*GA$4+(CX286+CX287+CX288+CX289+CZ286+CZ287+CZ288+CZ289-2)*Cadeirante/30*GA$4)))+(CW286+CW287+CW288+CY286+CY287+CY288)*Percapita/30*GA$4+(CW289+CY289)*Crechee/30*GA$4,IF(C286=1,IF(CW286+CW287+CW288+CX286+CX287+CX288+CY286+CY287+CY288+CZ286+CZ287+CZ288&lt;=15,(CW286+CW287+CW288+CY286+CY287+CY288)*Percapita/30*GA$4,IF(CW286+CW287+CW288+CX286+CX287+CX288+CY286+CY287+CY288+CZ286+CZ287+CZ288&gt;=16,Fixo/30*GA$4+(CW286+CW287+CW288+CX286+CX287+CX288+CY286+CY287+CY288+CZ286+CZ287-16)*Percapita/30*GA$4))))))</f>
        <v>0</v>
      </c>
      <c r="GB286" s="177">
        <f>IF(C286=4,SUM(DA286+DA287+DA288+DC286+DC287+DC288)*Percapita/30*GB$4+(DB286+DB287+DB288+DD286+DD287+DD288)*Cadeirante/30*GB$4,IF(C286=3,IF(DA289+DC289=10,Fixo/30*GB$4+(DA286+DA287+DA288+DC286+DC287+DC288)*Percapita/30*GB$4+(DB289+DD289)*Cadeirante/30*GB$4,IF(DA289+DC289&lt;=9,(DA289+DC289)*Crechee/30*GB$4)+(DB289+DD289)*Cadeirante/30*GB$4+(DA286+DA287+DA288+DC286+DC287+DC288)*Percapita/30*GB$4)+IF(DA289+DC289&gt;=11,Fixo/30*GB$4+(DA289+DC289-10)*Crechee/30*GB$4,0),IF(C286=2,IF(DB286+DB287+DB288+DB289+DD286+DD287+DD288+DD289=1,Cadeirante/30*GB$4,IF(DB286+DB287+DB288+DB289+DD286+DD287+DD288+DD289=2,Fixo/30*GB$4,IF(DB286+DB287+DB288+DB289+DD286+DD287+DD288+DD289&gt;2,Fixo/30*GB$4+(DB286+DB287+DB288+DB289+DD286+DD287+DD288+DD289-2)*Cadeirante/30*GB$4)))+(DA286+DA287+DA288+DC286+DC287+DC288)*Percapita/30*GB$4+(DA289+DC289)*Crechee/30*GB$4,IF(C286=1,IF(DA286+DA287+DA288+DB286+DB287+DB288+DC286+DC287+DC288+DD286+DD287+DD288&lt;=15,(DA286+DA287+DA288+DC286+DC287+DC288)*Percapita/30*GB$4,IF(DA286+DA287+DA288+DB286+DB287+DB288+DC286+DC287+DC288+DD286+DD287+DD288&gt;=16,Fixo/30*GB$4+(DA286+DA287+DA288+DB286+DB287+DB288+DC286+DC287+DC288+DD286+DD287-16)*Percapita/30*GB$4))))))</f>
        <v>0</v>
      </c>
      <c r="GC286" s="177">
        <f>IF(C286=4,SUM(DE286+DE287+DE288+DG286+DG287+DG288)*Percapita/30*GC$4+(DF286+DF287+DF288+DH286+DH287+DH288)*Cadeirante/30*GC$4,IF(C286=3,IF(DE289+DG289=10,Fixo/30*GC$4+(DE286+DE287+DE288+DG286+DG287+DG288)*Percapita/30*GC$4+(DF289+DH289)*Cadeirante/30*GC$4,IF(DE289+DG289&lt;=9,(DE289+DG289)*Crechee/30*GC$4)+(DF289+DH289)*Cadeirante/30*GC$4+(DE286+DE287+DE288+DG286+DG287+DG288)*Percapita/30*GC$4)+IF(DE289+DG289&gt;=11,Fixo/30*GC$4+(DE289+DG289-10)*Crechee/30*GC$4,0),IF(C286=2,IF(DF286+DF287+DF288+DF289+DH286+DH287+DH288+DH289=1,Cadeirante/30*GC$4,IF(DF286+DF287+DF288+DF289+DH286+DH287+DH288+DH289=2,Fixo/30*GC$4,IF(DF286+DF287+DF288+DF289+DH286+DH287+DH288+DH289&gt;2,Fixo/30*GC$4+(DF286+DF287+DF288+DF289+DH286+DH287+DH288+DH289-2)*Cadeirante/30*GC$4)))+(DE286+DE287+DE288+DG286+DG287+DG288)*Percapita/30*GC$4+(DE289+DG289)*Crechee/30*GC$4,IF(C286=1,IF(DE286+DE287+DE288+DF286+DF287+DF288+DG286+DG287+DG288+DH286+DH287+DH288&lt;=15,(DE286+DE287+DE288+DG286+DG287+DG288)*Percapita/30*GC$4,IF(DE286+DE287+DE288+DF286+DF287+DF288+DG286+DG287+DG288+DH286+DH287+DH288&gt;=16,Fixo/30*GC$4+(DE286+DE287+DE288+DF286+DF287+DF288+DG286+DG287+DG288+DH286+DH287-16)*Percapita/30*GC$4))))))</f>
        <v>0</v>
      </c>
      <c r="GD286" s="177">
        <f>IF(C286=4,SUM(DI286+DI287+DI288+DK286+DK287+DK288)*Percapita/30*GD$4+(DJ286+DJ287+DJ288+DL286+DL287+DL288)*Cadeirante/30*GD$4,IF(C286=3,IF(DI289+DK289=10,Fixo/30*GD$4+(DI286+DI287+DI288+DK286+DK287+DK288)*Percapita/30*GD$4+(DJ289+DL289)*Cadeirante/30*GD$4,IF(DI289+DK289&lt;=9,(DI289+DK289)*Crechee/30*GD$4)+(DJ289+DL289)*Cadeirante/30*GD$4+(DI286+DI287+DI288+DK286+DK287+DK288)*Percapita/30*GD$4)+IF(DI289+DK289&gt;=11,Fixo/30*GD$4+(DI289+DK289-10)*Crechee/30*GD$4,0),IF(C286=2,IF(DJ286+DJ287+DJ288+DJ289+DL286+DL287+DL288+DL289=1,Cadeirante/30*GD$4,IF(DJ286+DJ287+DJ288+DJ289+DL286+DL287+DL288+DL289=2,Fixo/30*GD$4,IF(DJ286+DJ287+DJ288+DJ289+DL286+DL287+DL288+DL289&gt;2,Fixo/30*GD$4+(DJ286+DJ287+DJ288+DJ289+DL286+DL287+DL288+DL289-2)*Cadeirante/30*GD$4)))+(DI286+DI287+DI288+DK286+DK287+DK288)*Percapita/30*GD$4+(DI289+DK289)*Crechee/30*GD$4,IF(C286=1,IF(DI286+DI287+DI288+DJ286+DJ287+DJ288+DK286+DK287+DK288+DL286+DL287+DL288&lt;=15,(DI286+DI287+DI288+DK286+DK287+DK288)*Percapita/30*GD$4,IF(DI286+DI287+DI288+DJ286+DJ287+DJ288+DK286+DK287+DK288+DL286+DL287+DL288&gt;=16,Fixo/30*GD$4+(DI286+DI287+DI288+DJ286+DJ287+DJ288+DK286+DK287+DK288+DL286+DL287-16)*Percapita/30*GD$4))))))</f>
        <v>0</v>
      </c>
      <c r="GE286" s="177">
        <f>IF(C286=4,SUM(DM286+DM287+DM288+DO286+DO287+DO288)*Percapita/30*GE$4+(DN286+DN287+DN288+DP286+DP287+DP288)*Cadeirante/30*GE$4,IF(C286=3,IF(DM289+DO289=10,Fixo/30*GE$4+(DM286+DM287+DM288+DO286+DO287+DO288)*Percapita/30*GE$4+(DN289+DP289)*Cadeirante/30*GE$4,IF(DM289+DO289&lt;=9,(DM289+DO289)*Crechee/30*GE$4)+(DN289+DP289)*Cadeirante/30*GE$4+(DM286+DM287+DM288+DO286+DO287+DO288)*Percapita/30*GE$4)+IF(DM289+DO289&gt;=11,Fixo/30*GE$4+(DM289+DO289-10)*Crechee/30*GE$4,0),IF(C286=2,IF(DN286+DN287+DN288+DN289+DP286+DP287+DP288+DP289=1,Cadeirante/30*GE$4,IF(DN286+DN287+DN288+DN289+DP286+DP287+DP288+DP289=2,Fixo/30*GE$4,IF(DN286+DN287+DN288+DN289+DP286+DP287+DP288+DP289&gt;2,Fixo/30*GE$4+(DN286+DN287+DN288+DN289+DP286+DP287+DP288+DP289-2)*Cadeirante/30*GE$4)))+(DM286+DM287+DM288+DO286+DO287+DO288)*Percapita/30*GE$4+(DM289+DO289)*Crechee/30*GE$4,IF(C286=1,IF(DM286+DM287+DM288+DN286+DN287+DN288+DO286+DO287+DO288+DP286+DP287+DP288&lt;=15,(DM286+DM287+DM288+DO286+DO287+DO288)*Percapita/30*GE$4,IF(DM286+DM287+DM288+DN286+DN287+DN288+DO286+DO287+DO288+DP286+DP287+DP288&gt;=16,Fixo/30*GE$4+(DM286+DM287+DM288+DN286+DN287+DN288+DO286+DO287+DO288+DP286+DP287-16)*Percapita/30*GE$4))))))</f>
        <v>0</v>
      </c>
      <c r="GF286" s="177">
        <f>IF(C286=4,SUM(DQ286+DQ287+DQ288+DS286+DS287+DS288)*Percapita/30*GF$4+(DR286+DR287+DR288+DT286+DT287+DT288)*Cadeirante/30*GF$4,IF(C286=3,IF(DQ289+DS289=10,Fixo/30*GF$4+(DQ286+DQ287+DQ288+DS286+DS287+DS288)*Percapita/30*GF$4+(DR289+DT289)*Cadeirante/30*GF$4,IF(DQ289+DS289&lt;=9,(DQ289+DS289)*Crechee/30*GF$4)+(DR289+DT289)*Cadeirante/30*GF$4+(DQ286+DQ287+DQ288+DS286+DS287+DS288)*Percapita/30*GF$4)+IF(DQ289+DS289&gt;=11,Fixo/30*GF$4+(DQ289+DS289-10)*Crechee/30*GF$4,0),IF(C286=2,IF(DR286+DR287+DR288+DR289+DT286+DT287+DT288+DT289=1,Cadeirante/30*GF$4,IF(DR286+DR287+DR288+DR289+DT286+DT287+DT288+DT289=2,Fixo/30*GF$4,IF(DR286+DR287+DR288+DR289+DT286+DT287+DT288+DT289&gt;2,Fixo/30*GF$4+(DR286+DR287+DR288+DR289+DT286+DT287+DT288+DT289-2)*Cadeirante/30*GF$4)))+(DQ286+DQ287+DQ288+DS286+DS287+DS288)*Percapita/30*GF$4+(DQ289+DS289)*Crechee/30*GF$4,IF(C286=1,IF(DQ286+DQ287+DQ288+DR286+DR287+DR288+DS286+DS287+DS288+DT286+DT287+DT288&lt;=15,(DQ286+DQ287+DQ288+DS286+DS287+DS288)*Percapita/30*GF$4,IF(DQ286+DQ287+DQ288+DR286+DR287+DR288+DS286+DS287+DS288+DT286+DT287+DT288&gt;=16,Fixo/30*GF$4+(DQ286+DQ287+DQ288+DR286+DR287+DR288+DS286+DS287+DS288+DT286+DT287-16)*Percapita/30*GF$4))))))</f>
        <v>0</v>
      </c>
      <c r="GG286" s="177">
        <f>IF(C286=4,SUM(DU286+DU287+DU288+DW286+DW287+DW288)*Percapita/30*GG$4+(DV286+DV287+DV288+DX286+DX287+DX288)*Cadeirante/30*GG$4,IF(C286=3,IF(DU289+DW289=10,Fixo/30*GG$4+(DU286+DU287+DU288+DW286+DW287+DW288)*Percapita/30*GG$4+(DV289+DX289)*Cadeirante/30*GG$4,IF(DU289+DW289&lt;=9,(DU289+DW289)*Crechee/30*GG$4)+(DV289+DX289)*Cadeirante/30*GG$4+(DU286+DU287+DU288+DW286+DW287+DW288)*Percapita/30*GG$4)+IF(DU289+DW289&gt;=11,Fixo/30*GG$4+(DU289+DW289-10)*Crechee/30*GG$4,0),IF(C286=2,IF(DV286+DV287+DV288+DV289+DX286+DX287+DX288+DX289=1,Cadeirante/30*GG$4,IF(DV286+DV287+DV288+DV289+DX286+DX287+DX288+DX289=2,Fixo/30*GG$4,IF(DV286+DV287+DV288+DV289+DX286+DX287+DX288+DX289&gt;2,Fixo/30*GG$4+(DV286+DV287+DV288+DV289+DX286+DX287+DX288+DX289-2)*Cadeirante/30*GG$4)))+(DU286+DU287+DU288+DW286+DW287+DW288)*Percapita/30*GG$4+(DU289+DW289)*Crechee/30*GG$4,IF(C286=1,IF(DU286+DU287+DU288+DV286+DV287+DV288+DW286+DW287+DW288+DX286+DX287+DX288&lt;=15,(DU286+DU287+DU288+DW286+DW287+DW288)*Percapita/30*GG$4,IF(DU286+DU287+DU288+DV286+DV287+DV288+DW286+DW287+DW288+DX286+DX287+DX288&gt;=16,Fixo/30*GG$4+(DU286+DU287+DU288+DV286+DV287+DV288+DW286+DW287+DW288+DX286+DX287-16)*Percapita/30*GG$4))))))</f>
        <v>0</v>
      </c>
      <c r="GH286" s="177">
        <f>IF(C286=4,SUM(DY286+DY287+DY288+EA286+EA287+EA288)*Percapita/30*GH$4+(DZ286+DZ287+DZ288+EB286+EB287+EB288)*Cadeirante/30*GH$4,IF(C286=3,IF(DY289+EA289=10,Fixo/30*GH$4+(DY286+DY287+DY288+EA286+EA287+EA288)*Percapita/30*GH$4+(DZ289+EB289)*Cadeirante/30*GH$4,IF(DY289+EA289&lt;=9,(DY289+EA289)*Crechee/30*GH$4)+(DZ289+EB289)*Cadeirante/30*GH$4+(DY286+DY287+DY288+EA286+EA287+EA288)*Percapita/30*GH$4)+IF(DY289+EA289&gt;=11,Fixo/30*GH$4+(DY289+EA289-10)*Crechee/30*GH$4,0),IF(C286=2,IF(DZ286+DZ287+DZ288+DZ289+EB286+EB287+EB288+EB289=1,Cadeirante/30*GH$4,IF(DZ286+DZ287+DZ288+DZ289+EB286+EB287+EB288+EB289=2,Fixo/30*GH$4,IF(DZ286+DZ287+DZ288+DZ289+EB286+EB287+EB288+EB289&gt;2,Fixo/30*GH$4+(DZ286+DZ287+DZ288+DZ289+EB286+EB287+EB288+EB289-2)*Cadeirante/30*GH$4)))+(DY286+DY287+DY288+EA286+EA287+EA288)*Percapita/30*GH$4+(DY289+EA289)*Crechee/30*GH$4,IF(C286=1,IF(DY286+DY287+DY288+DZ286+DZ287+DZ288+EA286+EA287+EA288+EB286+EB287+EB288&lt;=15,(DY286+DY287+DY288+EA286+EA287+EA288)*Percapita/30*GH$4,IF(DY286+DY287+DY288+DZ286+DZ287+DZ288+EA286+EA287+EA288+EB286+EB287+EB288&gt;=16,Fixo/30*GH$4+(DY286+DY287+DY288+DZ286+DZ287+DZ288+EA286+EA287+EA288+EB286+EB287-16)*Percapita/30*GH$4))))))</f>
        <v>0</v>
      </c>
      <c r="GI286" s="177">
        <f>IF(C286=4,SUM(EC286+EC287+EC288+EE286+EE287+EE288)*Percapita/30*GI$4+(ED286+ED287+ED288+EF286+EF287+EF288)*Cadeirante/30*GI$4,IF(C286=3,IF(EC289+EE289=10,Fixo/30*GI$4+(EC286+EC287+EC288+EE286+EE287+EE288)*Percapita/30*GI$4+(ED289+EF289)*Cadeirante/30*GI$4,IF(EC289+EE289&lt;=9,(EC289+EE289)*Crechee/30*GI$4)+(ED289+EF289)*Cadeirante/30*GI$4+(EC286+EC287+EC288+EE286+EE287+EE288)*Percapita/30*GI$4)+IF(EC289+EE289&gt;=11,Fixo/30*GI$4+(EC289+EE289-10)*Crechee/30*GI$4,0),IF(C286=2,IF(ED286+ED287+ED288+ED289+EF286+EF287+EF288+EF289=1,Cadeirante/30*GI$4,IF(ED286+ED287+ED288+ED289+EF286+EF287+EF288+EF289=2,Fixo/30*GI$4,IF(ED286+ED287+ED288+ED289+EF286+EF287+EF288+EF289&gt;2,Fixo/30*GI$4+(ED286+ED287+ED288+ED289+EF286+EF287+EF288+EF289-2)*Cadeirante/30*GI$4)))+(EC286+EC287+EC288+EE286+EE287+EE288)*Percapita/30*GI$4+(EC289+EE289)*Crechee/30*GI$4,IF(C286=1,IF(EC286+EC287+EC288+ED286+ED287+ED288+EE286+EE287+EE288+EF286+EF287+EF288&lt;=15,(EC286+EC287+EC288+EE286+EE287+EE288)*Percapita/30*GI$4,IF(EC286+EC287+EC288+ED286+ED287+ED288+EE286+EE287+EE288+EF286+EF287+EF288&gt;=16,Fixo/30*GI$4+(EC286+EC287+EC288+ED286+ED287+ED288+EE286+EE287+EE288+EF286+EF287-16)*Percapita/30*GI$4))))))</f>
        <v>0</v>
      </c>
      <c r="GJ286" s="177">
        <f>IF(C286=4,SUM(EG286+EG287+EG288+EI286+EI287+EI288)*Percapita/30*GJ$4+(EH286+EH287+EH288+EJ286+EJ287+EJ288)*Cadeirante/30*GJ$4,IF(C286=3,IF(EG289+EI289=10,Fixo/30*GJ$4+(EG286+EG287+EG288+EI286+EI287+EI288)*Percapita/30*GJ$4+(EH289+EJ289)*Cadeirante/30*GJ$4,IF(EG289+EI289&lt;=9,(EG289+EI289)*Crechee/30*GJ$4)+(EH289+EJ289)*Cadeirante/30*GJ$4+(EG286+EG287+EG288+EI286+EI287+EI288)*Percapita/30*GJ$4)+IF(EG289+EI289&gt;=11,Fixo/30*GJ$4+(EG289+EI289-10)*Crechee/30*GJ$4,0),IF(C286=2,IF(EH286+EH287+EH288+EH289+EJ286+EJ287+EJ288+EJ289=1,Cadeirante/30*GJ$4,IF(EH286+EH287+EH288+EH289+EJ286+EJ287+EJ288+EJ289=2,Fixo/30*GJ$4,IF(EH286+EH287+EH288+EH289+EJ286+EJ287+EJ288+EJ289&gt;2,Fixo/30*GJ$4+(EH286+EH287+EH288+EH289+EJ286+EJ287+EJ288+EJ289-2)*Cadeirante/30*GJ$4)))+(EG286+EG287+EG288+EI286+EI287+EI288)*Percapita/30*GJ$4+(EG289+EI289)*Crechee/30*GJ$4,IF(C286=1,IF(EG286+EG287+EG288+EH286+EH287+EH288+EI286+EI287+EI288+EJ286+EJ287+EJ288&lt;=15,(EG286+EG287+EG288+EI286+EI287+EI288)*Percapita/30*GJ$4,IF(EG286+EG287+EG288+EH286+EH287+EH288+EI286+EI287+EI288+EJ286+EJ287+EJ288&gt;=16,Fixo/30*GJ$4+(EG286+EG287+EG288+EH286+EH287+EH288+EI286+EI287+EI288+EJ286+EJ287-16)*Percapita/30*GJ$4))))))</f>
        <v>0</v>
      </c>
      <c r="GK286" s="178"/>
      <c r="GL286" s="103">
        <f t="shared" si="318"/>
        <v>0</v>
      </c>
      <c r="GM286" s="124"/>
      <c r="GN286" s="104">
        <f>SUMIF(V286:V289,"&lt;0")*Cadeirante/30*GN$4+SUMIF(X286:X289,"&lt;0")*Cadeirante/30*GN$4</f>
        <v>0</v>
      </c>
      <c r="GO286" s="104">
        <f>SUMIF(Z286:Z289,"&lt;0")*Cadeirante/30*GO$4+SUMIF(AB286:AB289,"&lt;0")*Cadeirante/30*GO$4</f>
        <v>0</v>
      </c>
      <c r="GP286" s="104">
        <f>SUMIF(AD286:AD289,"&lt;0")*Cadeirante/30*GP$4+SUMIF(AF286:AF289,"&lt;0")*Cadeirante/30*GP$4</f>
        <v>0</v>
      </c>
      <c r="GQ286" s="104">
        <f>SUMIF(AH286:AH289,"&lt;0")*Cadeirante/30*GQ$4+SUMIF(AJ286:AJ289,"&lt;0")*Cadeirante/30*GQ$4</f>
        <v>0</v>
      </c>
      <c r="GR286" s="104">
        <f>SUMIF(AL286:AL289,"&lt;0")*Cadeirante/30*GR$4+SUMIF(AN286:AN289,"&lt;0")*Cadeirante/30*GR$4</f>
        <v>0</v>
      </c>
      <c r="GS286" s="104">
        <f>SUMIF(AP286:AP289,"&lt;0")*Cadeirante/30*GS$4+SUMIF(AR286:AR289,"&lt;0")*Cadeirante/30*GS$4</f>
        <v>0</v>
      </c>
      <c r="GT286" s="104">
        <f>SUMIF(AT286:AT289,"&lt;0")*Cadeirante/30*GT$4+SUMIF(AV286:AV289,"&lt;0")*Cadeirante/30*GT$4</f>
        <v>0</v>
      </c>
      <c r="GU286" s="104">
        <f>SUMIF(AX286:AX289,"&lt;0")*Cadeirante/30*GU$4+SUMIF(AZ286:AZ289,"&lt;0")*Cadeirante/30*GU$4</f>
        <v>0</v>
      </c>
      <c r="GV286" s="104">
        <f>SUMIF(BB286:BB289,"&lt;0")*Cadeirante/30*GV$4+SUMIF(BD286:BD289,"&lt;0")*Cadeirante/30*GV$4</f>
        <v>0</v>
      </c>
      <c r="GW286" s="104">
        <f>SUMIF(BF286:BF289,"&lt;0")*Cadeirante/30*GW$4+SUMIF(BH286:BH289,"&lt;0")*Cadeirante/30*GW$4</f>
        <v>0</v>
      </c>
      <c r="GX286" s="104">
        <f>SUMIF(BJ286:BJ289,"&lt;0")*Cadeirante/30*GX$4+SUMIF(BL286:BL289,"&lt;0")*Cadeirante/30*GX$4</f>
        <v>0</v>
      </c>
      <c r="GY286" s="104">
        <f>SUMIF(BN286:BN289,"&lt;0")*Cadeirante/30*GY$4+SUMIF(BP286:BP289,"&lt;0")*Cadeirante/30*GY$4</f>
        <v>0</v>
      </c>
      <c r="GZ286" s="104">
        <f>SUMIF(BR286:BR289,"&lt;0")*Cadeirante/30*GZ$4+SUMIF(BT286:BT289,"&lt;0")*Cadeirante/30*GZ$4</f>
        <v>0</v>
      </c>
      <c r="HA286" s="104">
        <f>SUMIF(BV286:BV289,"&lt;0")*Cadeirante/30*HA$4+SUMIF(BX286:BX289,"&lt;0")*Cadeirante/30*HA$4</f>
        <v>0</v>
      </c>
      <c r="HB286" s="104">
        <f>SUMIF(BZ286:BZ289,"&lt;0")*Cadeirante/30*HB$4+SUMIF(CB286:CB289,"&lt;0")*Cadeirante/30*HB$4</f>
        <v>0</v>
      </c>
      <c r="HC286" s="104">
        <f>SUMIF(CD286:CD289,"&lt;0")*Cadeirante/30*HC$4+SUMIF(CF286:CF289,"&lt;0")*Cadeirante/30*HC$4</f>
        <v>0</v>
      </c>
      <c r="HD286" s="104">
        <f>SUMIF(CH286:CH289,"&lt;0")*Cadeirante/30*HD$4+SUMIF(CJ286:CJ289,"&lt;0")*Cadeirante/30*HD$4</f>
        <v>0</v>
      </c>
      <c r="HE286" s="104">
        <f>SUMIF(CL286:CL289,"&lt;0")*Cadeirante/30*HE$4+SUMIF(CN286:CN289,"&lt;0")*Cadeirante/30*HE$4</f>
        <v>0</v>
      </c>
      <c r="HF286" s="104">
        <f>SUMIF(CP286:CP289,"&lt;0")*Cadeirante/30*HF$4+SUMIF(CR286:CR289,"&lt;0")*Cadeirante/30*HF$4</f>
        <v>0</v>
      </c>
      <c r="HG286" s="104">
        <f>SUMIF(CT286:CT289,"&lt;0")*Cadeirante/30*HG$4+SUMIF(CV286:CV289,"&lt;0")*Cadeirante/30*HG$4</f>
        <v>0</v>
      </c>
      <c r="HH286" s="104">
        <f>SUMIF(CX286:CX289,"&lt;0")*Cadeirante/30*HH$4+SUMIF(CZ286:CZ289,"&lt;0")*Cadeirante/30*HH$4</f>
        <v>0</v>
      </c>
      <c r="HI286" s="104">
        <f>SUMIF(DB286:DB289,"&lt;0")*Cadeirante/30*HI$4+SUMIF(DD286:DD289,"&lt;0")*Cadeirante/30*HI$4</f>
        <v>0</v>
      </c>
      <c r="HJ286" s="104">
        <f>SUMIF(DF286:DF289,"&lt;0")*Cadeirante/30*HJ$4+SUMIF(DH286:DH289,"&lt;0")*Cadeirante/30*HJ$4</f>
        <v>0</v>
      </c>
      <c r="HK286" s="104">
        <f>SUMIF(DJ286:DJ289,"&lt;0")*Cadeirante/30*HK$4+SUMIF(DL286:DL289,"&lt;0")*Cadeirante/30*HK$4</f>
        <v>0</v>
      </c>
      <c r="HL286" s="104">
        <f>SUMIF(DN286:DN289,"&lt;0")*Cadeirante/30*HL$4+SUMIF(DP286:DP289,"&lt;0")*Cadeirante/30*HL$4</f>
        <v>0</v>
      </c>
      <c r="HM286" s="104">
        <f>SUMIF(DR286:DR289,"&lt;0")*Cadeirante/30*HM$4+SUMIF(DT286:DT289,"&lt;0")*Cadeirante/30*HM$4</f>
        <v>0</v>
      </c>
      <c r="HN286" s="104">
        <f>SUMIF(DV286:DV289,"&lt;0")*Cadeirante/30*HN$4+SUMIF(DX286:DX289,"&lt;0")*Cadeirante/30*HN$4</f>
        <v>0</v>
      </c>
      <c r="HO286" s="104">
        <f>SUMIF(DZ286:DZ289,"&lt;0")*Cadeirante/30*HO$4+SUMIF(EB286:EB289,"&lt;0")*Cadeirante/30*HO$4</f>
        <v>0</v>
      </c>
      <c r="HP286" s="104">
        <f>SUMIF(ED286:ED289,"&lt;0")*Cadeirante/30*HP$4+SUMIF(EF286:EF289,"&lt;0")*Cadeirante/30*HP$4</f>
        <v>0</v>
      </c>
      <c r="HQ286" s="64"/>
      <c r="HR286" s="64"/>
      <c r="HS286" s="64"/>
      <c r="HT286" s="64"/>
      <c r="HU286" s="64"/>
      <c r="HV286" s="64"/>
      <c r="HW286" s="176">
        <v>17629.309999999998</v>
      </c>
      <c r="HX286" s="64"/>
      <c r="HY286" s="280">
        <f>IF(ISTEXT(EM286), VALUE(EM286), EM286)</f>
        <v>0</v>
      </c>
      <c r="HZ286" s="280">
        <f>IF(ISTEXT(EN286), VALUE(EN286), EN286)</f>
        <v>0</v>
      </c>
      <c r="IA286" s="280">
        <f>IF(ISTEXT(EO286), VALUE(EO286), EO286)</f>
        <v>0</v>
      </c>
      <c r="IB286" s="64" t="b">
        <f>HW286=FE286</f>
        <v>0</v>
      </c>
      <c r="IC286" s="64"/>
    </row>
    <row r="287" spans="1:237" s="106" customFormat="1" ht="22.5" customHeight="1" x14ac:dyDescent="0.25">
      <c r="A287" s="368" t="s">
        <v>3418</v>
      </c>
      <c r="B287" s="369" t="s">
        <v>3419</v>
      </c>
      <c r="C287" s="370" t="s">
        <v>3186</v>
      </c>
      <c r="D287" s="371" t="s">
        <v>3420</v>
      </c>
      <c r="E287" s="371" t="s">
        <v>3421</v>
      </c>
      <c r="F287" s="372" t="s">
        <v>3182</v>
      </c>
      <c r="G287" s="372" t="s">
        <v>3183</v>
      </c>
      <c r="H287" s="373" t="s">
        <v>2126</v>
      </c>
      <c r="I287" s="374" t="s">
        <v>2126</v>
      </c>
      <c r="J287" s="421" t="s">
        <v>3184</v>
      </c>
      <c r="K287" s="421" t="s">
        <v>3187</v>
      </c>
      <c r="L287" s="329">
        <f>CONTINUA!BV287</f>
        <v>14</v>
      </c>
      <c r="M287" s="329">
        <f>CONTINUA!BW287</f>
        <v>0</v>
      </c>
      <c r="N287" s="895"/>
      <c r="O287" s="896" t="s">
        <v>3540</v>
      </c>
      <c r="P287" s="897">
        <v>0</v>
      </c>
      <c r="Q287" s="400">
        <v>23</v>
      </c>
      <c r="R287" s="401"/>
      <c r="S287" s="400">
        <v>3</v>
      </c>
      <c r="T287" s="401"/>
      <c r="U287" s="400"/>
      <c r="V287" s="401"/>
      <c r="W287" s="400"/>
      <c r="X287" s="401"/>
      <c r="Y287" s="400"/>
      <c r="Z287" s="401"/>
      <c r="AA287" s="400"/>
      <c r="AB287" s="401"/>
      <c r="AC287" s="400"/>
      <c r="AD287" s="401"/>
      <c r="AE287" s="400"/>
      <c r="AF287" s="401"/>
      <c r="AG287" s="400"/>
      <c r="AH287" s="401"/>
      <c r="AI287" s="400"/>
      <c r="AJ287" s="401"/>
      <c r="AK287" s="400"/>
      <c r="AL287" s="401"/>
      <c r="AM287" s="400"/>
      <c r="AN287" s="401"/>
      <c r="AO287" s="400"/>
      <c r="AP287" s="401"/>
      <c r="AQ287" s="400"/>
      <c r="AR287" s="401"/>
      <c r="AS287" s="400"/>
      <c r="AT287" s="401"/>
      <c r="AU287" s="400"/>
      <c r="AV287" s="401"/>
      <c r="AW287" s="400">
        <v>2</v>
      </c>
      <c r="AX287" s="401"/>
      <c r="AY287" s="400"/>
      <c r="AZ287" s="401"/>
      <c r="BA287" s="400"/>
      <c r="BB287" s="401"/>
      <c r="BC287" s="400"/>
      <c r="BD287" s="401"/>
      <c r="BE287" s="400"/>
      <c r="BF287" s="401"/>
      <c r="BG287" s="400"/>
      <c r="BH287" s="401"/>
      <c r="BI287" s="400"/>
      <c r="BJ287" s="401"/>
      <c r="BK287" s="400"/>
      <c r="BL287" s="401"/>
      <c r="BM287" s="400"/>
      <c r="BN287" s="401"/>
      <c r="BO287" s="400"/>
      <c r="BP287" s="401"/>
      <c r="BQ287" s="400"/>
      <c r="BR287" s="401"/>
      <c r="BS287" s="400"/>
      <c r="BT287" s="401"/>
      <c r="BU287" s="400"/>
      <c r="BV287" s="401"/>
      <c r="BW287" s="400"/>
      <c r="BX287" s="401"/>
      <c r="BY287" s="400"/>
      <c r="BZ287" s="401"/>
      <c r="CA287" s="400"/>
      <c r="CB287" s="401"/>
      <c r="CC287" s="400"/>
      <c r="CD287" s="401"/>
      <c r="CE287" s="400"/>
      <c r="CF287" s="401"/>
      <c r="CG287" s="400"/>
      <c r="CH287" s="401"/>
      <c r="CI287" s="400"/>
      <c r="CJ287" s="401"/>
      <c r="CK287" s="400"/>
      <c r="CL287" s="401"/>
      <c r="CM287" s="400"/>
      <c r="CN287" s="401"/>
      <c r="CO287" s="400"/>
      <c r="CP287" s="401"/>
      <c r="CQ287" s="400"/>
      <c r="CR287" s="401"/>
      <c r="CS287" s="400"/>
      <c r="CT287" s="401"/>
      <c r="CU287" s="400"/>
      <c r="CV287" s="401"/>
      <c r="CW287" s="400"/>
      <c r="CX287" s="401"/>
      <c r="CY287" s="400"/>
      <c r="CZ287" s="401"/>
      <c r="DA287" s="400"/>
      <c r="DB287" s="401"/>
      <c r="DC287" s="400"/>
      <c r="DD287" s="401"/>
      <c r="DE287" s="400"/>
      <c r="DF287" s="401"/>
      <c r="DG287" s="400"/>
      <c r="DH287" s="401"/>
      <c r="DI287" s="400"/>
      <c r="DJ287" s="401"/>
      <c r="DK287" s="400"/>
      <c r="DL287" s="401"/>
      <c r="DM287" s="400"/>
      <c r="DN287" s="401"/>
      <c r="DO287" s="400"/>
      <c r="DP287" s="401"/>
      <c r="DQ287" s="400"/>
      <c r="DR287" s="401"/>
      <c r="DS287" s="400"/>
      <c r="DT287" s="401"/>
      <c r="DU287" s="400"/>
      <c r="DV287" s="401"/>
      <c r="DW287" s="400"/>
      <c r="DX287" s="401"/>
      <c r="DY287" s="400"/>
      <c r="DZ287" s="401"/>
      <c r="EA287" s="400"/>
      <c r="EB287" s="401"/>
      <c r="EC287" s="400"/>
      <c r="ED287" s="401"/>
      <c r="EE287" s="400"/>
      <c r="EF287" s="401"/>
      <c r="EG287" s="400"/>
      <c r="EH287" s="401"/>
      <c r="EI287" s="400"/>
      <c r="EJ287" s="447"/>
      <c r="EK287" s="511"/>
      <c r="EL287" s="514"/>
      <c r="EM287" s="448"/>
      <c r="EN287" s="344"/>
      <c r="EO287" s="345"/>
      <c r="EP287" s="171">
        <f t="shared" si="310"/>
        <v>23</v>
      </c>
      <c r="EQ287" s="171">
        <f t="shared" si="311"/>
        <v>2</v>
      </c>
      <c r="ER287" s="171">
        <f t="shared" si="312"/>
        <v>3</v>
      </c>
      <c r="ES287" s="171">
        <f t="shared" si="313"/>
        <v>0</v>
      </c>
      <c r="ET287" s="171">
        <f t="shared" si="314"/>
        <v>0</v>
      </c>
      <c r="EU287" s="171">
        <f t="shared" si="315"/>
        <v>0</v>
      </c>
      <c r="EV287" s="172">
        <f t="shared" si="316"/>
        <v>28</v>
      </c>
      <c r="EW287" s="173"/>
      <c r="EX287" s="248">
        <f t="shared" si="337"/>
        <v>0</v>
      </c>
      <c r="EY287" s="174">
        <f>(L287*regular)+(M287*Cadeirantee)</f>
        <v>134.96</v>
      </c>
      <c r="EZ287" s="249">
        <f>SUMIF(FG287:GJ287,"&gt;0")</f>
        <v>0</v>
      </c>
      <c r="FA287" s="249">
        <f>SUMIF(FG287:GJ287,"&lt;0")+SUMIF(GN287:HP287,"&lt;0")</f>
        <v>0</v>
      </c>
      <c r="FB287" s="174">
        <v>0</v>
      </c>
      <c r="FC287" s="126">
        <f>N287*km*'VALORES TABELA'!$B$13</f>
        <v>0</v>
      </c>
      <c r="FD287" s="250">
        <f t="shared" ref="FD287:FD290" si="338">GL287</f>
        <v>0</v>
      </c>
      <c r="FE287" s="105"/>
      <c r="FF287" s="119"/>
      <c r="FG287" s="119"/>
      <c r="FH287" s="119"/>
      <c r="FI287" s="119"/>
      <c r="FJ287" s="119"/>
      <c r="FK287" s="119"/>
      <c r="FL287" s="119"/>
      <c r="FM287" s="119"/>
      <c r="FN287" s="119"/>
      <c r="FO287" s="119"/>
      <c r="FP287" s="119"/>
      <c r="FQ287" s="119"/>
      <c r="FR287" s="119"/>
      <c r="FS287" s="119"/>
      <c r="FT287" s="119"/>
      <c r="FU287" s="119"/>
      <c r="FV287" s="119"/>
      <c r="FW287" s="119"/>
      <c r="FX287" s="119"/>
      <c r="FY287" s="119"/>
      <c r="FZ287" s="119"/>
      <c r="GA287" s="119"/>
      <c r="GB287" s="119"/>
      <c r="GC287" s="119"/>
      <c r="GD287" s="119"/>
      <c r="GE287" s="119"/>
      <c r="GF287" s="119"/>
      <c r="GG287" s="119"/>
      <c r="GH287" s="119"/>
      <c r="GI287" s="119"/>
      <c r="GJ287" s="119"/>
      <c r="GK287" s="251"/>
      <c r="GL287" s="103">
        <f t="shared" si="318"/>
        <v>0</v>
      </c>
      <c r="GM287" s="124"/>
      <c r="GN287" s="104"/>
      <c r="GO287" s="104"/>
      <c r="GP287" s="104"/>
      <c r="GQ287" s="104"/>
      <c r="GR287" s="104"/>
      <c r="GS287" s="104"/>
      <c r="GT287" s="104"/>
      <c r="GU287" s="104"/>
      <c r="GV287" s="104"/>
      <c r="GW287" s="104"/>
      <c r="GX287" s="104"/>
      <c r="GY287" s="104"/>
      <c r="GZ287" s="104"/>
      <c r="HA287" s="104"/>
      <c r="HB287" s="104"/>
      <c r="HC287" s="104"/>
      <c r="HD287" s="104"/>
      <c r="HE287" s="104"/>
      <c r="HF287" s="104"/>
      <c r="HG287" s="104"/>
      <c r="HH287" s="104"/>
      <c r="HI287" s="104"/>
      <c r="HJ287" s="104"/>
      <c r="HK287" s="104"/>
      <c r="HL287" s="104"/>
      <c r="HM287" s="104"/>
      <c r="HN287" s="104"/>
      <c r="HO287" s="104"/>
      <c r="HP287" s="104"/>
      <c r="HQ287" s="64"/>
      <c r="HR287" s="64"/>
      <c r="HS287" s="64"/>
      <c r="HT287" s="64"/>
      <c r="HU287" s="64"/>
      <c r="HV287" s="64"/>
      <c r="HW287" s="105"/>
      <c r="HX287" s="64"/>
      <c r="HY287" s="280">
        <f t="shared" ref="HY287:HY290" si="339">IF(ISTEXT(EM287), VALUE(EM287), EM287)</f>
        <v>0</v>
      </c>
      <c r="HZ287" s="280">
        <f t="shared" ref="HZ287:HZ290" si="340">IF(ISTEXT(EN287), VALUE(EN287), EN287)</f>
        <v>0</v>
      </c>
      <c r="IA287" s="280">
        <f t="shared" ref="IA287:IA290" si="341">IF(ISTEXT(EO287), VALUE(EO287), EO287)</f>
        <v>0</v>
      </c>
      <c r="IB287" s="64"/>
      <c r="IC287" s="64"/>
    </row>
    <row r="288" spans="1:237" s="106" customFormat="1" ht="22.5" customHeight="1" x14ac:dyDescent="0.25">
      <c r="A288" s="368" t="s">
        <v>3418</v>
      </c>
      <c r="B288" s="369" t="s">
        <v>3419</v>
      </c>
      <c r="C288" s="375" t="s">
        <v>3186</v>
      </c>
      <c r="D288" s="371" t="s">
        <v>3420</v>
      </c>
      <c r="E288" s="371" t="s">
        <v>3421</v>
      </c>
      <c r="F288" s="376" t="s">
        <v>3182</v>
      </c>
      <c r="G288" s="376" t="s">
        <v>3183</v>
      </c>
      <c r="H288" s="373" t="s">
        <v>2126</v>
      </c>
      <c r="I288" s="374" t="s">
        <v>2126</v>
      </c>
      <c r="J288" s="421" t="s">
        <v>3184</v>
      </c>
      <c r="K288" s="422" t="s">
        <v>3188</v>
      </c>
      <c r="L288" s="329">
        <f>CONTINUA!BV288</f>
        <v>0</v>
      </c>
      <c r="M288" s="329">
        <f>CONTINUA!BW288</f>
        <v>0</v>
      </c>
      <c r="N288" s="895"/>
      <c r="O288" s="896" t="s">
        <v>3540</v>
      </c>
      <c r="P288" s="897">
        <v>0</v>
      </c>
      <c r="Q288" s="400"/>
      <c r="R288" s="401"/>
      <c r="S288" s="400"/>
      <c r="T288" s="401"/>
      <c r="U288" s="400"/>
      <c r="V288" s="401"/>
      <c r="W288" s="400"/>
      <c r="X288" s="401"/>
      <c r="Y288" s="400"/>
      <c r="Z288" s="401"/>
      <c r="AA288" s="400"/>
      <c r="AB288" s="401"/>
      <c r="AC288" s="400"/>
      <c r="AD288" s="401"/>
      <c r="AE288" s="400"/>
      <c r="AF288" s="401"/>
      <c r="AG288" s="400"/>
      <c r="AH288" s="401"/>
      <c r="AI288" s="400"/>
      <c r="AJ288" s="401"/>
      <c r="AK288" s="400"/>
      <c r="AL288" s="401"/>
      <c r="AM288" s="400"/>
      <c r="AN288" s="401"/>
      <c r="AO288" s="400"/>
      <c r="AP288" s="401"/>
      <c r="AQ288" s="400"/>
      <c r="AR288" s="401"/>
      <c r="AS288" s="400"/>
      <c r="AT288" s="401"/>
      <c r="AU288" s="400"/>
      <c r="AV288" s="401"/>
      <c r="AW288" s="400"/>
      <c r="AX288" s="401"/>
      <c r="AY288" s="400"/>
      <c r="AZ288" s="401"/>
      <c r="BA288" s="400"/>
      <c r="BB288" s="401"/>
      <c r="BC288" s="400"/>
      <c r="BD288" s="401"/>
      <c r="BE288" s="400"/>
      <c r="BF288" s="401"/>
      <c r="BG288" s="400"/>
      <c r="BH288" s="401"/>
      <c r="BI288" s="400"/>
      <c r="BJ288" s="401"/>
      <c r="BK288" s="400"/>
      <c r="BL288" s="401"/>
      <c r="BM288" s="400"/>
      <c r="BN288" s="401"/>
      <c r="BO288" s="400"/>
      <c r="BP288" s="401"/>
      <c r="BQ288" s="400"/>
      <c r="BR288" s="401"/>
      <c r="BS288" s="400"/>
      <c r="BT288" s="401"/>
      <c r="BU288" s="400"/>
      <c r="BV288" s="401"/>
      <c r="BW288" s="400"/>
      <c r="BX288" s="401"/>
      <c r="BY288" s="400"/>
      <c r="BZ288" s="401"/>
      <c r="CA288" s="400"/>
      <c r="CB288" s="401"/>
      <c r="CC288" s="400"/>
      <c r="CD288" s="401"/>
      <c r="CE288" s="400"/>
      <c r="CF288" s="401"/>
      <c r="CG288" s="400"/>
      <c r="CH288" s="401"/>
      <c r="CI288" s="400"/>
      <c r="CJ288" s="401"/>
      <c r="CK288" s="400"/>
      <c r="CL288" s="401"/>
      <c r="CM288" s="400"/>
      <c r="CN288" s="401"/>
      <c r="CO288" s="400"/>
      <c r="CP288" s="401"/>
      <c r="CQ288" s="400"/>
      <c r="CR288" s="401"/>
      <c r="CS288" s="400"/>
      <c r="CT288" s="401"/>
      <c r="CU288" s="400"/>
      <c r="CV288" s="401"/>
      <c r="CW288" s="400"/>
      <c r="CX288" s="401"/>
      <c r="CY288" s="400"/>
      <c r="CZ288" s="401"/>
      <c r="DA288" s="400"/>
      <c r="DB288" s="401"/>
      <c r="DC288" s="400"/>
      <c r="DD288" s="401"/>
      <c r="DE288" s="400"/>
      <c r="DF288" s="401"/>
      <c r="DG288" s="400"/>
      <c r="DH288" s="401"/>
      <c r="DI288" s="400"/>
      <c r="DJ288" s="401"/>
      <c r="DK288" s="400"/>
      <c r="DL288" s="401"/>
      <c r="DM288" s="400"/>
      <c r="DN288" s="401"/>
      <c r="DO288" s="400"/>
      <c r="DP288" s="401"/>
      <c r="DQ288" s="400"/>
      <c r="DR288" s="401"/>
      <c r="DS288" s="400"/>
      <c r="DT288" s="401"/>
      <c r="DU288" s="400"/>
      <c r="DV288" s="401"/>
      <c r="DW288" s="400"/>
      <c r="DX288" s="401"/>
      <c r="DY288" s="400"/>
      <c r="DZ288" s="401"/>
      <c r="EA288" s="400"/>
      <c r="EB288" s="401"/>
      <c r="EC288" s="400"/>
      <c r="ED288" s="401"/>
      <c r="EE288" s="400"/>
      <c r="EF288" s="401"/>
      <c r="EG288" s="400"/>
      <c r="EH288" s="401"/>
      <c r="EI288" s="400"/>
      <c r="EJ288" s="447"/>
      <c r="EK288" s="511"/>
      <c r="EL288" s="514"/>
      <c r="EM288" s="448"/>
      <c r="EN288" s="344"/>
      <c r="EO288" s="345"/>
      <c r="EP288" s="171">
        <f t="shared" si="310"/>
        <v>0</v>
      </c>
      <c r="EQ288" s="171">
        <f t="shared" si="311"/>
        <v>0</v>
      </c>
      <c r="ER288" s="171">
        <f t="shared" si="312"/>
        <v>0</v>
      </c>
      <c r="ES288" s="171">
        <f t="shared" si="313"/>
        <v>0</v>
      </c>
      <c r="ET288" s="171">
        <f t="shared" si="314"/>
        <v>0</v>
      </c>
      <c r="EU288" s="171">
        <f t="shared" si="315"/>
        <v>0</v>
      </c>
      <c r="EV288" s="172">
        <f t="shared" si="316"/>
        <v>0</v>
      </c>
      <c r="EW288" s="125"/>
      <c r="EX288" s="248">
        <f t="shared" si="337"/>
        <v>0</v>
      </c>
      <c r="EY288" s="174">
        <f>(L288*regular)+(M288*Cadeirantee)</f>
        <v>0</v>
      </c>
      <c r="EZ288" s="249">
        <f>SUMIF(FG288:GJ288,"&gt;0")</f>
        <v>0</v>
      </c>
      <c r="FA288" s="249">
        <f>SUMIF(FG288:GJ288,"&lt;0")+SUMIF(GN288:HP288,"&lt;0")</f>
        <v>0</v>
      </c>
      <c r="FB288" s="174">
        <v>0</v>
      </c>
      <c r="FC288" s="126">
        <f>N288*km*'VALORES TABELA'!$B$13</f>
        <v>0</v>
      </c>
      <c r="FD288" s="250">
        <f t="shared" si="338"/>
        <v>0</v>
      </c>
      <c r="FE288" s="105"/>
      <c r="FF288" s="108"/>
      <c r="FG288" s="108"/>
      <c r="FH288" s="108"/>
      <c r="FI288" s="108"/>
      <c r="FJ288" s="108"/>
      <c r="FK288" s="108"/>
      <c r="FL288" s="108"/>
      <c r="FM288" s="108"/>
      <c r="FN288" s="108"/>
      <c r="FO288" s="108"/>
      <c r="FP288" s="108"/>
      <c r="FQ288" s="108"/>
      <c r="FR288" s="108"/>
      <c r="FS288" s="108"/>
      <c r="FT288" s="108"/>
      <c r="FU288" s="108"/>
      <c r="FV288" s="108"/>
      <c r="FW288" s="108"/>
      <c r="FX288" s="108"/>
      <c r="FY288" s="108"/>
      <c r="FZ288" s="108"/>
      <c r="GA288" s="108"/>
      <c r="GB288" s="108"/>
      <c r="GC288" s="108"/>
      <c r="GD288" s="108"/>
      <c r="GE288" s="108"/>
      <c r="GF288" s="108"/>
      <c r="GG288" s="108"/>
      <c r="GH288" s="108"/>
      <c r="GI288" s="108"/>
      <c r="GJ288" s="108"/>
      <c r="GK288" s="251"/>
      <c r="GL288" s="103">
        <f t="shared" si="318"/>
        <v>0</v>
      </c>
      <c r="GM288" s="12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64"/>
      <c r="HR288" s="64"/>
      <c r="HS288" s="64"/>
      <c r="HT288" s="64"/>
      <c r="HU288" s="64"/>
      <c r="HV288" s="64"/>
      <c r="HW288" s="105"/>
      <c r="HX288" s="64"/>
      <c r="HY288" s="280">
        <f t="shared" si="339"/>
        <v>0</v>
      </c>
      <c r="HZ288" s="280">
        <f t="shared" si="340"/>
        <v>0</v>
      </c>
      <c r="IA288" s="280">
        <f t="shared" si="341"/>
        <v>0</v>
      </c>
      <c r="IB288" s="64"/>
      <c r="IC288" s="64"/>
    </row>
    <row r="289" spans="1:237" s="106" customFormat="1" ht="22.5" customHeight="1" x14ac:dyDescent="0.25">
      <c r="A289" s="368" t="s">
        <v>3418</v>
      </c>
      <c r="B289" s="369" t="s">
        <v>3419</v>
      </c>
      <c r="C289" s="375" t="s">
        <v>3186</v>
      </c>
      <c r="D289" s="371" t="s">
        <v>3420</v>
      </c>
      <c r="E289" s="371" t="s">
        <v>3421</v>
      </c>
      <c r="F289" s="376" t="s">
        <v>3182</v>
      </c>
      <c r="G289" s="376" t="s">
        <v>3183</v>
      </c>
      <c r="H289" s="373" t="s">
        <v>2126</v>
      </c>
      <c r="I289" s="374" t="s">
        <v>2126</v>
      </c>
      <c r="J289" s="421" t="s">
        <v>3184</v>
      </c>
      <c r="K289" s="423" t="s">
        <v>3189</v>
      </c>
      <c r="L289" s="329">
        <f>CONTINUA!BV289</f>
        <v>0</v>
      </c>
      <c r="M289" s="329">
        <f>CONTINUA!BW289</f>
        <v>0</v>
      </c>
      <c r="N289" s="895"/>
      <c r="O289" s="896" t="s">
        <v>3540</v>
      </c>
      <c r="P289" s="897">
        <v>0</v>
      </c>
      <c r="Q289" s="400"/>
      <c r="R289" s="401"/>
      <c r="S289" s="400"/>
      <c r="T289" s="401"/>
      <c r="U289" s="400"/>
      <c r="V289" s="401"/>
      <c r="W289" s="400"/>
      <c r="X289" s="401"/>
      <c r="Y289" s="400"/>
      <c r="Z289" s="401"/>
      <c r="AA289" s="400"/>
      <c r="AB289" s="401"/>
      <c r="AC289" s="400"/>
      <c r="AD289" s="401"/>
      <c r="AE289" s="400"/>
      <c r="AF289" s="401"/>
      <c r="AG289" s="400"/>
      <c r="AH289" s="401"/>
      <c r="AI289" s="400"/>
      <c r="AJ289" s="401"/>
      <c r="AK289" s="400"/>
      <c r="AL289" s="401"/>
      <c r="AM289" s="400"/>
      <c r="AN289" s="401"/>
      <c r="AO289" s="400"/>
      <c r="AP289" s="401"/>
      <c r="AQ289" s="400"/>
      <c r="AR289" s="401"/>
      <c r="AS289" s="400"/>
      <c r="AT289" s="401"/>
      <c r="AU289" s="400"/>
      <c r="AV289" s="401"/>
      <c r="AW289" s="400"/>
      <c r="AX289" s="401"/>
      <c r="AY289" s="400"/>
      <c r="AZ289" s="401"/>
      <c r="BA289" s="400"/>
      <c r="BB289" s="401"/>
      <c r="BC289" s="400"/>
      <c r="BD289" s="401"/>
      <c r="BE289" s="400"/>
      <c r="BF289" s="401"/>
      <c r="BG289" s="400"/>
      <c r="BH289" s="401"/>
      <c r="BI289" s="400"/>
      <c r="BJ289" s="401"/>
      <c r="BK289" s="400"/>
      <c r="BL289" s="401"/>
      <c r="BM289" s="400"/>
      <c r="BN289" s="401"/>
      <c r="BO289" s="400"/>
      <c r="BP289" s="401"/>
      <c r="BQ289" s="400"/>
      <c r="BR289" s="401"/>
      <c r="BS289" s="400"/>
      <c r="BT289" s="401"/>
      <c r="BU289" s="400"/>
      <c r="BV289" s="401"/>
      <c r="BW289" s="400"/>
      <c r="BX289" s="401"/>
      <c r="BY289" s="400"/>
      <c r="BZ289" s="401"/>
      <c r="CA289" s="400"/>
      <c r="CB289" s="401"/>
      <c r="CC289" s="400"/>
      <c r="CD289" s="401"/>
      <c r="CE289" s="400"/>
      <c r="CF289" s="401"/>
      <c r="CG289" s="400"/>
      <c r="CH289" s="401"/>
      <c r="CI289" s="400"/>
      <c r="CJ289" s="401"/>
      <c r="CK289" s="400"/>
      <c r="CL289" s="401"/>
      <c r="CM289" s="400"/>
      <c r="CN289" s="401"/>
      <c r="CO289" s="400"/>
      <c r="CP289" s="401"/>
      <c r="CQ289" s="400"/>
      <c r="CR289" s="401"/>
      <c r="CS289" s="400"/>
      <c r="CT289" s="401"/>
      <c r="CU289" s="400"/>
      <c r="CV289" s="401"/>
      <c r="CW289" s="400"/>
      <c r="CX289" s="401"/>
      <c r="CY289" s="400"/>
      <c r="CZ289" s="401"/>
      <c r="DA289" s="400"/>
      <c r="DB289" s="401"/>
      <c r="DC289" s="400"/>
      <c r="DD289" s="401"/>
      <c r="DE289" s="400"/>
      <c r="DF289" s="401"/>
      <c r="DG289" s="400"/>
      <c r="DH289" s="401"/>
      <c r="DI289" s="400"/>
      <c r="DJ289" s="401"/>
      <c r="DK289" s="400"/>
      <c r="DL289" s="401"/>
      <c r="DM289" s="400"/>
      <c r="DN289" s="401"/>
      <c r="DO289" s="400"/>
      <c r="DP289" s="401"/>
      <c r="DQ289" s="400"/>
      <c r="DR289" s="401"/>
      <c r="DS289" s="400"/>
      <c r="DT289" s="401"/>
      <c r="DU289" s="400"/>
      <c r="DV289" s="401"/>
      <c r="DW289" s="400"/>
      <c r="DX289" s="401"/>
      <c r="DY289" s="400"/>
      <c r="DZ289" s="401"/>
      <c r="EA289" s="400"/>
      <c r="EB289" s="401"/>
      <c r="EC289" s="400"/>
      <c r="ED289" s="401"/>
      <c r="EE289" s="400"/>
      <c r="EF289" s="401"/>
      <c r="EG289" s="400"/>
      <c r="EH289" s="401"/>
      <c r="EI289" s="400"/>
      <c r="EJ289" s="447"/>
      <c r="EK289" s="511"/>
      <c r="EL289" s="514"/>
      <c r="EM289" s="448"/>
      <c r="EN289" s="344"/>
      <c r="EO289" s="345"/>
      <c r="EP289" s="171">
        <f t="shared" si="310"/>
        <v>0</v>
      </c>
      <c r="EQ289" s="171">
        <f t="shared" si="311"/>
        <v>0</v>
      </c>
      <c r="ER289" s="171">
        <f t="shared" si="312"/>
        <v>0</v>
      </c>
      <c r="ES289" s="171">
        <f t="shared" si="313"/>
        <v>0</v>
      </c>
      <c r="ET289" s="171">
        <f t="shared" si="314"/>
        <v>0</v>
      </c>
      <c r="EU289" s="171">
        <f t="shared" si="315"/>
        <v>0</v>
      </c>
      <c r="EV289" s="172">
        <f t="shared" si="316"/>
        <v>0</v>
      </c>
      <c r="EW289" s="127"/>
      <c r="EX289" s="248">
        <f t="shared" si="337"/>
        <v>0</v>
      </c>
      <c r="EY289" s="174">
        <f>(L289*regular)+(M289*Cadeirantee)</f>
        <v>0</v>
      </c>
      <c r="EZ289" s="249">
        <f>SUMIF(FG289:GJ289,"&gt;0")</f>
        <v>0</v>
      </c>
      <c r="FA289" s="249">
        <f>SUMIF(FG289:GJ289,"&lt;0")+SUMIF(GN289:HP289,"&lt;0")</f>
        <v>0</v>
      </c>
      <c r="FB289" s="174">
        <v>0</v>
      </c>
      <c r="FC289" s="126">
        <f>N289*km*'VALORES TABELA'!$B$13</f>
        <v>0</v>
      </c>
      <c r="FD289" s="250">
        <f t="shared" si="338"/>
        <v>0</v>
      </c>
      <c r="FE289" s="105"/>
      <c r="FF289" s="118"/>
      <c r="FG289" s="118"/>
      <c r="FH289" s="118"/>
      <c r="FI289" s="118"/>
      <c r="FJ289" s="118"/>
      <c r="FK289" s="118"/>
      <c r="FL289" s="118"/>
      <c r="FM289" s="118"/>
      <c r="FN289" s="118"/>
      <c r="FO289" s="118"/>
      <c r="FP289" s="118"/>
      <c r="FQ289" s="118"/>
      <c r="FR289" s="118"/>
      <c r="FS289" s="118"/>
      <c r="FT289" s="118"/>
      <c r="FU289" s="118"/>
      <c r="FV289" s="118"/>
      <c r="FW289" s="118"/>
      <c r="FX289" s="118"/>
      <c r="FY289" s="118"/>
      <c r="FZ289" s="118"/>
      <c r="GA289" s="118"/>
      <c r="GB289" s="118"/>
      <c r="GC289" s="118"/>
      <c r="GD289" s="118"/>
      <c r="GE289" s="118"/>
      <c r="GF289" s="118"/>
      <c r="GG289" s="118"/>
      <c r="GH289" s="118"/>
      <c r="GI289" s="118"/>
      <c r="GJ289" s="118"/>
      <c r="GK289" s="252"/>
      <c r="GL289" s="103">
        <f t="shared" si="318"/>
        <v>0</v>
      </c>
      <c r="GM289" s="12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64"/>
      <c r="HR289" s="65"/>
      <c r="HS289" s="65"/>
      <c r="HT289" s="65"/>
      <c r="HU289" s="65"/>
      <c r="HV289" s="65"/>
      <c r="HW289" s="105"/>
      <c r="HX289" s="65"/>
      <c r="HY289" s="280">
        <f t="shared" si="339"/>
        <v>0</v>
      </c>
      <c r="HZ289" s="280">
        <f t="shared" si="340"/>
        <v>0</v>
      </c>
      <c r="IA289" s="280">
        <f t="shared" si="341"/>
        <v>0</v>
      </c>
      <c r="IB289" s="65"/>
      <c r="IC289" s="65"/>
    </row>
    <row r="290" spans="1:237" s="106" customFormat="1" ht="22.5" customHeight="1" thickBot="1" x14ac:dyDescent="0.3">
      <c r="A290" s="377" t="s">
        <v>3418</v>
      </c>
      <c r="B290" s="378" t="s">
        <v>3419</v>
      </c>
      <c r="C290" s="379" t="s">
        <v>3186</v>
      </c>
      <c r="D290" s="380" t="s">
        <v>3420</v>
      </c>
      <c r="E290" s="380" t="s">
        <v>3421</v>
      </c>
      <c r="F290" s="381" t="s">
        <v>3182</v>
      </c>
      <c r="G290" s="381" t="s">
        <v>3183</v>
      </c>
      <c r="H290" s="382" t="s">
        <v>2126</v>
      </c>
      <c r="I290" s="383" t="s">
        <v>2126</v>
      </c>
      <c r="J290" s="421" t="s">
        <v>3184</v>
      </c>
      <c r="K290" s="424" t="s">
        <v>60</v>
      </c>
      <c r="L290" s="329">
        <f>CONTINUA!BV290</f>
        <v>0</v>
      </c>
      <c r="M290" s="329">
        <f>CONTINUA!BW290</f>
        <v>0</v>
      </c>
      <c r="N290" s="895"/>
      <c r="O290" s="896" t="s">
        <v>3540</v>
      </c>
      <c r="P290" s="897">
        <v>0</v>
      </c>
      <c r="Q290" s="400"/>
      <c r="R290" s="401"/>
      <c r="S290" s="400"/>
      <c r="T290" s="401"/>
      <c r="U290" s="400"/>
      <c r="V290" s="401"/>
      <c r="W290" s="400"/>
      <c r="X290" s="401"/>
      <c r="Y290" s="400"/>
      <c r="Z290" s="401"/>
      <c r="AA290" s="400"/>
      <c r="AB290" s="401"/>
      <c r="AC290" s="400"/>
      <c r="AD290" s="401"/>
      <c r="AE290" s="400"/>
      <c r="AF290" s="401"/>
      <c r="AG290" s="400"/>
      <c r="AH290" s="401"/>
      <c r="AI290" s="400"/>
      <c r="AJ290" s="401"/>
      <c r="AK290" s="400"/>
      <c r="AL290" s="401"/>
      <c r="AM290" s="400"/>
      <c r="AN290" s="401"/>
      <c r="AO290" s="400"/>
      <c r="AP290" s="401"/>
      <c r="AQ290" s="400"/>
      <c r="AR290" s="401"/>
      <c r="AS290" s="400"/>
      <c r="AT290" s="401"/>
      <c r="AU290" s="400"/>
      <c r="AV290" s="401"/>
      <c r="AW290" s="400"/>
      <c r="AX290" s="401"/>
      <c r="AY290" s="400"/>
      <c r="AZ290" s="401"/>
      <c r="BA290" s="400"/>
      <c r="BB290" s="401"/>
      <c r="BC290" s="400"/>
      <c r="BD290" s="401"/>
      <c r="BE290" s="400"/>
      <c r="BF290" s="401"/>
      <c r="BG290" s="400"/>
      <c r="BH290" s="401"/>
      <c r="BI290" s="400"/>
      <c r="BJ290" s="401"/>
      <c r="BK290" s="400"/>
      <c r="BL290" s="401"/>
      <c r="BM290" s="400"/>
      <c r="BN290" s="401"/>
      <c r="BO290" s="400"/>
      <c r="BP290" s="401"/>
      <c r="BQ290" s="400"/>
      <c r="BR290" s="401"/>
      <c r="BS290" s="400"/>
      <c r="BT290" s="401"/>
      <c r="BU290" s="400"/>
      <c r="BV290" s="401"/>
      <c r="BW290" s="400"/>
      <c r="BX290" s="401"/>
      <c r="BY290" s="400"/>
      <c r="BZ290" s="401"/>
      <c r="CA290" s="400"/>
      <c r="CB290" s="401"/>
      <c r="CC290" s="400"/>
      <c r="CD290" s="401"/>
      <c r="CE290" s="400"/>
      <c r="CF290" s="401"/>
      <c r="CG290" s="400"/>
      <c r="CH290" s="401"/>
      <c r="CI290" s="400"/>
      <c r="CJ290" s="401"/>
      <c r="CK290" s="400"/>
      <c r="CL290" s="401"/>
      <c r="CM290" s="400"/>
      <c r="CN290" s="401"/>
      <c r="CO290" s="400"/>
      <c r="CP290" s="401"/>
      <c r="CQ290" s="400"/>
      <c r="CR290" s="401"/>
      <c r="CS290" s="400"/>
      <c r="CT290" s="401"/>
      <c r="CU290" s="400"/>
      <c r="CV290" s="401"/>
      <c r="CW290" s="400"/>
      <c r="CX290" s="401"/>
      <c r="CY290" s="400"/>
      <c r="CZ290" s="401"/>
      <c r="DA290" s="400"/>
      <c r="DB290" s="401"/>
      <c r="DC290" s="400"/>
      <c r="DD290" s="401"/>
      <c r="DE290" s="400"/>
      <c r="DF290" s="401"/>
      <c r="DG290" s="400"/>
      <c r="DH290" s="401"/>
      <c r="DI290" s="400"/>
      <c r="DJ290" s="401"/>
      <c r="DK290" s="400"/>
      <c r="DL290" s="401"/>
      <c r="DM290" s="400"/>
      <c r="DN290" s="401"/>
      <c r="DO290" s="400"/>
      <c r="DP290" s="401"/>
      <c r="DQ290" s="400"/>
      <c r="DR290" s="401"/>
      <c r="DS290" s="400"/>
      <c r="DT290" s="401"/>
      <c r="DU290" s="400"/>
      <c r="DV290" s="401"/>
      <c r="DW290" s="400"/>
      <c r="DX290" s="401"/>
      <c r="DY290" s="400"/>
      <c r="DZ290" s="401"/>
      <c r="EA290" s="400"/>
      <c r="EB290" s="401"/>
      <c r="EC290" s="400"/>
      <c r="ED290" s="401"/>
      <c r="EE290" s="400"/>
      <c r="EF290" s="401"/>
      <c r="EG290" s="400"/>
      <c r="EH290" s="401"/>
      <c r="EI290" s="400"/>
      <c r="EJ290" s="447"/>
      <c r="EK290" s="512"/>
      <c r="EL290" s="515"/>
      <c r="EM290" s="450"/>
      <c r="EN290" s="348"/>
      <c r="EO290" s="348"/>
      <c r="EP290" s="179">
        <f t="shared" si="310"/>
        <v>0</v>
      </c>
      <c r="EQ290" s="179">
        <f t="shared" si="311"/>
        <v>0</v>
      </c>
      <c r="ER290" s="179">
        <f t="shared" si="312"/>
        <v>0</v>
      </c>
      <c r="ES290" s="179">
        <f t="shared" si="313"/>
        <v>0</v>
      </c>
      <c r="ET290" s="179">
        <f t="shared" si="314"/>
        <v>0</v>
      </c>
      <c r="EU290" s="179">
        <f t="shared" si="315"/>
        <v>0</v>
      </c>
      <c r="EV290" s="172">
        <f t="shared" si="316"/>
        <v>0</v>
      </c>
      <c r="EW290" s="253"/>
      <c r="EX290" s="254">
        <v>0</v>
      </c>
      <c r="EY290" s="180">
        <v>0</v>
      </c>
      <c r="EZ290" s="255">
        <v>0</v>
      </c>
      <c r="FA290" s="255">
        <v>0</v>
      </c>
      <c r="FB290" s="180">
        <f>SUM(FF290:GI290)/2</f>
        <v>0</v>
      </c>
      <c r="FC290" s="256">
        <f>N290*km*'VALORES TABELA'!$B$13</f>
        <v>0</v>
      </c>
      <c r="FD290" s="250">
        <f t="shared" si="338"/>
        <v>0</v>
      </c>
      <c r="FE290" s="257"/>
      <c r="FF290" s="181">
        <f>((Q290+S290)*Percapita)+((R290+T290)*Cadeirante)</f>
        <v>0</v>
      </c>
      <c r="FG290" s="181">
        <f>((U290+W290)*Percapita/30*FG$4)+((V290+X290)*Cadeirante/30*FG$4)</f>
        <v>0</v>
      </c>
      <c r="FH290" s="181">
        <f>((Y290+AA290)*Percapita/30*FH$4)+((Z290+AB290)*Cadeirante/30*FH$4)</f>
        <v>0</v>
      </c>
      <c r="FI290" s="181">
        <f>((AC290+AE290)*Percapita/30*FI$4)+((AD290+AF290)*Cadeirante/30*FI$4)</f>
        <v>0</v>
      </c>
      <c r="FJ290" s="181">
        <f>((AG290+AI290)*Percapita/30*FJ$4)+((AH290+AJ290)*Cadeirante/30*FJ$4)</f>
        <v>0</v>
      </c>
      <c r="FK290" s="181">
        <f>((AK290+AM290)*Percapita/30*FK$4)+((AL290+AN290)*Cadeirante/30*FK$4)</f>
        <v>0</v>
      </c>
      <c r="FL290" s="181">
        <f>((AO290+AQ290)*Percapita/30*FL$4)+((AP290+AR290)*Cadeirante/30*FL$4)</f>
        <v>0</v>
      </c>
      <c r="FM290" s="181">
        <f>((AS290+AU290)*Percapita/30*FM$4)+((AT290+AV290)*Cadeirante/30*FM$4)</f>
        <v>0</v>
      </c>
      <c r="FN290" s="181">
        <f>((AW290+AY290)*Percapita/30*FN$4)+((AX290+AZ290)*Cadeirante/30*FN$4)</f>
        <v>0</v>
      </c>
      <c r="FO290" s="181">
        <f>((BA290+BC290)*Percapita/30*FO$4)+((BB290+BD290)*Cadeirante/30*FO$4)</f>
        <v>0</v>
      </c>
      <c r="FP290" s="181">
        <f>((BE290+BG290)*Percapita/30*FP$4)+((BF290+BH290)*Cadeirante/30*FP$4)</f>
        <v>0</v>
      </c>
      <c r="FQ290" s="181">
        <f>((BI290+BK290)*Percapita/30*FQ$4)+((BJ290+BL290)*Cadeirante/30*FQ$4)</f>
        <v>0</v>
      </c>
      <c r="FR290" s="181">
        <f>((BM290+BO290)*Percapita/30*FR$4)+((BN290+BP290)*Cadeirante/30*FR$4)</f>
        <v>0</v>
      </c>
      <c r="FS290" s="181">
        <f>((BQ290+BS290)*Percapita/30*FS$4)+((BR290+BT290)*Cadeirante/30*FS$4)</f>
        <v>0</v>
      </c>
      <c r="FT290" s="181">
        <f>((BU290+BW290)*Percapita/30*FT$4)+((BV290+BX290)*Cadeirante/30*FT$4)</f>
        <v>0</v>
      </c>
      <c r="FU290" s="181">
        <f>((BY290+CA290)*Percapita/30*FU$4)+((BZ290+CB290)*Cadeirante/30*FU$4)</f>
        <v>0</v>
      </c>
      <c r="FV290" s="181">
        <f>((CC290+CE290)*Percapita/30*FV$4)+((CD290+CF290)*Cadeirante/30*FV$4)</f>
        <v>0</v>
      </c>
      <c r="FW290" s="181">
        <f>((CG290+CI290)*Percapita/30*FW$4)+((CI290+CK290)*Cadeirante/30*FW$4)</f>
        <v>0</v>
      </c>
      <c r="FX290" s="181">
        <f>((CK290+CM290)*Percapita/30*FX$4)+((CL290+CN290)*Cadeirante/30*FX$4)</f>
        <v>0</v>
      </c>
      <c r="FY290" s="181">
        <f>((CO290+CQ290)*Percapita/30*FY$4)+((CP290+CR290)*Cadeirante/30*FY$4)</f>
        <v>0</v>
      </c>
      <c r="FZ290" s="181">
        <f>((CS290+CU290)*Percapita/30*FZ$4)+((CT290+CV290)*Cadeirante/30*FZ$4)</f>
        <v>0</v>
      </c>
      <c r="GA290" s="181">
        <f>((CW290+CY290)*Percapita/30*GA$4)+((CX290+CZ290)*Cadeirante/30*GA$4)</f>
        <v>0</v>
      </c>
      <c r="GB290" s="181">
        <f>((DA290+DC290)*Percapita/30*GB$4)+((DB290+DD290)*Cadeirante/30*GB$4)</f>
        <v>0</v>
      </c>
      <c r="GC290" s="181">
        <f>((DE290+DG290)*Percapita/30*GC$4)+((DF290+DH290)*Cadeirante/30*GC$4)</f>
        <v>0</v>
      </c>
      <c r="GD290" s="181">
        <f>((DI290+DK290)*Percapita/30*GD$4)+((DJ290+DL290)*Cadeirante/30*GD$4)</f>
        <v>0</v>
      </c>
      <c r="GE290" s="181">
        <f>((DM290+DO290)*Percapita/30*GE$4)+((DN290+DP290)*Cadeirante/30*GE$4)</f>
        <v>0</v>
      </c>
      <c r="GF290" s="181">
        <f>((DQ290+DS290)*Percapita/30*GF$4)+((DR290+DT290)*Cadeirante/30*GF$4)</f>
        <v>0</v>
      </c>
      <c r="GG290" s="181">
        <f>((DU290+DW290)*Percapita/30*GG$4)+((DV290+DX290)*Cadeirante/30*GG$4)</f>
        <v>0</v>
      </c>
      <c r="GH290" s="181">
        <f>((DY290+EA290)*Percapita/30*GH$4)+((DZ290+EB290)*Cadeirante/30*GH$4)</f>
        <v>0</v>
      </c>
      <c r="GI290" s="181">
        <f>((EC290+EE290)*Percapita/30*GI$4)+((ED290+EF290)*Cadeirante/30*GI$4)</f>
        <v>0</v>
      </c>
      <c r="GJ290" s="181">
        <f>((EG290+EI290)*Percapita)+((EH290+EJ290)*Cadeirante)</f>
        <v>0</v>
      </c>
      <c r="GK290" s="258"/>
      <c r="GL290" s="103">
        <f t="shared" si="318"/>
        <v>0</v>
      </c>
      <c r="GM290" s="124"/>
      <c r="GN290" s="182"/>
      <c r="GO290" s="182"/>
      <c r="GP290" s="182"/>
      <c r="GQ290" s="182"/>
      <c r="GR290" s="182"/>
      <c r="GS290" s="182"/>
      <c r="GT290" s="182"/>
      <c r="GU290" s="182"/>
      <c r="GV290" s="182"/>
      <c r="GW290" s="182"/>
      <c r="GX290" s="182"/>
      <c r="GY290" s="182"/>
      <c r="GZ290" s="182"/>
      <c r="HA290" s="182"/>
      <c r="HB290" s="182"/>
      <c r="HC290" s="182"/>
      <c r="HD290" s="182"/>
      <c r="HE290" s="182"/>
      <c r="HF290" s="182"/>
      <c r="HG290" s="182"/>
      <c r="HH290" s="182"/>
      <c r="HI290" s="182"/>
      <c r="HJ290" s="182"/>
      <c r="HK290" s="182"/>
      <c r="HL290" s="182"/>
      <c r="HM290" s="182"/>
      <c r="HN290" s="182"/>
      <c r="HO290" s="182"/>
      <c r="HP290" s="259"/>
      <c r="HQ290" s="64"/>
      <c r="HW290" s="257"/>
      <c r="HY290" s="280">
        <f t="shared" si="339"/>
        <v>0</v>
      </c>
      <c r="HZ290" s="280">
        <f t="shared" si="340"/>
        <v>0</v>
      </c>
      <c r="IA290" s="280">
        <f t="shared" si="341"/>
        <v>0</v>
      </c>
    </row>
    <row r="291" spans="1:237" s="106" customFormat="1" ht="22.5" customHeight="1" x14ac:dyDescent="0.25">
      <c r="A291" t="s">
        <v>3422</v>
      </c>
      <c r="B291" s="522" t="s">
        <v>3423</v>
      </c>
      <c r="C291" s="523">
        <v>1</v>
      </c>
      <c r="D291" s="524" t="s">
        <v>3424</v>
      </c>
      <c r="E291" s="524" t="s">
        <v>3425</v>
      </c>
      <c r="F291" s="525" t="s">
        <v>3182</v>
      </c>
      <c r="G291" s="525" t="s">
        <v>3183</v>
      </c>
      <c r="H291" s="350" t="s">
        <v>2127</v>
      </c>
      <c r="I291" s="351" t="s">
        <v>2127</v>
      </c>
      <c r="J291" s="409" t="s">
        <v>3184</v>
      </c>
      <c r="K291" s="410" t="s">
        <v>3185</v>
      </c>
      <c r="L291" s="329">
        <f>CONTINUA!BV291</f>
        <v>0</v>
      </c>
      <c r="M291" s="329">
        <f>CONTINUA!BW291</f>
        <v>0</v>
      </c>
      <c r="N291" s="895"/>
      <c r="O291" s="896" t="s">
        <v>3541</v>
      </c>
      <c r="P291" s="897">
        <v>0</v>
      </c>
      <c r="Q291" s="400">
        <v>8</v>
      </c>
      <c r="R291" s="401"/>
      <c r="S291" s="400"/>
      <c r="T291" s="401"/>
      <c r="U291" s="400"/>
      <c r="V291" s="401"/>
      <c r="W291" s="400"/>
      <c r="X291" s="401"/>
      <c r="Y291" s="400"/>
      <c r="Z291" s="401"/>
      <c r="AA291" s="400"/>
      <c r="AB291" s="401"/>
      <c r="AC291" s="400"/>
      <c r="AD291" s="401"/>
      <c r="AE291" s="400"/>
      <c r="AF291" s="401"/>
      <c r="AG291" s="400"/>
      <c r="AH291" s="401"/>
      <c r="AI291" s="400"/>
      <c r="AJ291" s="401"/>
      <c r="AK291" s="400"/>
      <c r="AL291" s="401"/>
      <c r="AM291" s="400"/>
      <c r="AN291" s="401"/>
      <c r="AO291" s="400"/>
      <c r="AP291" s="401"/>
      <c r="AQ291" s="400"/>
      <c r="AR291" s="401"/>
      <c r="AS291" s="400"/>
      <c r="AT291" s="401"/>
      <c r="AU291" s="400"/>
      <c r="AV291" s="401"/>
      <c r="AW291" s="400"/>
      <c r="AX291" s="401"/>
      <c r="AY291" s="400"/>
      <c r="AZ291" s="401"/>
      <c r="BA291" s="400"/>
      <c r="BB291" s="401"/>
      <c r="BC291" s="400"/>
      <c r="BD291" s="401"/>
      <c r="BE291" s="400"/>
      <c r="BF291" s="401"/>
      <c r="BG291" s="400"/>
      <c r="BH291" s="401"/>
      <c r="BI291" s="400"/>
      <c r="BJ291" s="401"/>
      <c r="BK291" s="400"/>
      <c r="BL291" s="401"/>
      <c r="BM291" s="400"/>
      <c r="BN291" s="401"/>
      <c r="BO291" s="400"/>
      <c r="BP291" s="401"/>
      <c r="BQ291" s="400"/>
      <c r="BR291" s="401"/>
      <c r="BS291" s="400"/>
      <c r="BT291" s="401"/>
      <c r="BU291" s="400"/>
      <c r="BV291" s="401"/>
      <c r="BW291" s="400"/>
      <c r="BX291" s="401"/>
      <c r="BY291" s="400"/>
      <c r="BZ291" s="401"/>
      <c r="CA291" s="400"/>
      <c r="CB291" s="401"/>
      <c r="CC291" s="400"/>
      <c r="CD291" s="401"/>
      <c r="CE291" s="400"/>
      <c r="CF291" s="401"/>
      <c r="CG291" s="400"/>
      <c r="CH291" s="401"/>
      <c r="CI291" s="400"/>
      <c r="CJ291" s="401"/>
      <c r="CK291" s="400"/>
      <c r="CL291" s="401"/>
      <c r="CM291" s="400"/>
      <c r="CN291" s="401"/>
      <c r="CO291" s="400"/>
      <c r="CP291" s="401"/>
      <c r="CQ291" s="400"/>
      <c r="CR291" s="401"/>
      <c r="CS291" s="400"/>
      <c r="CT291" s="401"/>
      <c r="CU291" s="400"/>
      <c r="CV291" s="401"/>
      <c r="CW291" s="400"/>
      <c r="CX291" s="401"/>
      <c r="CY291" s="400"/>
      <c r="CZ291" s="401"/>
      <c r="DA291" s="400"/>
      <c r="DB291" s="401"/>
      <c r="DC291" s="400"/>
      <c r="DD291" s="401"/>
      <c r="DE291" s="400"/>
      <c r="DF291" s="401"/>
      <c r="DG291" s="400"/>
      <c r="DH291" s="401"/>
      <c r="DI291" s="400"/>
      <c r="DJ291" s="401"/>
      <c r="DK291" s="400"/>
      <c r="DL291" s="401"/>
      <c r="DM291" s="400"/>
      <c r="DN291" s="401"/>
      <c r="DO291" s="400"/>
      <c r="DP291" s="401"/>
      <c r="DQ291" s="400"/>
      <c r="DR291" s="401"/>
      <c r="DS291" s="400"/>
      <c r="DT291" s="401"/>
      <c r="DU291" s="400"/>
      <c r="DV291" s="401"/>
      <c r="DW291" s="400"/>
      <c r="DX291" s="401"/>
      <c r="DY291" s="400"/>
      <c r="DZ291" s="401"/>
      <c r="EA291" s="400"/>
      <c r="EB291" s="401"/>
      <c r="EC291" s="400"/>
      <c r="ED291" s="401"/>
      <c r="EE291" s="400"/>
      <c r="EF291" s="401"/>
      <c r="EG291" s="400"/>
      <c r="EH291" s="401"/>
      <c r="EI291" s="400"/>
      <c r="EJ291" s="447"/>
      <c r="EK291" s="510"/>
      <c r="EL291" s="513"/>
      <c r="EM291" s="520"/>
      <c r="EN291" s="520"/>
      <c r="EO291" s="520"/>
      <c r="EP291" s="171">
        <f t="shared" si="310"/>
        <v>8</v>
      </c>
      <c r="EQ291" s="171">
        <f t="shared" si="311"/>
        <v>0</v>
      </c>
      <c r="ER291" s="171">
        <f t="shared" si="312"/>
        <v>0</v>
      </c>
      <c r="ES291" s="171">
        <f t="shared" si="313"/>
        <v>0</v>
      </c>
      <c r="ET291" s="171">
        <f t="shared" si="314"/>
        <v>0</v>
      </c>
      <c r="EU291" s="171">
        <f t="shared" si="315"/>
        <v>0</v>
      </c>
      <c r="EV291" s="172">
        <f t="shared" si="316"/>
        <v>8</v>
      </c>
      <c r="EW291" s="367">
        <f>IF(C291=4,IF(MAX(Q291:EJ293)&gt;0,(Especiall/30*(IF(($G291-$F291)=($G$5-$F$5),30,IF(DAY($G291)=31,($G291-$F291),($G291-$F291)+1)))),0),0)</f>
        <v>0</v>
      </c>
      <c r="EX291" s="248">
        <f t="shared" ref="EX291:EX294" si="342">FF291</f>
        <v>25598.33</v>
      </c>
      <c r="EY291" s="174">
        <f>(L291*regular)+(M291*Cadeirantee)</f>
        <v>0</v>
      </c>
      <c r="EZ291" s="249">
        <f>SUMIF(FG291:GJ291,"&gt;0")</f>
        <v>0</v>
      </c>
      <c r="FA291" s="249">
        <f>SUMIF(FG291:GJ291,"&lt;0")+SUMIF(GN291:HP291,"&lt;0")</f>
        <v>0</v>
      </c>
      <c r="FB291" s="174">
        <v>0</v>
      </c>
      <c r="FC291" s="175">
        <f>N291*km*'VALORES TABELA'!$B$13</f>
        <v>0</v>
      </c>
      <c r="FD291" s="250">
        <f>GL291</f>
        <v>0</v>
      </c>
      <c r="FE291" s="176">
        <f>(EW291+EW292+EW293+EW294+EX291+EX292+EX293+EX294+EY291+EY292+EY293+EY294+EY295+EZ291+EZ292+EZ293+EZ294+FA291+FA292+FA293+FA294+FC291+FC292+FC293+FC294+HY291-HZ291-IA291+FD291+FD292+FD293+FD294+FB295)</f>
        <v>25598.33</v>
      </c>
      <c r="FF291" s="177">
        <f>IF(C291=4,SUM(Q291+Q292+Q293+S291+S292+S293)*Percapita/30*FF$4+(R291+R292+R293+T291+T292+T293)*Cadeirante/30*FF$4,IF(C291=3,IF(Q294+S294=10,Fixo/30*FF$4+(Q291+Q292+Q293+S291+S292+S293)*Percapita/30*FF$4+(R294+T294)*Cadeirante/30*FF$4,IF(Q294+S294&lt;=9,(Q294+S294)*Crechee/30*FF$4)+(R294+T294)*Cadeirante/30*FF$4+(Q291+Q292+Q293+S291+S292+S293)*Percapita/30*FF$4)+IF(Q294+S294&gt;=11,Fixo/30*FF$4+(Q294+S294-10)*Crechee/30*FF$4,0),IF(C291=2,IF(R291+R292+R293+R294+T291+T292+T293+T294=1,Cadeirante/30*FF$4,IF(R291+R292+R293+R294+T291+T292+T293+T294=2,Fixo/30*FF$4,IF(R291+R292+R293+R294+T291+T292+T293+T294&gt;2,Fixo/30*FF$4+(R291+R292+R293+R294+T291+T292+T293+T294-2)*Cadeirante/30*FF$4)))+(Q291+Q292+Q293+S291+S292+S293)*Percapita/30*FF$4+(Q294+S294)*Crechee/30*FF$4,IF(C291=1,IF(Q291+Q292+Q293+R291+R292+R293+S291+S292+S293+T291+T292+T293&lt;=15,(Q291+Q292+Q293+S291+S292+S293)*Percapita/30*FF$4,IF(Q291+Q292+Q293+R291+R292+R293+S291+S292+S293+T291+T292+T293&gt;=16,Fixo/30*FF$4+(Q291+Q292+Q293+R291+R292+R293+S291+S292+S293+T291+T292-16)*Percapita/30*FF$4))))))</f>
        <v>25598.33</v>
      </c>
      <c r="FG291" s="177">
        <f>IF(C291=4,SUM(U291+U292+U293+W291+W292+W293)*Percapita/30*FG$4+(V291+V292+V293+X291+X292+X293)*Cadeirante/30*FG$4,IF(C291=3,IF(U294+W294=10,Fixo/30*FG$4+(U291+U292+U293+W291+W292+W293)*Percapita/30*FG$4+(V294+X294)*Cadeirante/30*FG$4,IF(U294+W294&lt;=9,(U294+W294)*Crechee/30*FG$4)+(V294+X294)*Cadeirante/30*FG$4+(U291+U292+U293+W291+W292+W293)*Percapita/30*FG$4)+IF(U294+W294&gt;=11,Fixo/30*FG$4+(U294+W294-10)*Crechee/30*FG$4,0),IF(C291=2,IF(V291+V292+V293+V294+X291+X292+X293+X294=1,Cadeirante/30*FG$4,IF(V291+V292+V293+V294+X291+X292+X293+X294=2,Fixo/30*FG$4,IF(V291+V292+V293+V294+X291+X292+X293+X294&gt;2,Fixo/30*FG$4+(V291+V292+V293+V294+X291+X292+X293+X294-2)*Cadeirante/30*FG$4)))+(U291+U292+U293+W291+W292+W293)*Percapita/30*FG$4+(U294+W294)*Crechee/30*FG$4,IF(C291=1,IF(U291+U292+U293+V291+V292+V293+W291+W292+W293+X291+X292+X293&lt;=15,(U291+U292+U293+W291+W292+W293)*Percapita/30*FG$4,IF(U291+U292+U293+V291+V292+V293+W291+W292+W293+X291+X292+X293&gt;=16,Fixo/30*FG$4+(U291+U292+U293+V291+V292+V293+W291+W292+W293+X291+X292-16)*Percapita/30*FG$4))))))</f>
        <v>0</v>
      </c>
      <c r="FH291" s="177">
        <f>IF(C291=4,SUM(Y291+Y292+Y293+AA291+AA292+AA293)*Percapita/30*FH$4+(Z291+Z292+Z293+AB291+AB292+AB293)*Cadeirante/30*FH$4,IF(C291=3,IF(Y294+AA294=10,Fixo/30*FH$4+(Y291+Y292+Y293+AA291+AA292+AA293)*Percapita/30*FH$4+(Z294+AB294)*Cadeirante/30*FH$4,IF(Y294+AA294&lt;=9,(Y294+AA294)*Crechee/30*FH$4)+(Z294+AB294)*Cadeirante/30*FH$4+(Y291+Y292+Y293+AA291+AA292+AA293)*Percapita/30*FH$4)+IF(Y294+AA294&gt;=11,Fixo/30*FH$4+(Y294+AA294-10)*Crechee/30*FH$4,0),IF(C291=2,IF(Z291+Z292+Z293+Z294+AB291+AB292+AB293+AB294=1,Cadeirante/30*FH$4,IF(Z291+Z292+Z293+Z294+AB291+AB292+AB293+AB294=2,Fixo/30*FH$4,IF(Z291+Z292+Z293+Z294+AB291+AB292+AB293+AB294&gt;2,Fixo/30*FH$4+(Z291+Z292+Z293+Z294+AB291+AB292+AB293+AB294-2)*Cadeirante/30*FH$4)))+(Y291+Y292+Y293+AA291+AA292+AA293)*Percapita/30*FH$4+(Y294+AA294)*Crechee/30*FH$4,IF(C291=1,IF(Y291+Y292+Y293+Z291+Z292+Z293+AA291+AA292+AA293+AB291+AB292+AB293&lt;=15,(Y291+Y292+Y293+AA291+AA292+AA293)*Percapita/30*FH$4,IF(Y291+Y292+Y293+Z291+Z292+Z293+AA291+AA292+AA293+AB291+AB292+AB293&gt;=16,Fixo/30*FH$4+(Y291+Y292+Y293+Z291+Z292+Z293+AA291+AA292+AA293+AB291+AB292-16)*Percapita/30*FH$4))))))</f>
        <v>0</v>
      </c>
      <c r="FI291" s="177">
        <f>IF(C291=4,SUM(AC291+AC292+AC293+AE291+AE292+AE293)*Percapita/30*FI$4+(AD291+AD292+AD293+AF291+AF292+AF293)*Cadeirante/30*FI$4,IF(C291=3,IF(AC294+AE294=10,Fixo/30*FI$4+(AC291+AC292+AC293+AE291+AE292+AE293)*Percapita/30*FI$4+(AD294+AF294)*Cadeirante/30*FI$4,IF(AC294+AE294&lt;=9,(AC294+AE294)*Crechee/30*FI$4)+(AD294+AF294)*Cadeirante/30*FI$4+(AC291+AC292+AC293+AE291+AE292+AE293)*Percapita/30*FI$4)+IF(AC294+AE294&gt;=11,Fixo/30*FI$4+(AC294+AE294-10)*Crechee/30*FI$4,0),IF(C291=2,IF(AD291+AD292+AD293+AD294+AF291+AF292+AF293+AF294=1,Cadeirante/30*FI$4,IF(AD291+AD292+AD293+AD294+AF291+AF292+AF293+AF294=2,Fixo/30*FI$4,IF(AD291+AD292+AD293+AD294+AF291+AF292+AF293+AF294&gt;2,Fixo/30*FI$4+(AD291+AD292+AD293+AD294+AF291+AF292+AF293+AF294-2)*Cadeirante/30*FI$4)))+(AC291+AC292+AC293+AE291+AE292+AE293)*Percapita/30*FI$4+(AC294+AE294)*Crechee/30*FI$4,IF(C291=1,IF(AC291+AC292+AC293+AD291+AD292+AD293+AE291+AE292+AE293+AF291+AF292+AF293&lt;=15,(AC291+AC292+AC293+AE291+AE292+AE293)*Percapita/30*FI$4,IF(AC291+AC292+AC293+AD291+AD292+AD293+AE291+AE292+AE293+AF291+AF292+AF293&gt;=16,Fixo/30*FI$4+(AC291+AC292+AC293+AD291+AD292+AD293+AE291+AE292+AE293+AF291+AF292-16)*Percapita/30*FI$4))))))</f>
        <v>0</v>
      </c>
      <c r="FJ291" s="177">
        <f>IF(C291=4,SUM(AG291+AG292+AG293+AI291+AI292+AI293)*Percapita/30*FJ$4+(AH291+AH292+AH293+AJ291+AJ292+AJ293)*Cadeirante/30*FJ$4,IF(C291=3,IF(AG294+AI294=10,Fixo/30*FJ$4+(AG291+AG292+AG293+AI291+AI292+AI293)*Percapita/30*FJ$4+(AH294+AJ294)*Cadeirante/30*FJ$4,IF(AG294+AI294&lt;=9,(AG294+AI294)*Crechee/30*FJ$4)+(AH294+AJ294)*Cadeirante/30*FJ$4+(AG291+AG292+AG293+AI291+AI292+AI293)*Percapita/30*FJ$4)+IF(AG294+AI294&gt;=11,Fixo/30*FJ$4+(AG294+AI294-10)*Crechee/30*FJ$4,0),IF(C291=2,IF(AH291+AH292+AH293+AH294+AJ291+AJ292+AJ293+AJ294=1,Cadeirante/30*FJ$4,IF(AH291+AH292+AH293+AH294+AJ291+AJ292+AJ293+AJ294=2,Fixo/30*FJ$4,IF(AH291+AH292+AH293+AH294+AJ291+AJ292+AJ293+AJ294&gt;2,Fixo/30*FJ$4+(AH291+AH292+AH293+AH294+AJ291+AJ292+AJ293+AJ294-2)*Cadeirante/30*FJ$4)))+(AG291+AG292+AG293+AI291+AI292+AI293)*Percapita/30*FJ$4+(AG294+AI294)*Crechee/30*FJ$4,IF(C291=1,IF(AG291+AG292+AG293+AH291+AH292+AH293+AI291+AI292+AI293+AJ291+AJ292+AJ293&lt;=15,(AG291+AG292+AG293+AI291+AI292+AI293)*Percapita/30*FJ$4,IF(AG291+AG292+AG293+AH291+AH292+AH293+AI291+AI292+AI293+AJ291+AJ292+AJ293&gt;=16,Fixo/30*FJ$4+(AG291+AG292+AG293+AH291+AH292+AH293+AI291+AI292+AI293+AJ291+AJ292-16)*Percapita/30*FJ$4))))))</f>
        <v>0</v>
      </c>
      <c r="FK291" s="177">
        <f>IF(C291=4,SUM(AK291+AK292+AK293+AM291+AM292+AM293)*Percapita/30*FK$4+(AL291+AL292+AL293+AN291+AN292+AN293)*Cadeirante/30*FK$4,IF(C291=3,IF(AK294+AM294=10,Fixo/30*FK$4+(AK291+AK292+AK293+AM291+AM292+AM293)*Percapita/30*FK$4+(AL294+AN294)*Cadeirante/30*FK$4,IF(AK294+AM294&lt;=9,(AK294+AM294)*Crechee/30*FK$4)+(AL294+AN294)*Cadeirante/30*FK$4+(AK291+AK292+AK293+AM291+AM292+AM293)*Percapita/30*FK$4)+IF(AK294+AM294&gt;=11,Fixo/30*FK$4+(AK294+AM294-10)*Crechee/30*FK$4,0),IF(C291=2,IF(AL291+AL292+AL293+AL294+AN291+AN292+AN293+AN294=1,Cadeirante/30*FK$4,IF(AL291+AL292+AL293+AL294+AN291+AN292+AN293+AN294=2,Fixo/30*FK$4,IF(AL291+AL292+AL293+AL294+AN291+AN292+AN293+AN294&gt;2,Fixo/30*FK$4+(AL291+AL292+AL293+AL294+AN291+AN292+AN293+AN294-2)*Cadeirante/30*FK$4)))+(AK291+AK292+AK293+AM291+AM292+AM293)*Percapita/30*FK$4+(AK294+AM294)*Crechee/30*FK$4,IF(C291=1,IF(AK291+AK292+AK293+AL291+AL292+AL293+AM291+AM292+AM293+AN291+AN292+AN293&lt;=15,(AK291+AK292+AK293+AM291+AM292+AM293)*Percapita/30*FK$4,IF(AK291+AK292+AK293+AL291+AL292+AL293+AM291+AM292+AM293+AN291+AN292+AN293&gt;=16,Fixo/30*FK$4+(AK291+AK292+AK293+AL291+AL292+AL293+AM291+AM292+AM293+AN291+AN292-16)*Percapita/30*FK$4))))))</f>
        <v>0</v>
      </c>
      <c r="FL291" s="177">
        <f>IF(C291=4,SUM(AO291+AO292+AO293+AQ291+AQ292+AQ293)*Percapita/30*FL$4+(AP291+AP292+AP293+AR291+AR292+AR293)*Cadeirante/30*FL$4,IF(C291=3,IF(AO294+AQ294=10,Fixo/30*FL$4+(AO291+AO292+AO293+AQ291+AQ292+AQ293)*Percapita/30*FL$4+(AP294+AR294)*Cadeirante/30*FL$4,IF(AO294+AQ294&lt;=9,(AO294+AQ294)*Crechee/30*FL$4)+(AP294+AR294)*Cadeirante/30*FL$4+(AO291+AO292+AO293+AQ291+AQ292+AQ293)*Percapita/30*FL$4)+IF(AO294+AQ294&gt;=11,Fixo/30*FL$4+(AO294+AQ294-10)*Crechee/30*FL$4,0),IF(C291=2,IF(AP291+AP292+AP293+AP294+AR291+AR292+AR293+AR294=1,Cadeirante/30*FL$4,IF(AP291+AP292+AP293+AP294+AR291+AR292+AR293+AR294=2,Fixo/30*FL$4,IF(AP291+AP292+AP293+AP294+AR291+AR292+AR293+AR294&gt;2,Fixo/30*FL$4+(AP291+AP292+AP293+AP294+AR291+AR292+AR293+AR294-2)*Cadeirante/30*FL$4)))+(AO291+AO292+AO293+AQ291+AQ292+AQ293)*Percapita/30*FL$4+(AO294+AQ294)*Crechee/30*FL$4,IF(C291=1,IF(AO291+AO292+AO293+AP291+AP292+AP293+AQ291+AQ292+AQ293+AR291+AR292+AR293&lt;=15,(AO291+AO292+AO293+AQ291+AQ292+AQ293)*Percapita/30*FL$4,IF(AO291+AO292+AO293+AP291+AP292+AP293+AQ291+AQ292+AQ293+AR291+AR292+AR293&gt;=16,Fixo/30*FL$4+(AO291+AO292+AO293+AP291+AP292+AP293+AQ291+AQ292+AQ293+AR291+AR292-16)*Percapita/30*FL$4))))))</f>
        <v>0</v>
      </c>
      <c r="FM291" s="177">
        <f>IF(C291=4,SUM(AS291+AS292+AS293+AU291+AU292+AU293)*Percapita/30*FM$4+(AT291+AT292+AT293+AV291+AV292+AV293)*Cadeirante/30*FM$4,IF(C291=3,IF(AS294+AU294=10,Fixo/30*FM$4+(AS291+AS292+AS293+AU291+AU292+AU293)*Percapita/30*FM$4+(AT294+AV294)*Cadeirante/30*FM$4,IF(AS294+AU294&lt;=9,(AS294+AU294)*Crechee/30*FM$4)+(AT294+AV294)*Cadeirante/30*FM$4+(AS291+AS292+AS293+AU291+AU292+AU293)*Percapita/30*FM$4)+IF(AS294+AU294&gt;=11,Fixo/30*FM$4+(AS294+AU294-10)*Crechee/30*FM$4,0),IF(C291=2,IF(AT291+AT292+AT293+AT294+AV291+AV292+AV293+AV294=1,Cadeirante/30*FM$4,IF(AT291+AT292+AT293+AT294+AV291+AV292+AV293+AV294=2,Fixo/30*FM$4,IF(AT291+AT292+AT293+AT294+AV291+AV292+AV293+AV294&gt;2,Fixo/30*FM$4+(AT291+AT292+AT293+AT294+AV291+AV292+AV293+AV294-2)*Cadeirante/30*FM$4)))+(AS291+AS292+AS293+AU291+AU292+AU293)*Percapita/30*FM$4+(AS294+AU294)*Crechee/30*FM$4,IF(C291=1,IF(AS291+AS292+AS293+AT291+AT292+AT293+AU291+AU292+AU293+AV291+AV292+AV293&lt;=15,(AS291+AS292+AS293+AU291+AU292+AU293)*Percapita/30*FM$4,IF(AS291+AS292+AS293+AT291+AT292+AT293+AU291+AU292+AU293+AV291+AV292+AV293&gt;=16,Fixo/30*FM$4+(AS291+AS292+AS293+AT291+AT292+AT293+AU291+AU292+AU293+AV291+AV292-16)*Percapita/30*FM$4))))))</f>
        <v>0</v>
      </c>
      <c r="FN291" s="177">
        <f>IF(C291=4,SUM(AW291+AW292+AW293+AY291+AY292+AY293)*Percapita/30*FN$4+(AX291+AX292+AX293+AZ291+AZ292+AZ293)*Cadeirante/30*FN$4,IF(C291=3,IF(AW294+AY294=10,Fixo/30*FN$4+(AW291+AW292+AW293+AY291+AY292+AY293)*Percapita/30*FN$4+(AX294+AZ294)*Cadeirante/30*FN$4,IF(AW294+AY294&lt;=9,(AW294+AY294)*Crechee/30*FN$4)+(AX294+AZ294)*Cadeirante/30*FN$4+(AW291+AW292+AW293+AY291+AY292+AY293)*Percapita/30*FN$4)+IF(AW294+AY294&gt;=11,Fixo/30*FN$4+(AW294+AY294-10)*Crechee/30*FN$4,0),IF(C291=2,IF(AX291+AX292+AX293+AX294+AZ291+AZ292+AZ293+AZ294=1,Cadeirante/30*FN$4,IF(AX291+AX292+AX293+AX294+AZ291+AZ292+AZ293+AZ294=2,Fixo/30*FN$4,IF(AX291+AX292+AX293+AX294+AZ291+AZ292+AZ293+AZ294&gt;2,Fixo/30*FN$4+(AX291+AX292+AX293+AX294+AZ291+AZ292+AZ293+AZ294-2)*Cadeirante/30*FN$4)))+(AW291+AW292+AW293+AY291+AY292+AY293)*Percapita/30*FN$4+(AW294+AY294)*Crechee/30*FN$4,IF(C291=1,IF(AW291+AW292+AW293+AX291+AX292+AX293+AY291+AY292+AY293+AZ291+AZ292+AZ293&lt;=15,(AW291+AW292+AW293+AY291+AY292+AY293)*Percapita/30*FN$4,IF(AW291+AW292+AW293+AX291+AX292+AX293+AY291+AY292+AY293+AZ291+AZ292+AZ293&gt;=16,Fixo/30*FN$4+(AW291+AW292+AW293+AX291+AX292+AX293+AY291+AY292+AY293+AZ291+AZ292-16)*Percapita/30*FN$4))))))</f>
        <v>0</v>
      </c>
      <c r="FO291" s="177">
        <f>IF(C291=4,SUM(BA291+BA292+BA293+BC291+BC292+BC293)*Percapita/30*FO$4+(BB291+BB292+BB293+BD291+BD292+BD293)*Cadeirante/30*FO$4,IF(C291=3,IF(BA294+BC294=10,Fixo/30*FO$4+(BA291+BA292+BA293+BC291+BC292+BC293)*Percapita/30*FO$4+(BB294+BD294)*Cadeirante/30*FO$4,IF(BA294+BC294&lt;=9,(BA294+BC294)*Crechee/30*FO$4)+(BB294+BD294)*Cadeirante/30*FO$4+(BA291+BA292+BA293+BC291+BC292+BC293)*Percapita/30*FO$4)+IF(BA294+BC294&gt;=11,Fixo/30*FO$4+(BA294+BC294-10)*Crechee/30*FO$4,0),IF(C291=2,IF(BB291+BB292+BB293+BB294+BD291+BD292+BD293+BD294=1,Cadeirante/30*FO$4,IF(BB291+BB292+BB293+BB294+BD291+BD292+BD293+BD294=2,Fixo/30*FO$4,IF(BB291+BB292+BB293+BB294+BD291+BD292+BD293+BD294&gt;2,Fixo/30*FO$4+(BB291+BB292+BB293+BB294+BD291+BD292+BD293+BD294-2)*Cadeirante/30*FO$4)))+(BA291+BA292+BA293+BC291+BC292+BC293)*Percapita/30*FO$4+(BA294+BC294)*Crechee/30*FO$4,IF(C291=1,IF(BA291+BA292+BA293+BB291+BB292+BB293+BC291+BC292+BC293+BD291+BD292+BD293&lt;=15,(BA291+BA292+BA293+BC291+BC292+BC293)*Percapita/30*FO$4,IF(BA291+BA292+BA293+BB291+BB292+BB293+BC291+BC292+BC293+BD291+BD292+BD293&gt;=16,Fixo/30*FO$4+(BA291+BA292+BA293+BB291+BB292+BB293+BC291+BC292+BC293+BD291+BD292-16)*Percapita/30*FO$4))))))</f>
        <v>0</v>
      </c>
      <c r="FP291" s="177">
        <f>IF(C291=4,SUM(BE291+BE292+BE293+BG291+BG292+BG293)*Percapita/30*FP$4+(BF291+BF292+BF293+BH291+BH292+BH293)*Cadeirante/30*FP$4,IF(C291=3,IF(BE294+BG294=10,Fixo/30*FP$4+(BE291+BE292+BE293+BG291+BG292+BG293)*Percapita/30*FP$4+(BF294+BH294)*Cadeirante/30*FP$4,IF(BE294+BG294&lt;=9,(BE294+BG294)*Crechee/30*FP$4)+(BF294+BH294)*Cadeirante/30*FP$4+(BE291+BE292+BE293+BG291+BG292+BG293)*Percapita/30*FP$4)+IF(BE294+BG294&gt;=11,Fixo/30*FP$4+(BE294+BG294-10)*Crechee/30*FP$4,0),IF(C291=2,IF(BF291+BF292+BF293+BF294+BH291+BH292+BH293+BH294=1,Cadeirante/30*FP$4,IF(BF291+BF292+BF293+BF294+BH291+BH292+BH293+BH294=2,Fixo/30*FP$4,IF(BF291+BF292+BF293+BF294+BH291+BH292+BH293+BH294&gt;2,Fixo/30*FP$4+(BF291+BF292+BF293+BF294+BH291+BH292+BH293+BH294-2)*Cadeirante/30*FP$4)))+(BE291+BE292+BE293+BG291+BG292+BG293)*Percapita/30*FP$4+(BE294+BG294)*Crechee/30*FP$4,IF(C291=1,IF(BE291+BE292+BE293+BF291+BF292+BF293+BG291+BG292+BG293+BH291+BH292+BH293&lt;=15,(BE291+BE292+BE293+BG291+BG292+BG293)*Percapita/30*FP$4,IF(BE291+BE292+BE293+BF291+BF292+BF293+BG291+BG292+BG293+BH291+BH292+BH293&gt;=16,Fixo/30*FP$4+(BE291+BE292+BE293+BF291+BF292+BF293+BG291+BG292+BG293+BH291+BH292-16)*Percapita/30*FP$4))))))</f>
        <v>0</v>
      </c>
      <c r="FQ291" s="177">
        <f>IF(C291=4,SUM(BI291+BI292+BI293+BK291+BK292+BK293)*Percapita/30*FQ$4+(BJ291+BJ292+BJ293+BL291+BL292+BL293)*Cadeirante/30*FQ$4,IF(C291=3,IF(BI294+BK294=10,Fixo/30*FQ$4+(BI291+BI292+BI293+BK291+BK292+BK293)*Percapita/30*FQ$4+(BJ294+BL294)*Cadeirante/30*FQ$4,IF(BI294+BK294&lt;=9,(BI294+BK294)*Crechee/30*FQ$4)+(BJ294+BL294)*Cadeirante/30*FQ$4+(BI291+BI292+BI293+BK291+BK292+BK293)*Percapita/30*FQ$4)+IF(BI294+BK294&gt;=11,Fixo/30*FQ$4+(BI294+BK294-10)*Crechee/30*FQ$4,0),IF(C291=2,IF(BJ291+BJ292+BJ293+BJ294+BL291+BL292+BL293+BL294=1,Cadeirante/30*FQ$4,IF(BJ291+BJ292+BJ293+BJ294+BL291+BL292+BL293+BL294=2,Fixo/30*FQ$4,IF(BJ291+BJ292+BJ293+BJ294+BL291+BL292+BL293+BL294&gt;2,Fixo/30*FQ$4+(BJ291+BJ292+BJ293+BJ294+BL291+BL292+BL293+BL294-2)*Cadeirante/30*FQ$4)))+(BI291+BI292+BI293+BK291+BK292+BK293)*Percapita/30*FQ$4+(BI294+BK294)*Crechee/30*FQ$4,IF(C291=1,IF(BI291+BI292+BI293+BJ291+BJ292+BJ293+BK291+BK292+BK293+BL291+BL292+BL293&lt;=15,(BI291+BI292+BI293+BK291+BK292+BK293)*Percapita/30*FQ$4,IF(BI291+BI292+BI293+BJ291+BJ292+BJ293+BK291+BK292+BK293+BL291+BL292+BL293&gt;=16,Fixo/30*FQ$4+(BI291+BI292+BI293+BJ291+BJ292+BJ293+BK291+BK292+BK293+BL291+BL292-16)*Percapita/30*FQ$4))))))</f>
        <v>0</v>
      </c>
      <c r="FR291" s="177">
        <f>IF(C291=4,SUM(BM291+BM292+BM293+BO291+BO292+BO293)*Percapita/30*FR$4+(BN291+BN292+BN293+BP291+BP292+BP293)*Cadeirante/30*FR$4,IF(C291=3,IF(BM294+BO294=10,Fixo/30*FR$4+(BM291+BM292+BM293+BO291+BO292+BO293)*Percapita/30*FR$4+(BN294+BP294)*Cadeirante/30*FR$4,IF(BM294+BO294&lt;=9,(BM294+BO294)*Crechee/30*FR$4)+(BN294+BP294)*Cadeirante/30*FR$4+(BM291+BM292+BM293+BO291+BO292+BO293)*Percapita/30*FR$4)+IF(BM294+BO294&gt;=11,Fixo/30*FR$4+(BM294+BO294-10)*Crechee/30*FR$4,0),IF(C291=2,IF(BN291+BN292+BN293+BN294+BP291+BP292+BP293+BP294=1,Cadeirante/30*FR$4,IF(BN291+BN292+BN293+BN294+BP291+BP292+BP293+BP294=2,Fixo/30*FR$4,IF(BN291+BN292+BN293+BN294+BP291+BP292+BP293+BP294&gt;2,Fixo/30*FR$4+(BN291+BN292+BN293+BN294+BP291+BP292+BP293+BP294-2)*Cadeirante/30*FR$4)))+(BM291+BM292+BM293+BO291+BO292+BO293)*Percapita/30*FR$4+(BM294+BO294)*Crechee/30*FR$4,IF(C291=1,IF(BM291+BM292+BM293+BN291+BN292+BN293+BO291+BO292+BO293+BP291+BP292+BP293&lt;=15,(BM291+BM292+BM293+BO291+BO292+BO293)*Percapita/30*FR$4,IF(BM291+BM292+BM293+BN291+BN292+BN293+BO291+BO292+BO293+BP291+BP292+BP293&gt;=16,Fixo/30*FR$4+(BM291+BM292+BM293+BN291+BN292+BN293+BO291+BO292+BO293+BP291+BP292-16)*Percapita/30*FR$4))))))</f>
        <v>0</v>
      </c>
      <c r="FS291" s="177">
        <f>IF(C291=4,SUM(BQ291+BQ292+BQ293+BS291+BS292+BS293)*Percapita/30*FS$4+(BR291+BR292+BR293+BT291+BT292+BT293)*Cadeirante/30*FS$4,IF(C291=3,IF(BQ294+BS294=10,Fixo/30*FS$4+(BQ291+BQ292+BQ293+BS291+BS292+BS293)*Percapita/30*FS$4+(BR294+BT294)*Cadeirante/30*FS$4,IF(BQ294+BS294&lt;=9,(BQ294+BS294)*Crechee/30*FS$4)+(BR294+BT294)*Cadeirante/30*FS$4+(BQ291+BQ292+BQ293+BS291+BS292+BS293)*Percapita/30*FS$4)+IF(BQ294+BS294&gt;=11,Fixo/30*FS$4+(BQ294+BS294-10)*Crechee/30*FS$4,0),IF(C291=2,IF(BR291+BR292+BR293+BR294+BT291+BT292+BT293+BT294=1,Cadeirante/30*FS$4,IF(BR291+BR292+BR293+BR294+BT291+BT292+BT293+BT294=2,Fixo/30*FS$4,IF(BR291+BR292+BR293+BR294+BT291+BT292+BT293+BT294&gt;2,Fixo/30*FS$4+(BR291+BR292+BR293+BR294+BT291+BT292+BT293+BT294-2)*Cadeirante/30*FS$4)))+(BQ291+BQ292+BQ293+BS291+BS292+BS293)*Percapita/30*FS$4+(BQ294+BS294)*Crechee/30*FS$4,IF(C291=1,IF(BQ291+BQ292+BQ293+BR291+BR292+BR293+BS291+BS292+BS293+BT291+BT292+BT293&lt;=15,(BQ291+BQ292+BQ293+BS291+BS292+BS293)*Percapita/30*FS$4,IF(BQ291+BQ292+BQ293+BR291+BR292+BR293+BS291+BS292+BS293+BT291+BT292+BT293&gt;=16,Fixo/30*FS$4+(BQ291+BQ292+BQ293+BR291+BR292+BR293+BS291+BS292+BS293+BT291+BT292-16)*Percapita/30*FS$4))))))</f>
        <v>0</v>
      </c>
      <c r="FT291" s="177">
        <f>IF(C291=4,SUM(BU291+BU292+BU293+BW291+BW292+BW293)*Percapita/30*FT$4+(BV291+BV292+BV293+BX291+BX292+BX293)*Cadeirante/30*FT$4,IF(C291=3,IF(BU294+BW294=10,Fixo/30*FT$4+(BU291+BU292+BU293+BW291+BW292+BW293)*Percapita/30*FT$4+(BV294+BX294)*Cadeirante/30*FT$4,IF(BU294+BW294&lt;=9,(BU294+BW294)*Crechee/30*FT$4)+(BV294+BX294)*Cadeirante/30*FT$4+(BU291+BU292+BU293+BW291+BW292+BW293)*Percapita/30*FT$4)+IF(BU294+BW294&gt;=11,Fixo/30*FT$4+(BU294+BW294-10)*Crechee/30*FT$4,0),IF(C291=2,IF(BV291+BV292+BV293+BV294+BX291+BX292+BX293+BX294=1,Cadeirante/30*FT$4,IF(BV291+BV292+BV293+BV294+BX291+BX292+BX293+BX294=2,Fixo/30*FT$4,IF(BV291+BV292+BV293+BV294+BX291+BX292+BX293+BX294&gt;2,Fixo/30*FT$4+(BV291+BV292+BV293+BV294+BX291+BX292+BX293+BX294-2)*Cadeirante/30*FT$4)))+(BU291+BU292+BU293+BW291+BW292+BW293)*Percapita/30*FT$4+(BU294+BW294)*Crechee/30*FT$4,IF(C291=1,IF(BU291+BU292+BU293+BV291+BV292+BV293+BW291+BW292+BW293+BX291+BX292+BX293&lt;=15,(BU291+BU292+BU293+BW291+BW292+BW293)*Percapita/30*FT$4,IF(BU291+BU292+BU293+BV291+BV292+BV293+BW291+BW292+BW293+BX291+BX292+BX293&gt;=16,Fixo/30*FT$4+(BU291+BU292+BU293+BV291+BV292+BV293+BW291+BW292+BW293+BX291+BX292-16)*Percapita/30*FT$4))))))</f>
        <v>0</v>
      </c>
      <c r="FU291" s="177">
        <f>IF(C291=4,SUM(BY291+BY292+BY293+CA291+CA292+CA293)*Percapita/30*FU$4+(BZ291+BZ292+BZ293+CB291+CB292+CB293)*Cadeirante/30*FU$4,IF(C291=3,IF(BY294+CA294=10,Fixo/30*FU$4+(BY291+BY292+BY293+CA291+CA292+CA293)*Percapita/30*FU$4+(BZ294+CB294)*Cadeirante/30*FU$4,IF(BY294+CA294&lt;=9,(BY294+CA294)*Crechee/30*FU$4)+(BZ294+CB294)*Cadeirante/30*FU$4+(BY291+BY292+BY293+CA291+CA292+CA293)*Percapita/30*FU$4)+IF(BY294+CA294&gt;=11,Fixo/30*FU$4+(BY294+CA294-10)*Crechee/30*FU$4,0),IF(C291=2,IF(BZ291+BZ292+BZ293+BZ294+CB291+CB292+CB293+CB294=1,Cadeirante/30*FU$4,IF(BZ291+BZ292+BZ293+BZ294+CB291+CB292+CB293+CB294=2,Fixo/30*FU$4,IF(BZ291+BZ292+BZ293+BZ294+CB291+CB292+CB293+CB294&gt;2,Fixo/30*FU$4+(BZ291+BZ292+BZ293+BZ294+CB291+CB292+CB293+CB294-2)*Cadeirante/30*FU$4)))+(BY291+BY292+BY293+CA291+CA292+CA293)*Percapita/30*FU$4+(BY294+CA294)*Crechee/30*FU$4,IF(C291=1,IF(BY291+BY292+BY293+BZ291+BZ292+BZ293+CA291+CA292+CA293+CB291+CB292+CB293&lt;=15,(BY291+BY292+BY293+CA291+CA292+CA293)*Percapita/30*FU$4,IF(BY291+BY292+BY293+BZ291+BZ292+BZ293+CA291+CA292+CA293+CB291+CB292+CB293&gt;=16,Fixo/30*FU$4+(BY291+BY292+BY293+BZ291+BZ292+BZ293+CA291+CA292+CA293+CB291+CB292-16)*Percapita/30*FU$4))))))</f>
        <v>0</v>
      </c>
      <c r="FV291" s="177">
        <f>IF(C291=4,SUM(CC291+CC292+CC293+CE291+CE292+CE293)*Percapita/30*FV$4+(CD291+CD292+CD293+CF291+CF292+CF293)*Cadeirante/30*FV$4,IF(C291=3,IF(CC294+CE294=10,Fixo/30*FV$4+(CC291+CC292+CC293+CE291+CE292+CE293)*Percapita/30*FV$4+(CD294+CF294)*Cadeirante/30*FV$4,IF(CC294+CE294&lt;=9,(CC294+CE294)*Crechee/30*FV$4)+(CD294+CF294)*Cadeirante/30*FV$4+(CC291+CC292+CC293+CE291+CE292+CE293)*Percapita/30*FV$4)+IF(CC294+CE294&gt;=11,Fixo/30*FV$4+(CC294+CE294-10)*Crechee/30*FV$4,0),IF(C291=2,IF(CD291+CD292+CD293+CD294+CF291+CF292+CF293+CF294=1,Cadeirante/30*FV$4,IF(CD291+CD292+CD293+CD294+CF291+CF292+CF293+CF294=2,Fixo/30*FV$4,IF(CD291+CD292+CD293+CD294+CF291+CF292+CF293+CF294&gt;2,Fixo/30*FV$4+(CD291+CD292+CD293+CD294+CF291+CF292+CF293+CF294-2)*Cadeirante/30*FV$4)))+(CC291+CC292+CC293+CE291+CE292+CE293)*Percapita/30*FV$4+(CC294+CE294)*Crechee/30*FV$4,IF(C291=1,IF(CC291+CC292+CC293+CD291+CD292+CD293+CE291+CE292+CE293+CF291+CF292+CF293&lt;=15,(CC291+CC292+CC293+CE291+CE292+CE293)*Percapita/30*FV$4,IF(CC291+CC292+CC293+CD291+CD292+CD293+CE291+CE292+CE293+CF291+CF292+CF293&gt;=16,Fixo/30*FV$4+(CC291+CC292+CC293+CD291+CD292+CD293+CE291+CE292+CE293+CF291+CF292-16)*Percapita/30*FV$4))))))</f>
        <v>0</v>
      </c>
      <c r="FW291" s="177">
        <f>IF(C291=4,SUM(CG291+CG292+CG293+CI291+CI292+CI293)*Percapita/30*FW$4+(CH291+CH292+CH293+CJ291+CJ292+CJ293)*Cadeirante/30*FW$4,IF(C291=3,IF(CG294+CI294=10,Fixo/30*FW$4+(CG291+CG292+CG293+CI291+CI292+CI293)*Percapita/30*FW$4+(CH294+CJ294)*Cadeirante/30*FW$4,IF(CG294+CI294&lt;=9,(CG294+CI294)*Crechee/30*FW$4)+(CH294+CJ294)*Cadeirante/30*FW$4+(CG291+CG292+CG293+CI291+CI292+CI293)*Percapita/30*FW$4)+IF(CG294+CI294&gt;=11,Fixo/30*FW$4+(CG294+CI294-10)*Crechee/30*FW$4,0),IF(C291=2,IF(CH291+CH292+CH293+CH294+CJ291+CJ292+CJ293+CJ294=1,Cadeirante/30*FW$4,IF(CH291+CH292+CH293+CH294+CJ291+CJ292+CJ293+CJ294=2,Fixo/30*FW$4,IF(CH291+CH292+CH293+CH294+CJ291+CJ292+CJ293+CJ294&gt;2,Fixo/30*FW$4+(CH291+CH292+CH293+CH294+CJ291+CJ292+CJ293+CJ294-2)*Cadeirante/30*FW$4)))+(CG291+CG292+CG293+CI291+CI292+CI293)*Percapita/30*FW$4+(CG294+CI294)*Crechee/30*FW$4,IF(C291=1,IF(CG291+CG292+CG293+CH291+CH292+CH293+CI291+CI292+CI293+CJ291+CJ292+CJ293&lt;=15,(CG291+CG292+CG293+CI291+CI292+CI293)*Percapita/30*FW$4,IF(CG291+CG292+CG293+CH291+CH292+CH293+CI291+CI292+CI293+CJ291+CJ292+CJ293&gt;=16,Fixo/30*FW$4+(CG291+CG292+CG293+CH291+CH292+CH293+CI291+CI292+CI293+CJ291+CJ292-16)*Percapita/30*FW$4))))))</f>
        <v>0</v>
      </c>
      <c r="FX291" s="177">
        <f>IF(C291=4,SUM(CK291+CK292+CK293+CM291+CM292+CM293)*Percapita/30*FX$4+(CL291+CL292+CL293+CN291+CN292+CN293)*Cadeirante/30*FX$4,IF(C291=3,IF(CK294+CM294=10,Fixo/30*FX$4+(CK291+CK292+CK293+CM291+CM292+CM293)*Percapita/30*FX$4+(CL294+CN294)*Cadeirante/30*FX$4,IF(CK294+CM294&lt;=9,(CK294+CM294)*Crechee/30*FX$4)+(CL294+CN294)*Cadeirante/30*FX$4+(CK291+CK292+CK293+CM291+CM292+CM293)*Percapita/30*FX$4)+IF(CK294+CM294&gt;=11,Fixo/30*FX$4+(CK294+CM294-10)*Crechee/30*FX$4,0),IF(C291=2,IF(CL291+CL292+CL293+CL294+CN291+CN292+CN293+CN294=1,Cadeirante/30*FX$4,IF(CL291+CL292+CL293+CL294+CN291+CN292+CN293+CN294=2,Fixo/30*FX$4,IF(CL291+CL292+CL293+CL294+CN291+CN292+CN293+CN294&gt;2,Fixo/30*FX$4+(CL291+CL292+CL293+CL294+CN291+CN292+CN293+CN294-2)*Cadeirante/30*FX$4)))+(CK291+CK292+CK293+CM291+CM292+CM293)*Percapita/30*FX$4+(CK294+CM294)*Crechee/30*FX$4,IF(C291=1,IF(CK291+CK292+CK293+CL291+CL292+CL293+CM291+CM292+CM293+CN291+CN292+CN293&lt;=15,(CK291+CK292+CK293+CM291+CM292+CM293)*Percapita/30*FX$4,IF(CK291+CK292+CK293+CL291+CL292+CL293+CM291+CM292+CM293+CN291+CN292+CN293&gt;=16,Fixo/30*FX$4+(CK291+CK292+CK293+CL291+CL292+CL293+CM291+CM292+CM293+CN291+CN292-16)*Percapita/30*FX$4))))))</f>
        <v>0</v>
      </c>
      <c r="FY291" s="177">
        <f>IF(C291=4,SUM(CO291+CO292+CO293+CQ291+CQ292+CQ293)*Percapita/30*FY$4+(CP291+CP292+CP293+CR291+CR292+CR293)*Cadeirante/30*FY$4,IF(C291=3,IF(CO294+CQ294=10,Fixo/30*FY$4+(CO291+CO292+CO293+CQ291+CQ292+CQ293)*Percapita/30*FY$4+(CP294+CR294)*Cadeirante/30*FY$4,IF(CO294+CQ294&lt;=9,(CO294+CQ294)*Crechee/30*FY$4)+(CP294+CR294)*Cadeirante/30*FY$4+(CO291+CO292+CO293+CQ291+CQ292+CQ293)*Percapita/30*FY$4)+IF(CO294+CQ294&gt;=11,Fixo/30*FY$4+(CO294+CQ294-10)*Crechee/30*FY$4,0),IF(C291=2,IF(CP291+CP292+CP293+CP294+CR291+CR292+CR293+CR294=1,Cadeirante/30*FY$4,IF(CP291+CP292+CP293+CP294+CR291+CR292+CR293+CR294=2,Fixo/30*FY$4,IF(CP291+CP292+CP293+CP294+CR291+CR292+CR293+CR294&gt;2,Fixo/30*FY$4+(CP291+CP292+CP293+CP294+CR291+CR292+CR293+CR294-2)*Cadeirante/30*FY$4)))+(CO291+CO292+CO293+CQ291+CQ292+CQ293)*Percapita/30*FY$4+(CO294+CQ294)*Crechee/30*FY$4,IF(C291=1,IF(CO291+CO292+CO293+CP291+CP292+CP293+CQ291+CQ292+CQ293+CR291+CR292+CR293&lt;=15,(CO291+CO292+CO293+CQ291+CQ292+CQ293)*Percapita/30*FY$4,IF(CO291+CO292+CO293+CP291+CP292+CP293+CQ291+CQ292+CQ293+CR291+CR292+CR293&gt;=16,Fixo/30*FY$4+(CO291+CO292+CO293+CP291+CP292+CP293+CQ291+CQ292+CQ293+CR291+CR292-16)*Percapita/30*FY$4))))))</f>
        <v>0</v>
      </c>
      <c r="FZ291" s="177">
        <f>IF(C291=4,SUM(CS291+CS292+CS293+CU291+CU292+CU293)*Percapita/30*FZ$4+(CT291+CT292+CT293+CV291+CV292+CV293)*Cadeirante/30*FZ$4,IF(C291=3,IF(CS294+CU294=10,Fixo/30*FZ$4+(CS291+CS292+CS293+CU291+CU292+CU293)*Percapita/30*FZ$4+(CT294+CV294)*Cadeirante/30*FZ$4,IF(CS294+CU294&lt;=9,(CS294+CU294)*Crechee/30*FZ$4)+(CT294+CV294)*Cadeirante/30*FZ$4+(CS291+CS292+CS293+CU291+CU292+CU293)*Percapita/30*FZ$4)+IF(CS294+CU294&gt;=11,Fixo/30*FZ$4+(CS294+CU294-10)*Crechee/30*FZ$4,0),IF(C291=2,IF(CT291+CT292+CT293+CT294+CV291+CV292+CV293+CV294=1,Cadeirante/30*FZ$4,IF(CT291+CT292+CT293+CT294+CV291+CV292+CV293+CV294=2,Fixo/30*FZ$4,IF(CT291+CT292+CT293+CT294+CV291+CV292+CV293+CV294&gt;2,Fixo/30*FZ$4+(CT291+CT292+CT293+CT294+CV291+CV292+CV293+CV294-2)*Cadeirante/30*FZ$4)))+(CS291+CS292+CS293+CU291+CU292+CU293)*Percapita/30*FZ$4+(CS294+CU294)*Crechee/30*FZ$4,IF(C291=1,IF(CS291+CS292+CS293+CT291+CT292+CT293+CU291+CU292+CU293+CV291+CV292+CV293&lt;=15,(CS291+CS292+CS293+CU291+CU292+CU293)*Percapita/30*FZ$4,IF(CS291+CS292+CS293+CT291+CT292+CT293+CU291+CU292+CU293+CV291+CV292+CV293&gt;=16,Fixo/30*FZ$4+(CS291+CS292+CS293+CT291+CT292+CT293+CU291+CU292+CU293+CV291+CV292-16)*Percapita/30*FZ$4))))))</f>
        <v>0</v>
      </c>
      <c r="GA291" s="177">
        <f>IF(C291=4,SUM(CW291+CW292+CW293+CY291+CY292+CY293)*Percapita/30*GA$4+(CX291+CX292+CX293+CZ291+CZ292+CZ293)*Cadeirante/30*GA$4,IF(C291=3,IF(CW294+CY294=10,Fixo/30*GA$4+(CW291+CW292+CW293+CY291+CY292+CY293)*Percapita/30*GA$4+(CX294+CZ294)*Cadeirante/30*GA$4,IF(CW294+CY294&lt;=9,(CW294+CY294)*Crechee/30*GA$4)+(CX294+CZ294)*Cadeirante/30*GA$4+(CW291+CW292+CW293+CY291+CY292+CY293)*Percapita/30*GA$4)+IF(CW294+CY294&gt;=11,Fixo/30*GA$4+(CW294+CY294-10)*Crechee/30*GA$4,0),IF(C291=2,IF(CX291+CX292+CX293+CX294+CZ291+CZ292+CZ293+CZ294=1,Cadeirante/30*GA$4,IF(CX291+CX292+CX293+CX294+CZ291+CZ292+CZ293+CZ294=2,Fixo/30*GA$4,IF(CX291+CX292+CX293+CX294+CZ291+CZ292+CZ293+CZ294&gt;2,Fixo/30*GA$4+(CX291+CX292+CX293+CX294+CZ291+CZ292+CZ293+CZ294-2)*Cadeirante/30*GA$4)))+(CW291+CW292+CW293+CY291+CY292+CY293)*Percapita/30*GA$4+(CW294+CY294)*Crechee/30*GA$4,IF(C291=1,IF(CW291+CW292+CW293+CX291+CX292+CX293+CY291+CY292+CY293+CZ291+CZ292+CZ293&lt;=15,(CW291+CW292+CW293+CY291+CY292+CY293)*Percapita/30*GA$4,IF(CW291+CW292+CW293+CX291+CX292+CX293+CY291+CY292+CY293+CZ291+CZ292+CZ293&gt;=16,Fixo/30*GA$4+(CW291+CW292+CW293+CX291+CX292+CX293+CY291+CY292+CY293+CZ291+CZ292-16)*Percapita/30*GA$4))))))</f>
        <v>0</v>
      </c>
      <c r="GB291" s="177">
        <f>IF(C291=4,SUM(DA291+DA292+DA293+DC291+DC292+DC293)*Percapita/30*GB$4+(DB291+DB292+DB293+DD291+DD292+DD293)*Cadeirante/30*GB$4,IF(C291=3,IF(DA294+DC294=10,Fixo/30*GB$4+(DA291+DA292+DA293+DC291+DC292+DC293)*Percapita/30*GB$4+(DB294+DD294)*Cadeirante/30*GB$4,IF(DA294+DC294&lt;=9,(DA294+DC294)*Crechee/30*GB$4)+(DB294+DD294)*Cadeirante/30*GB$4+(DA291+DA292+DA293+DC291+DC292+DC293)*Percapita/30*GB$4)+IF(DA294+DC294&gt;=11,Fixo/30*GB$4+(DA294+DC294-10)*Crechee/30*GB$4,0),IF(C291=2,IF(DB291+DB292+DB293+DB294+DD291+DD292+DD293+DD294=1,Cadeirante/30*GB$4,IF(DB291+DB292+DB293+DB294+DD291+DD292+DD293+DD294=2,Fixo/30*GB$4,IF(DB291+DB292+DB293+DB294+DD291+DD292+DD293+DD294&gt;2,Fixo/30*GB$4+(DB291+DB292+DB293+DB294+DD291+DD292+DD293+DD294-2)*Cadeirante/30*GB$4)))+(DA291+DA292+DA293+DC291+DC292+DC293)*Percapita/30*GB$4+(DA294+DC294)*Crechee/30*GB$4,IF(C291=1,IF(DA291+DA292+DA293+DB291+DB292+DB293+DC291+DC292+DC293+DD291+DD292+DD293&lt;=15,(DA291+DA292+DA293+DC291+DC292+DC293)*Percapita/30*GB$4,IF(DA291+DA292+DA293+DB291+DB292+DB293+DC291+DC292+DC293+DD291+DD292+DD293&gt;=16,Fixo/30*GB$4+(DA291+DA292+DA293+DB291+DB292+DB293+DC291+DC292+DC293+DD291+DD292-16)*Percapita/30*GB$4))))))</f>
        <v>0</v>
      </c>
      <c r="GC291" s="177">
        <f>IF(C291=4,SUM(DE291+DE292+DE293+DG291+DG292+DG293)*Percapita/30*GC$4+(DF291+DF292+DF293+DH291+DH292+DH293)*Cadeirante/30*GC$4,IF(C291=3,IF(DE294+DG294=10,Fixo/30*GC$4+(DE291+DE292+DE293+DG291+DG292+DG293)*Percapita/30*GC$4+(DF294+DH294)*Cadeirante/30*GC$4,IF(DE294+DG294&lt;=9,(DE294+DG294)*Crechee/30*GC$4)+(DF294+DH294)*Cadeirante/30*GC$4+(DE291+DE292+DE293+DG291+DG292+DG293)*Percapita/30*GC$4)+IF(DE294+DG294&gt;=11,Fixo/30*GC$4+(DE294+DG294-10)*Crechee/30*GC$4,0),IF(C291=2,IF(DF291+DF292+DF293+DF294+DH291+DH292+DH293+DH294=1,Cadeirante/30*GC$4,IF(DF291+DF292+DF293+DF294+DH291+DH292+DH293+DH294=2,Fixo/30*GC$4,IF(DF291+DF292+DF293+DF294+DH291+DH292+DH293+DH294&gt;2,Fixo/30*GC$4+(DF291+DF292+DF293+DF294+DH291+DH292+DH293+DH294-2)*Cadeirante/30*GC$4)))+(DE291+DE292+DE293+DG291+DG292+DG293)*Percapita/30*GC$4+(DE294+DG294)*Crechee/30*GC$4,IF(C291=1,IF(DE291+DE292+DE293+DF291+DF292+DF293+DG291+DG292+DG293+DH291+DH292+DH293&lt;=15,(DE291+DE292+DE293+DG291+DG292+DG293)*Percapita/30*GC$4,IF(DE291+DE292+DE293+DF291+DF292+DF293+DG291+DG292+DG293+DH291+DH292+DH293&gt;=16,Fixo/30*GC$4+(DE291+DE292+DE293+DF291+DF292+DF293+DG291+DG292+DG293+DH291+DH292-16)*Percapita/30*GC$4))))))</f>
        <v>0</v>
      </c>
      <c r="GD291" s="177">
        <f>IF(C291=4,SUM(DI291+DI292+DI293+DK291+DK292+DK293)*Percapita/30*GD$4+(DJ291+DJ292+DJ293+DL291+DL292+DL293)*Cadeirante/30*GD$4,IF(C291=3,IF(DI294+DK294=10,Fixo/30*GD$4+(DI291+DI292+DI293+DK291+DK292+DK293)*Percapita/30*GD$4+(DJ294+DL294)*Cadeirante/30*GD$4,IF(DI294+DK294&lt;=9,(DI294+DK294)*Crechee/30*GD$4)+(DJ294+DL294)*Cadeirante/30*GD$4+(DI291+DI292+DI293+DK291+DK292+DK293)*Percapita/30*GD$4)+IF(DI294+DK294&gt;=11,Fixo/30*GD$4+(DI294+DK294-10)*Crechee/30*GD$4,0),IF(C291=2,IF(DJ291+DJ292+DJ293+DJ294+DL291+DL292+DL293+DL294=1,Cadeirante/30*GD$4,IF(DJ291+DJ292+DJ293+DJ294+DL291+DL292+DL293+DL294=2,Fixo/30*GD$4,IF(DJ291+DJ292+DJ293+DJ294+DL291+DL292+DL293+DL294&gt;2,Fixo/30*GD$4+(DJ291+DJ292+DJ293+DJ294+DL291+DL292+DL293+DL294-2)*Cadeirante/30*GD$4)))+(DI291+DI292+DI293+DK291+DK292+DK293)*Percapita/30*GD$4+(DI294+DK294)*Crechee/30*GD$4,IF(C291=1,IF(DI291+DI292+DI293+DJ291+DJ292+DJ293+DK291+DK292+DK293+DL291+DL292+DL293&lt;=15,(DI291+DI292+DI293+DK291+DK292+DK293)*Percapita/30*GD$4,IF(DI291+DI292+DI293+DJ291+DJ292+DJ293+DK291+DK292+DK293+DL291+DL292+DL293&gt;=16,Fixo/30*GD$4+(DI291+DI292+DI293+DJ291+DJ292+DJ293+DK291+DK292+DK293+DL291+DL292-16)*Percapita/30*GD$4))))))</f>
        <v>0</v>
      </c>
      <c r="GE291" s="177">
        <f>IF(C291=4,SUM(DM291+DM292+DM293+DO291+DO292+DO293)*Percapita/30*GE$4+(DN291+DN292+DN293+DP291+DP292+DP293)*Cadeirante/30*GE$4,IF(C291=3,IF(DM294+DO294=10,Fixo/30*GE$4+(DM291+DM292+DM293+DO291+DO292+DO293)*Percapita/30*GE$4+(DN294+DP294)*Cadeirante/30*GE$4,IF(DM294+DO294&lt;=9,(DM294+DO294)*Crechee/30*GE$4)+(DN294+DP294)*Cadeirante/30*GE$4+(DM291+DM292+DM293+DO291+DO292+DO293)*Percapita/30*GE$4)+IF(DM294+DO294&gt;=11,Fixo/30*GE$4+(DM294+DO294-10)*Crechee/30*GE$4,0),IF(C291=2,IF(DN291+DN292+DN293+DN294+DP291+DP292+DP293+DP294=1,Cadeirante/30*GE$4,IF(DN291+DN292+DN293+DN294+DP291+DP292+DP293+DP294=2,Fixo/30*GE$4,IF(DN291+DN292+DN293+DN294+DP291+DP292+DP293+DP294&gt;2,Fixo/30*GE$4+(DN291+DN292+DN293+DN294+DP291+DP292+DP293+DP294-2)*Cadeirante/30*GE$4)))+(DM291+DM292+DM293+DO291+DO292+DO293)*Percapita/30*GE$4+(DM294+DO294)*Crechee/30*GE$4,IF(C291=1,IF(DM291+DM292+DM293+DN291+DN292+DN293+DO291+DO292+DO293+DP291+DP292+DP293&lt;=15,(DM291+DM292+DM293+DO291+DO292+DO293)*Percapita/30*GE$4,IF(DM291+DM292+DM293+DN291+DN292+DN293+DO291+DO292+DO293+DP291+DP292+DP293&gt;=16,Fixo/30*GE$4+(DM291+DM292+DM293+DN291+DN292+DN293+DO291+DO292+DO293+DP291+DP292-16)*Percapita/30*GE$4))))))</f>
        <v>0</v>
      </c>
      <c r="GF291" s="177">
        <f>IF(C291=4,SUM(DQ291+DQ292+DQ293+DS291+DS292+DS293)*Percapita/30*GF$4+(DR291+DR292+DR293+DT291+DT292+DT293)*Cadeirante/30*GF$4,IF(C291=3,IF(DQ294+DS294=10,Fixo/30*GF$4+(DQ291+DQ292+DQ293+DS291+DS292+DS293)*Percapita/30*GF$4+(DR294+DT294)*Cadeirante/30*GF$4,IF(DQ294+DS294&lt;=9,(DQ294+DS294)*Crechee/30*GF$4)+(DR294+DT294)*Cadeirante/30*GF$4+(DQ291+DQ292+DQ293+DS291+DS292+DS293)*Percapita/30*GF$4)+IF(DQ294+DS294&gt;=11,Fixo/30*GF$4+(DQ294+DS294-10)*Crechee/30*GF$4,0),IF(C291=2,IF(DR291+DR292+DR293+DR294+DT291+DT292+DT293+DT294=1,Cadeirante/30*GF$4,IF(DR291+DR292+DR293+DR294+DT291+DT292+DT293+DT294=2,Fixo/30*GF$4,IF(DR291+DR292+DR293+DR294+DT291+DT292+DT293+DT294&gt;2,Fixo/30*GF$4+(DR291+DR292+DR293+DR294+DT291+DT292+DT293+DT294-2)*Cadeirante/30*GF$4)))+(DQ291+DQ292+DQ293+DS291+DS292+DS293)*Percapita/30*GF$4+(DQ294+DS294)*Crechee/30*GF$4,IF(C291=1,IF(DQ291+DQ292+DQ293+DR291+DR292+DR293+DS291+DS292+DS293+DT291+DT292+DT293&lt;=15,(DQ291+DQ292+DQ293+DS291+DS292+DS293)*Percapita/30*GF$4,IF(DQ291+DQ292+DQ293+DR291+DR292+DR293+DS291+DS292+DS293+DT291+DT292+DT293&gt;=16,Fixo/30*GF$4+(DQ291+DQ292+DQ293+DR291+DR292+DR293+DS291+DS292+DS293+DT291+DT292-16)*Percapita/30*GF$4))))))</f>
        <v>0</v>
      </c>
      <c r="GG291" s="177">
        <f>IF(C291=4,SUM(DU291+DU292+DU293+DW291+DW292+DW293)*Percapita/30*GG$4+(DV291+DV292+DV293+DX291+DX292+DX293)*Cadeirante/30*GG$4,IF(C291=3,IF(DU294+DW294=10,Fixo/30*GG$4+(DU291+DU292+DU293+DW291+DW292+DW293)*Percapita/30*GG$4+(DV294+DX294)*Cadeirante/30*GG$4,IF(DU294+DW294&lt;=9,(DU294+DW294)*Crechee/30*GG$4)+(DV294+DX294)*Cadeirante/30*GG$4+(DU291+DU292+DU293+DW291+DW292+DW293)*Percapita/30*GG$4)+IF(DU294+DW294&gt;=11,Fixo/30*GG$4+(DU294+DW294-10)*Crechee/30*GG$4,0),IF(C291=2,IF(DV291+DV292+DV293+DV294+DX291+DX292+DX293+DX294=1,Cadeirante/30*GG$4,IF(DV291+DV292+DV293+DV294+DX291+DX292+DX293+DX294=2,Fixo/30*GG$4,IF(DV291+DV292+DV293+DV294+DX291+DX292+DX293+DX294&gt;2,Fixo/30*GG$4+(DV291+DV292+DV293+DV294+DX291+DX292+DX293+DX294-2)*Cadeirante/30*GG$4)))+(DU291+DU292+DU293+DW291+DW292+DW293)*Percapita/30*GG$4+(DU294+DW294)*Crechee/30*GG$4,IF(C291=1,IF(DU291+DU292+DU293+DV291+DV292+DV293+DW291+DW292+DW293+DX291+DX292+DX293&lt;=15,(DU291+DU292+DU293+DW291+DW292+DW293)*Percapita/30*GG$4,IF(DU291+DU292+DU293+DV291+DV292+DV293+DW291+DW292+DW293+DX291+DX292+DX293&gt;=16,Fixo/30*GG$4+(DU291+DU292+DU293+DV291+DV292+DV293+DW291+DW292+DW293+DX291+DX292-16)*Percapita/30*GG$4))))))</f>
        <v>0</v>
      </c>
      <c r="GH291" s="177">
        <f>IF(C291=4,SUM(DY291+DY292+DY293+EA291+EA292+EA293)*Percapita/30*GH$4+(DZ291+DZ292+DZ293+EB291+EB292+EB293)*Cadeirante/30*GH$4,IF(C291=3,IF(DY294+EA294=10,Fixo/30*GH$4+(DY291+DY292+DY293+EA291+EA292+EA293)*Percapita/30*GH$4+(DZ294+EB294)*Cadeirante/30*GH$4,IF(DY294+EA294&lt;=9,(DY294+EA294)*Crechee/30*GH$4)+(DZ294+EB294)*Cadeirante/30*GH$4+(DY291+DY292+DY293+EA291+EA292+EA293)*Percapita/30*GH$4)+IF(DY294+EA294&gt;=11,Fixo/30*GH$4+(DY294+EA294-10)*Crechee/30*GH$4,0),IF(C291=2,IF(DZ291+DZ292+DZ293+DZ294+EB291+EB292+EB293+EB294=1,Cadeirante/30*GH$4,IF(DZ291+DZ292+DZ293+DZ294+EB291+EB292+EB293+EB294=2,Fixo/30*GH$4,IF(DZ291+DZ292+DZ293+DZ294+EB291+EB292+EB293+EB294&gt;2,Fixo/30*GH$4+(DZ291+DZ292+DZ293+DZ294+EB291+EB292+EB293+EB294-2)*Cadeirante/30*GH$4)))+(DY291+DY292+DY293+EA291+EA292+EA293)*Percapita/30*GH$4+(DY294+EA294)*Crechee/30*GH$4,IF(C291=1,IF(DY291+DY292+DY293+DZ291+DZ292+DZ293+EA291+EA292+EA293+EB291+EB292+EB293&lt;=15,(DY291+DY292+DY293+EA291+EA292+EA293)*Percapita/30*GH$4,IF(DY291+DY292+DY293+DZ291+DZ292+DZ293+EA291+EA292+EA293+EB291+EB292+EB293&gt;=16,Fixo/30*GH$4+(DY291+DY292+DY293+DZ291+DZ292+DZ293+EA291+EA292+EA293+EB291+EB292-16)*Percapita/30*GH$4))))))</f>
        <v>0</v>
      </c>
      <c r="GI291" s="177">
        <f>IF(C291=4,SUM(EC291+EC292+EC293+EE291+EE292+EE293)*Percapita/30*GI$4+(ED291+ED292+ED293+EF291+EF292+EF293)*Cadeirante/30*GI$4,IF(C291=3,IF(EC294+EE294=10,Fixo/30*GI$4+(EC291+EC292+EC293+EE291+EE292+EE293)*Percapita/30*GI$4+(ED294+EF294)*Cadeirante/30*GI$4,IF(EC294+EE294&lt;=9,(EC294+EE294)*Crechee/30*GI$4)+(ED294+EF294)*Cadeirante/30*GI$4+(EC291+EC292+EC293+EE291+EE292+EE293)*Percapita/30*GI$4)+IF(EC294+EE294&gt;=11,Fixo/30*GI$4+(EC294+EE294-10)*Crechee/30*GI$4,0),IF(C291=2,IF(ED291+ED292+ED293+ED294+EF291+EF292+EF293+EF294=1,Cadeirante/30*GI$4,IF(ED291+ED292+ED293+ED294+EF291+EF292+EF293+EF294=2,Fixo/30*GI$4,IF(ED291+ED292+ED293+ED294+EF291+EF292+EF293+EF294&gt;2,Fixo/30*GI$4+(ED291+ED292+ED293+ED294+EF291+EF292+EF293+EF294-2)*Cadeirante/30*GI$4)))+(EC291+EC292+EC293+EE291+EE292+EE293)*Percapita/30*GI$4+(EC294+EE294)*Crechee/30*GI$4,IF(C291=1,IF(EC291+EC292+EC293+ED291+ED292+ED293+EE291+EE292+EE293+EF291+EF292+EF293&lt;=15,(EC291+EC292+EC293+EE291+EE292+EE293)*Percapita/30*GI$4,IF(EC291+EC292+EC293+ED291+ED292+ED293+EE291+EE292+EE293+EF291+EF292+EF293&gt;=16,Fixo/30*GI$4+(EC291+EC292+EC293+ED291+ED292+ED293+EE291+EE292+EE293+EF291+EF292-16)*Percapita/30*GI$4))))))</f>
        <v>0</v>
      </c>
      <c r="GJ291" s="177">
        <f>IF(C291=4,SUM(EG291+EG292+EG293+EI291+EI292+EI293)*Percapita/30*GJ$4+(EH291+EH292+EH293+EJ291+EJ292+EJ293)*Cadeirante/30*GJ$4,IF(C291=3,IF(EG294+EI294=10,Fixo/30*GJ$4+(EG291+EG292+EG293+EI291+EI292+EI293)*Percapita/30*GJ$4+(EH294+EJ294)*Cadeirante/30*GJ$4,IF(EG294+EI294&lt;=9,(EG294+EI294)*Crechee/30*GJ$4)+(EH294+EJ294)*Cadeirante/30*GJ$4+(EG291+EG292+EG293+EI291+EI292+EI293)*Percapita/30*GJ$4)+IF(EG294+EI294&gt;=11,Fixo/30*GJ$4+(EG294+EI294-10)*Crechee/30*GJ$4,0),IF(C291=2,IF(EH291+EH292+EH293+EH294+EJ291+EJ292+EJ293+EJ294=1,Cadeirante/30*GJ$4,IF(EH291+EH292+EH293+EH294+EJ291+EJ292+EJ293+EJ294=2,Fixo/30*GJ$4,IF(EH291+EH292+EH293+EH294+EJ291+EJ292+EJ293+EJ294&gt;2,Fixo/30*GJ$4+(EH291+EH292+EH293+EH294+EJ291+EJ292+EJ293+EJ294-2)*Cadeirante/30*GJ$4)))+(EG291+EG292+EG293+EI291+EI292+EI293)*Percapita/30*GJ$4+(EG294+EI294)*Crechee/30*GJ$4,IF(C291=1,IF(EG291+EG292+EG293+EH291+EH292+EH293+EI291+EI292+EI293+EJ291+EJ292+EJ293&lt;=15,(EG291+EG292+EG293+EI291+EI292+EI293)*Percapita/30*GJ$4,IF(EG291+EG292+EG293+EH291+EH292+EH293+EI291+EI292+EI293+EJ291+EJ292+EJ293&gt;=16,Fixo/30*GJ$4+(EG291+EG292+EG293+EH291+EH292+EH293+EI291+EI292+EI293+EJ291+EJ292-16)*Percapita/30*GJ$4))))))</f>
        <v>0</v>
      </c>
      <c r="GK291" s="178"/>
      <c r="GL291" s="103">
        <f t="shared" si="318"/>
        <v>0</v>
      </c>
      <c r="GM291" s="124"/>
      <c r="GN291" s="104">
        <f>SUMIF(V291:V294,"&lt;0")*Cadeirante/30*GN$4+SUMIF(X291:X294,"&lt;0")*Cadeirante/30*GN$4</f>
        <v>0</v>
      </c>
      <c r="GO291" s="104">
        <f>SUMIF(Z291:Z294,"&lt;0")*Cadeirante/30*GO$4+SUMIF(AB291:AB294,"&lt;0")*Cadeirante/30*GO$4</f>
        <v>0</v>
      </c>
      <c r="GP291" s="104">
        <f>SUMIF(AD291:AD294,"&lt;0")*Cadeirante/30*GP$4+SUMIF(AF291:AF294,"&lt;0")*Cadeirante/30*GP$4</f>
        <v>0</v>
      </c>
      <c r="GQ291" s="104">
        <f>SUMIF(AH291:AH294,"&lt;0")*Cadeirante/30*GQ$4+SUMIF(AJ291:AJ294,"&lt;0")*Cadeirante/30*GQ$4</f>
        <v>0</v>
      </c>
      <c r="GR291" s="104">
        <f>SUMIF(AL291:AL294,"&lt;0")*Cadeirante/30*GR$4+SUMIF(AN291:AN294,"&lt;0")*Cadeirante/30*GR$4</f>
        <v>0</v>
      </c>
      <c r="GS291" s="104">
        <f>SUMIF(AP291:AP294,"&lt;0")*Cadeirante/30*GS$4+SUMIF(AR291:AR294,"&lt;0")*Cadeirante/30*GS$4</f>
        <v>0</v>
      </c>
      <c r="GT291" s="104">
        <f>SUMIF(AT291:AT294,"&lt;0")*Cadeirante/30*GT$4+SUMIF(AV291:AV294,"&lt;0")*Cadeirante/30*GT$4</f>
        <v>0</v>
      </c>
      <c r="GU291" s="104">
        <f>SUMIF(AX291:AX294,"&lt;0")*Cadeirante/30*GU$4+SUMIF(AZ291:AZ294,"&lt;0")*Cadeirante/30*GU$4</f>
        <v>0</v>
      </c>
      <c r="GV291" s="104">
        <f>SUMIF(BB291:BB294,"&lt;0")*Cadeirante/30*GV$4+SUMIF(BD291:BD294,"&lt;0")*Cadeirante/30*GV$4</f>
        <v>0</v>
      </c>
      <c r="GW291" s="104">
        <f>SUMIF(BF291:BF294,"&lt;0")*Cadeirante/30*GW$4+SUMIF(BH291:BH294,"&lt;0")*Cadeirante/30*GW$4</f>
        <v>0</v>
      </c>
      <c r="GX291" s="104">
        <f>SUMIF(BJ291:BJ294,"&lt;0")*Cadeirante/30*GX$4+SUMIF(BL291:BL294,"&lt;0")*Cadeirante/30*GX$4</f>
        <v>0</v>
      </c>
      <c r="GY291" s="104">
        <f>SUMIF(BN291:BN294,"&lt;0")*Cadeirante/30*GY$4+SUMIF(BP291:BP294,"&lt;0")*Cadeirante/30*GY$4</f>
        <v>0</v>
      </c>
      <c r="GZ291" s="104">
        <f>SUMIF(BR291:BR294,"&lt;0")*Cadeirante/30*GZ$4+SUMIF(BT291:BT294,"&lt;0")*Cadeirante/30*GZ$4</f>
        <v>0</v>
      </c>
      <c r="HA291" s="104">
        <f>SUMIF(BV291:BV294,"&lt;0")*Cadeirante/30*HA$4+SUMIF(BX291:BX294,"&lt;0")*Cadeirante/30*HA$4</f>
        <v>0</v>
      </c>
      <c r="HB291" s="104">
        <f>SUMIF(BZ291:BZ294,"&lt;0")*Cadeirante/30*HB$4+SUMIF(CB291:CB294,"&lt;0")*Cadeirante/30*HB$4</f>
        <v>0</v>
      </c>
      <c r="HC291" s="104">
        <f>SUMIF(CD291:CD294,"&lt;0")*Cadeirante/30*HC$4+SUMIF(CF291:CF294,"&lt;0")*Cadeirante/30*HC$4</f>
        <v>0</v>
      </c>
      <c r="HD291" s="104">
        <f>SUMIF(CH291:CH294,"&lt;0")*Cadeirante/30*HD$4+SUMIF(CJ291:CJ294,"&lt;0")*Cadeirante/30*HD$4</f>
        <v>0</v>
      </c>
      <c r="HE291" s="104">
        <f>SUMIF(CL291:CL294,"&lt;0")*Cadeirante/30*HE$4+SUMIF(CN291:CN294,"&lt;0")*Cadeirante/30*HE$4</f>
        <v>0</v>
      </c>
      <c r="HF291" s="104">
        <f>SUMIF(CP291:CP294,"&lt;0")*Cadeirante/30*HF$4+SUMIF(CR291:CR294,"&lt;0")*Cadeirante/30*HF$4</f>
        <v>0</v>
      </c>
      <c r="HG291" s="104">
        <f>SUMIF(CT291:CT294,"&lt;0")*Cadeirante/30*HG$4+SUMIF(CV291:CV294,"&lt;0")*Cadeirante/30*HG$4</f>
        <v>0</v>
      </c>
      <c r="HH291" s="104">
        <f>SUMIF(CX291:CX294,"&lt;0")*Cadeirante/30*HH$4+SUMIF(CZ291:CZ294,"&lt;0")*Cadeirante/30*HH$4</f>
        <v>0</v>
      </c>
      <c r="HI291" s="104">
        <f>SUMIF(DB291:DB294,"&lt;0")*Cadeirante/30*HI$4+SUMIF(DD291:DD294,"&lt;0")*Cadeirante/30*HI$4</f>
        <v>0</v>
      </c>
      <c r="HJ291" s="104">
        <f>SUMIF(DF291:DF294,"&lt;0")*Cadeirante/30*HJ$4+SUMIF(DH291:DH294,"&lt;0")*Cadeirante/30*HJ$4</f>
        <v>0</v>
      </c>
      <c r="HK291" s="104">
        <f>SUMIF(DJ291:DJ294,"&lt;0")*Cadeirante/30*HK$4+SUMIF(DL291:DL294,"&lt;0")*Cadeirante/30*HK$4</f>
        <v>0</v>
      </c>
      <c r="HL291" s="104">
        <f>SUMIF(DN291:DN294,"&lt;0")*Cadeirante/30*HL$4+SUMIF(DP291:DP294,"&lt;0")*Cadeirante/30*HL$4</f>
        <v>0</v>
      </c>
      <c r="HM291" s="104">
        <f>SUMIF(DR291:DR294,"&lt;0")*Cadeirante/30*HM$4+SUMIF(DT291:DT294,"&lt;0")*Cadeirante/30*HM$4</f>
        <v>0</v>
      </c>
      <c r="HN291" s="104">
        <f>SUMIF(DV291:DV294,"&lt;0")*Cadeirante/30*HN$4+SUMIF(DX291:DX294,"&lt;0")*Cadeirante/30*HN$4</f>
        <v>0</v>
      </c>
      <c r="HO291" s="104">
        <f>SUMIF(DZ291:DZ294,"&lt;0")*Cadeirante/30*HO$4+SUMIF(EB291:EB294,"&lt;0")*Cadeirante/30*HO$4</f>
        <v>0</v>
      </c>
      <c r="HP291" s="104">
        <f>SUMIF(ED291:ED294,"&lt;0")*Cadeirante/30*HP$4+SUMIF(EF291:EF294,"&lt;0")*Cadeirante/30*HP$4</f>
        <v>0</v>
      </c>
      <c r="HQ291" s="64"/>
      <c r="HR291" s="64"/>
      <c r="HS291" s="64"/>
      <c r="HT291" s="64"/>
      <c r="HU291" s="64"/>
      <c r="HV291" s="64"/>
      <c r="HW291" s="176">
        <v>17629.309999999998</v>
      </c>
      <c r="HX291" s="64"/>
      <c r="HY291" s="280">
        <f>IF(ISTEXT(EM291), VALUE(EM291), EM291)</f>
        <v>0</v>
      </c>
      <c r="HZ291" s="280">
        <f>IF(ISTEXT(EN291), VALUE(EN291), EN291)</f>
        <v>0</v>
      </c>
      <c r="IA291" s="280">
        <f>IF(ISTEXT(EO291), VALUE(EO291), EO291)</f>
        <v>0</v>
      </c>
      <c r="IB291" s="64" t="b">
        <f>HW291=FE291</f>
        <v>0</v>
      </c>
      <c r="IC291" s="64"/>
    </row>
    <row r="292" spans="1:237" s="106" customFormat="1" ht="22.5" customHeight="1" x14ac:dyDescent="0.25">
      <c r="A292" s="368" t="s">
        <v>3422</v>
      </c>
      <c r="B292" s="369" t="s">
        <v>3423</v>
      </c>
      <c r="C292" s="370" t="s">
        <v>3186</v>
      </c>
      <c r="D292" s="371" t="s">
        <v>3424</v>
      </c>
      <c r="E292" s="371" t="s">
        <v>3425</v>
      </c>
      <c r="F292" s="372" t="s">
        <v>3182</v>
      </c>
      <c r="G292" s="372" t="s">
        <v>3183</v>
      </c>
      <c r="H292" s="373" t="s">
        <v>2127</v>
      </c>
      <c r="I292" s="374" t="s">
        <v>2127</v>
      </c>
      <c r="J292" s="421" t="s">
        <v>3184</v>
      </c>
      <c r="K292" s="421" t="s">
        <v>3187</v>
      </c>
      <c r="L292" s="329">
        <f>CONTINUA!BV292</f>
        <v>0</v>
      </c>
      <c r="M292" s="329">
        <f>CONTINUA!BW292</f>
        <v>0</v>
      </c>
      <c r="N292" s="895"/>
      <c r="O292" s="896" t="s">
        <v>3541</v>
      </c>
      <c r="P292" s="897">
        <v>0</v>
      </c>
      <c r="Q292" s="400">
        <v>36</v>
      </c>
      <c r="R292" s="401"/>
      <c r="S292" s="400">
        <v>19</v>
      </c>
      <c r="T292" s="401"/>
      <c r="U292" s="400"/>
      <c r="V292" s="401"/>
      <c r="W292" s="400"/>
      <c r="X292" s="401"/>
      <c r="Y292" s="400"/>
      <c r="Z292" s="401"/>
      <c r="AA292" s="400"/>
      <c r="AB292" s="401"/>
      <c r="AC292" s="400"/>
      <c r="AD292" s="401"/>
      <c r="AE292" s="400"/>
      <c r="AF292" s="401"/>
      <c r="AG292" s="400"/>
      <c r="AH292" s="401"/>
      <c r="AI292" s="400"/>
      <c r="AJ292" s="401"/>
      <c r="AK292" s="400"/>
      <c r="AL292" s="401"/>
      <c r="AM292" s="400"/>
      <c r="AN292" s="401"/>
      <c r="AO292" s="400"/>
      <c r="AP292" s="401"/>
      <c r="AQ292" s="400"/>
      <c r="AR292" s="401"/>
      <c r="AS292" s="400"/>
      <c r="AT292" s="401"/>
      <c r="AU292" s="400"/>
      <c r="AV292" s="401"/>
      <c r="AW292" s="400"/>
      <c r="AX292" s="401"/>
      <c r="AY292" s="400"/>
      <c r="AZ292" s="401"/>
      <c r="BA292" s="400"/>
      <c r="BB292" s="401"/>
      <c r="BC292" s="400"/>
      <c r="BD292" s="401"/>
      <c r="BE292" s="400"/>
      <c r="BF292" s="401"/>
      <c r="BG292" s="400"/>
      <c r="BH292" s="401"/>
      <c r="BI292" s="400"/>
      <c r="BJ292" s="401"/>
      <c r="BK292" s="400"/>
      <c r="BL292" s="401"/>
      <c r="BM292" s="400"/>
      <c r="BN292" s="401"/>
      <c r="BO292" s="400"/>
      <c r="BP292" s="401"/>
      <c r="BQ292" s="400"/>
      <c r="BR292" s="401"/>
      <c r="BS292" s="400"/>
      <c r="BT292" s="401"/>
      <c r="BU292" s="400"/>
      <c r="BV292" s="401"/>
      <c r="BW292" s="400"/>
      <c r="BX292" s="401"/>
      <c r="BY292" s="400"/>
      <c r="BZ292" s="401"/>
      <c r="CA292" s="400"/>
      <c r="CB292" s="401"/>
      <c r="CC292" s="400"/>
      <c r="CD292" s="401"/>
      <c r="CE292" s="400"/>
      <c r="CF292" s="401"/>
      <c r="CG292" s="400"/>
      <c r="CH292" s="401"/>
      <c r="CI292" s="400"/>
      <c r="CJ292" s="401"/>
      <c r="CK292" s="400"/>
      <c r="CL292" s="401"/>
      <c r="CM292" s="400"/>
      <c r="CN292" s="401"/>
      <c r="CO292" s="400"/>
      <c r="CP292" s="401"/>
      <c r="CQ292" s="400"/>
      <c r="CR292" s="401"/>
      <c r="CS292" s="400"/>
      <c r="CT292" s="401"/>
      <c r="CU292" s="400"/>
      <c r="CV292" s="401"/>
      <c r="CW292" s="400"/>
      <c r="CX292" s="401"/>
      <c r="CY292" s="400"/>
      <c r="CZ292" s="401"/>
      <c r="DA292" s="400"/>
      <c r="DB292" s="401"/>
      <c r="DC292" s="400"/>
      <c r="DD292" s="401"/>
      <c r="DE292" s="400"/>
      <c r="DF292" s="401"/>
      <c r="DG292" s="400"/>
      <c r="DH292" s="401"/>
      <c r="DI292" s="400"/>
      <c r="DJ292" s="401"/>
      <c r="DK292" s="400"/>
      <c r="DL292" s="401"/>
      <c r="DM292" s="400"/>
      <c r="DN292" s="401"/>
      <c r="DO292" s="400"/>
      <c r="DP292" s="401"/>
      <c r="DQ292" s="400"/>
      <c r="DR292" s="401"/>
      <c r="DS292" s="400"/>
      <c r="DT292" s="401"/>
      <c r="DU292" s="400"/>
      <c r="DV292" s="401"/>
      <c r="DW292" s="400"/>
      <c r="DX292" s="401"/>
      <c r="DY292" s="400"/>
      <c r="DZ292" s="401"/>
      <c r="EA292" s="400"/>
      <c r="EB292" s="401"/>
      <c r="EC292" s="400"/>
      <c r="ED292" s="401"/>
      <c r="EE292" s="400"/>
      <c r="EF292" s="401"/>
      <c r="EG292" s="400"/>
      <c r="EH292" s="401"/>
      <c r="EI292" s="400"/>
      <c r="EJ292" s="447"/>
      <c r="EK292" s="511"/>
      <c r="EL292" s="514"/>
      <c r="EM292" s="448"/>
      <c r="EN292" s="344"/>
      <c r="EO292" s="345"/>
      <c r="EP292" s="171">
        <f t="shared" si="310"/>
        <v>36</v>
      </c>
      <c r="EQ292" s="171">
        <f t="shared" si="311"/>
        <v>0</v>
      </c>
      <c r="ER292" s="171">
        <f t="shared" si="312"/>
        <v>19</v>
      </c>
      <c r="ES292" s="171">
        <f t="shared" si="313"/>
        <v>0</v>
      </c>
      <c r="ET292" s="171">
        <f t="shared" si="314"/>
        <v>0</v>
      </c>
      <c r="EU292" s="171">
        <f t="shared" si="315"/>
        <v>0</v>
      </c>
      <c r="EV292" s="172">
        <f t="shared" si="316"/>
        <v>55</v>
      </c>
      <c r="EW292" s="173"/>
      <c r="EX292" s="248">
        <f t="shared" si="342"/>
        <v>0</v>
      </c>
      <c r="EY292" s="174">
        <f>(L292*regular)+(M292*Cadeirantee)</f>
        <v>0</v>
      </c>
      <c r="EZ292" s="249">
        <f>SUMIF(FG292:GJ292,"&gt;0")</f>
        <v>0</v>
      </c>
      <c r="FA292" s="249">
        <f>SUMIF(FG292:GJ292,"&lt;0")+SUMIF(GN292:HP292,"&lt;0")</f>
        <v>0</v>
      </c>
      <c r="FB292" s="174">
        <v>0</v>
      </c>
      <c r="FC292" s="126">
        <f>N292*km*'VALORES TABELA'!$B$13</f>
        <v>0</v>
      </c>
      <c r="FD292" s="250">
        <f t="shared" ref="FD292:FD295" si="343">GL292</f>
        <v>0</v>
      </c>
      <c r="FE292" s="105"/>
      <c r="FF292" s="119"/>
      <c r="FG292" s="119"/>
      <c r="FH292" s="119"/>
      <c r="FI292" s="119"/>
      <c r="FJ292" s="119"/>
      <c r="FK292" s="119"/>
      <c r="FL292" s="119"/>
      <c r="FM292" s="119"/>
      <c r="FN292" s="119"/>
      <c r="FO292" s="119"/>
      <c r="FP292" s="119"/>
      <c r="FQ292" s="119"/>
      <c r="FR292" s="119"/>
      <c r="FS292" s="119"/>
      <c r="FT292" s="119"/>
      <c r="FU292" s="119"/>
      <c r="FV292" s="119"/>
      <c r="FW292" s="119"/>
      <c r="FX292" s="119"/>
      <c r="FY292" s="119"/>
      <c r="FZ292" s="119"/>
      <c r="GA292" s="119"/>
      <c r="GB292" s="119"/>
      <c r="GC292" s="119"/>
      <c r="GD292" s="119"/>
      <c r="GE292" s="119"/>
      <c r="GF292" s="119"/>
      <c r="GG292" s="119"/>
      <c r="GH292" s="119"/>
      <c r="GI292" s="119"/>
      <c r="GJ292" s="119"/>
      <c r="GK292" s="251"/>
      <c r="GL292" s="103">
        <f t="shared" si="318"/>
        <v>0</v>
      </c>
      <c r="GM292" s="12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64"/>
      <c r="HR292" s="64"/>
      <c r="HS292" s="64"/>
      <c r="HT292" s="64"/>
      <c r="HU292" s="64"/>
      <c r="HV292" s="64"/>
      <c r="HW292" s="105"/>
      <c r="HX292" s="64"/>
      <c r="HY292" s="280">
        <f t="shared" ref="HY292:HY295" si="344">IF(ISTEXT(EM292), VALUE(EM292), EM292)</f>
        <v>0</v>
      </c>
      <c r="HZ292" s="280">
        <f t="shared" ref="HZ292:HZ295" si="345">IF(ISTEXT(EN292), VALUE(EN292), EN292)</f>
        <v>0</v>
      </c>
      <c r="IA292" s="280">
        <f t="shared" ref="IA292:IA295" si="346">IF(ISTEXT(EO292), VALUE(EO292), EO292)</f>
        <v>0</v>
      </c>
      <c r="IB292" s="64"/>
      <c r="IC292" s="64"/>
    </row>
    <row r="293" spans="1:237" s="106" customFormat="1" ht="22.5" customHeight="1" x14ac:dyDescent="0.25">
      <c r="A293" s="368" t="s">
        <v>3422</v>
      </c>
      <c r="B293" s="369" t="s">
        <v>3423</v>
      </c>
      <c r="C293" s="375" t="s">
        <v>3186</v>
      </c>
      <c r="D293" s="371" t="s">
        <v>3424</v>
      </c>
      <c r="E293" s="371" t="s">
        <v>3425</v>
      </c>
      <c r="F293" s="376" t="s">
        <v>3182</v>
      </c>
      <c r="G293" s="376" t="s">
        <v>3183</v>
      </c>
      <c r="H293" s="373" t="s">
        <v>2127</v>
      </c>
      <c r="I293" s="374" t="s">
        <v>2127</v>
      </c>
      <c r="J293" s="421" t="s">
        <v>3184</v>
      </c>
      <c r="K293" s="422" t="s">
        <v>3188</v>
      </c>
      <c r="L293" s="329">
        <f>CONTINUA!BV293</f>
        <v>0</v>
      </c>
      <c r="M293" s="329">
        <f>CONTINUA!BW293</f>
        <v>0</v>
      </c>
      <c r="N293" s="895"/>
      <c r="O293" s="896" t="s">
        <v>3541</v>
      </c>
      <c r="P293" s="897">
        <v>0</v>
      </c>
      <c r="Q293" s="400"/>
      <c r="R293" s="401"/>
      <c r="S293" s="400"/>
      <c r="T293" s="401"/>
      <c r="U293" s="400"/>
      <c r="V293" s="401"/>
      <c r="W293" s="400"/>
      <c r="X293" s="401"/>
      <c r="Y293" s="400"/>
      <c r="Z293" s="401"/>
      <c r="AA293" s="400"/>
      <c r="AB293" s="401"/>
      <c r="AC293" s="400"/>
      <c r="AD293" s="401"/>
      <c r="AE293" s="400"/>
      <c r="AF293" s="401"/>
      <c r="AG293" s="400"/>
      <c r="AH293" s="401"/>
      <c r="AI293" s="400"/>
      <c r="AJ293" s="401"/>
      <c r="AK293" s="400"/>
      <c r="AL293" s="401"/>
      <c r="AM293" s="400"/>
      <c r="AN293" s="401"/>
      <c r="AO293" s="400"/>
      <c r="AP293" s="401"/>
      <c r="AQ293" s="400"/>
      <c r="AR293" s="401"/>
      <c r="AS293" s="400"/>
      <c r="AT293" s="401"/>
      <c r="AU293" s="400"/>
      <c r="AV293" s="401"/>
      <c r="AW293" s="400"/>
      <c r="AX293" s="401"/>
      <c r="AY293" s="400"/>
      <c r="AZ293" s="401"/>
      <c r="BA293" s="400"/>
      <c r="BB293" s="401"/>
      <c r="BC293" s="400"/>
      <c r="BD293" s="401"/>
      <c r="BE293" s="400"/>
      <c r="BF293" s="401"/>
      <c r="BG293" s="400"/>
      <c r="BH293" s="401"/>
      <c r="BI293" s="400"/>
      <c r="BJ293" s="401"/>
      <c r="BK293" s="400"/>
      <c r="BL293" s="401"/>
      <c r="BM293" s="400"/>
      <c r="BN293" s="401"/>
      <c r="BO293" s="400"/>
      <c r="BP293" s="401"/>
      <c r="BQ293" s="400"/>
      <c r="BR293" s="401"/>
      <c r="BS293" s="400"/>
      <c r="BT293" s="401"/>
      <c r="BU293" s="400"/>
      <c r="BV293" s="401"/>
      <c r="BW293" s="400"/>
      <c r="BX293" s="401"/>
      <c r="BY293" s="400"/>
      <c r="BZ293" s="401"/>
      <c r="CA293" s="400"/>
      <c r="CB293" s="401"/>
      <c r="CC293" s="400"/>
      <c r="CD293" s="401"/>
      <c r="CE293" s="400"/>
      <c r="CF293" s="401"/>
      <c r="CG293" s="400"/>
      <c r="CH293" s="401"/>
      <c r="CI293" s="400"/>
      <c r="CJ293" s="401"/>
      <c r="CK293" s="400"/>
      <c r="CL293" s="401"/>
      <c r="CM293" s="400"/>
      <c r="CN293" s="401"/>
      <c r="CO293" s="400"/>
      <c r="CP293" s="401"/>
      <c r="CQ293" s="400"/>
      <c r="CR293" s="401"/>
      <c r="CS293" s="400"/>
      <c r="CT293" s="401"/>
      <c r="CU293" s="400"/>
      <c r="CV293" s="401"/>
      <c r="CW293" s="400"/>
      <c r="CX293" s="401"/>
      <c r="CY293" s="400"/>
      <c r="CZ293" s="401"/>
      <c r="DA293" s="400"/>
      <c r="DB293" s="401"/>
      <c r="DC293" s="400"/>
      <c r="DD293" s="401"/>
      <c r="DE293" s="400"/>
      <c r="DF293" s="401"/>
      <c r="DG293" s="400"/>
      <c r="DH293" s="401"/>
      <c r="DI293" s="400"/>
      <c r="DJ293" s="401"/>
      <c r="DK293" s="400"/>
      <c r="DL293" s="401"/>
      <c r="DM293" s="400"/>
      <c r="DN293" s="401"/>
      <c r="DO293" s="400"/>
      <c r="DP293" s="401"/>
      <c r="DQ293" s="400"/>
      <c r="DR293" s="401"/>
      <c r="DS293" s="400"/>
      <c r="DT293" s="401"/>
      <c r="DU293" s="400"/>
      <c r="DV293" s="401"/>
      <c r="DW293" s="400"/>
      <c r="DX293" s="401"/>
      <c r="DY293" s="400"/>
      <c r="DZ293" s="401"/>
      <c r="EA293" s="400"/>
      <c r="EB293" s="401"/>
      <c r="EC293" s="400"/>
      <c r="ED293" s="401"/>
      <c r="EE293" s="400"/>
      <c r="EF293" s="401"/>
      <c r="EG293" s="400"/>
      <c r="EH293" s="401"/>
      <c r="EI293" s="400"/>
      <c r="EJ293" s="447"/>
      <c r="EK293" s="511"/>
      <c r="EL293" s="514"/>
      <c r="EM293" s="448"/>
      <c r="EN293" s="344"/>
      <c r="EO293" s="345"/>
      <c r="EP293" s="171">
        <f t="shared" si="310"/>
        <v>0</v>
      </c>
      <c r="EQ293" s="171">
        <f t="shared" si="311"/>
        <v>0</v>
      </c>
      <c r="ER293" s="171">
        <f t="shared" si="312"/>
        <v>0</v>
      </c>
      <c r="ES293" s="171">
        <f t="shared" si="313"/>
        <v>0</v>
      </c>
      <c r="ET293" s="171">
        <f t="shared" si="314"/>
        <v>0</v>
      </c>
      <c r="EU293" s="171">
        <f t="shared" si="315"/>
        <v>0</v>
      </c>
      <c r="EV293" s="172">
        <f t="shared" si="316"/>
        <v>0</v>
      </c>
      <c r="EW293" s="125"/>
      <c r="EX293" s="248">
        <f t="shared" si="342"/>
        <v>0</v>
      </c>
      <c r="EY293" s="174">
        <f>(L293*regular)+(M293*Cadeirantee)</f>
        <v>0</v>
      </c>
      <c r="EZ293" s="249">
        <f>SUMIF(FG293:GJ293,"&gt;0")</f>
        <v>0</v>
      </c>
      <c r="FA293" s="249">
        <f>SUMIF(FG293:GJ293,"&lt;0")+SUMIF(GN293:HP293,"&lt;0")</f>
        <v>0</v>
      </c>
      <c r="FB293" s="174">
        <v>0</v>
      </c>
      <c r="FC293" s="126">
        <f>N293*km*'VALORES TABELA'!$B$13</f>
        <v>0</v>
      </c>
      <c r="FD293" s="250">
        <f t="shared" si="343"/>
        <v>0</v>
      </c>
      <c r="FE293" s="105"/>
      <c r="FF293" s="108"/>
      <c r="FG293" s="108"/>
      <c r="FH293" s="108"/>
      <c r="FI293" s="108"/>
      <c r="FJ293" s="108"/>
      <c r="FK293" s="108"/>
      <c r="FL293" s="108"/>
      <c r="FM293" s="108"/>
      <c r="FN293" s="108"/>
      <c r="FO293" s="108"/>
      <c r="FP293" s="108"/>
      <c r="FQ293" s="108"/>
      <c r="FR293" s="108"/>
      <c r="FS293" s="108"/>
      <c r="FT293" s="108"/>
      <c r="FU293" s="108"/>
      <c r="FV293" s="108"/>
      <c r="FW293" s="108"/>
      <c r="FX293" s="108"/>
      <c r="FY293" s="108"/>
      <c r="FZ293" s="108"/>
      <c r="GA293" s="108"/>
      <c r="GB293" s="108"/>
      <c r="GC293" s="108"/>
      <c r="GD293" s="108"/>
      <c r="GE293" s="108"/>
      <c r="GF293" s="108"/>
      <c r="GG293" s="108"/>
      <c r="GH293" s="108"/>
      <c r="GI293" s="108"/>
      <c r="GJ293" s="108"/>
      <c r="GK293" s="251"/>
      <c r="GL293" s="103">
        <f t="shared" si="318"/>
        <v>0</v>
      </c>
      <c r="GM293" s="12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64"/>
      <c r="HR293" s="64"/>
      <c r="HS293" s="64"/>
      <c r="HT293" s="64"/>
      <c r="HU293" s="64"/>
      <c r="HV293" s="64"/>
      <c r="HW293" s="105"/>
      <c r="HX293" s="64"/>
      <c r="HY293" s="280">
        <f t="shared" si="344"/>
        <v>0</v>
      </c>
      <c r="HZ293" s="280">
        <f t="shared" si="345"/>
        <v>0</v>
      </c>
      <c r="IA293" s="280">
        <f t="shared" si="346"/>
        <v>0</v>
      </c>
      <c r="IB293" s="64"/>
      <c r="IC293" s="64"/>
    </row>
    <row r="294" spans="1:237" s="106" customFormat="1" ht="22.5" customHeight="1" x14ac:dyDescent="0.25">
      <c r="A294" s="368" t="s">
        <v>3422</v>
      </c>
      <c r="B294" s="369" t="s">
        <v>3423</v>
      </c>
      <c r="C294" s="375" t="s">
        <v>3186</v>
      </c>
      <c r="D294" s="371" t="s">
        <v>3424</v>
      </c>
      <c r="E294" s="371" t="s">
        <v>3425</v>
      </c>
      <c r="F294" s="376" t="s">
        <v>3182</v>
      </c>
      <c r="G294" s="376" t="s">
        <v>3183</v>
      </c>
      <c r="H294" s="373" t="s">
        <v>2127</v>
      </c>
      <c r="I294" s="374" t="s">
        <v>2127</v>
      </c>
      <c r="J294" s="421" t="s">
        <v>3184</v>
      </c>
      <c r="K294" s="423" t="s">
        <v>3189</v>
      </c>
      <c r="L294" s="329">
        <f>CONTINUA!BV294</f>
        <v>0</v>
      </c>
      <c r="M294" s="329">
        <f>CONTINUA!BW294</f>
        <v>0</v>
      </c>
      <c r="N294" s="895"/>
      <c r="O294" s="896" t="s">
        <v>3541</v>
      </c>
      <c r="P294" s="897">
        <v>0</v>
      </c>
      <c r="Q294" s="400"/>
      <c r="R294" s="401"/>
      <c r="S294" s="400"/>
      <c r="T294" s="401"/>
      <c r="U294" s="400"/>
      <c r="V294" s="401"/>
      <c r="W294" s="400"/>
      <c r="X294" s="401"/>
      <c r="Y294" s="400"/>
      <c r="Z294" s="401"/>
      <c r="AA294" s="400"/>
      <c r="AB294" s="401"/>
      <c r="AC294" s="400"/>
      <c r="AD294" s="401"/>
      <c r="AE294" s="400"/>
      <c r="AF294" s="401"/>
      <c r="AG294" s="400"/>
      <c r="AH294" s="401"/>
      <c r="AI294" s="400"/>
      <c r="AJ294" s="401"/>
      <c r="AK294" s="400"/>
      <c r="AL294" s="401"/>
      <c r="AM294" s="400"/>
      <c r="AN294" s="401"/>
      <c r="AO294" s="400"/>
      <c r="AP294" s="401"/>
      <c r="AQ294" s="400"/>
      <c r="AR294" s="401"/>
      <c r="AS294" s="400"/>
      <c r="AT294" s="401"/>
      <c r="AU294" s="400"/>
      <c r="AV294" s="401"/>
      <c r="AW294" s="400"/>
      <c r="AX294" s="401"/>
      <c r="AY294" s="400"/>
      <c r="AZ294" s="401"/>
      <c r="BA294" s="400"/>
      <c r="BB294" s="401"/>
      <c r="BC294" s="400"/>
      <c r="BD294" s="401"/>
      <c r="BE294" s="400"/>
      <c r="BF294" s="401"/>
      <c r="BG294" s="400"/>
      <c r="BH294" s="401"/>
      <c r="BI294" s="400"/>
      <c r="BJ294" s="401"/>
      <c r="BK294" s="400"/>
      <c r="BL294" s="401"/>
      <c r="BM294" s="400"/>
      <c r="BN294" s="401"/>
      <c r="BO294" s="400"/>
      <c r="BP294" s="401"/>
      <c r="BQ294" s="400"/>
      <c r="BR294" s="401"/>
      <c r="BS294" s="400"/>
      <c r="BT294" s="401"/>
      <c r="BU294" s="400"/>
      <c r="BV294" s="401"/>
      <c r="BW294" s="400"/>
      <c r="BX294" s="401"/>
      <c r="BY294" s="400"/>
      <c r="BZ294" s="401"/>
      <c r="CA294" s="400"/>
      <c r="CB294" s="401"/>
      <c r="CC294" s="400"/>
      <c r="CD294" s="401"/>
      <c r="CE294" s="400"/>
      <c r="CF294" s="401"/>
      <c r="CG294" s="400"/>
      <c r="CH294" s="401"/>
      <c r="CI294" s="400"/>
      <c r="CJ294" s="401"/>
      <c r="CK294" s="400"/>
      <c r="CL294" s="401"/>
      <c r="CM294" s="400"/>
      <c r="CN294" s="401"/>
      <c r="CO294" s="400"/>
      <c r="CP294" s="401"/>
      <c r="CQ294" s="400"/>
      <c r="CR294" s="401"/>
      <c r="CS294" s="400"/>
      <c r="CT294" s="401"/>
      <c r="CU294" s="400"/>
      <c r="CV294" s="401"/>
      <c r="CW294" s="400"/>
      <c r="CX294" s="401"/>
      <c r="CY294" s="400"/>
      <c r="CZ294" s="401"/>
      <c r="DA294" s="400"/>
      <c r="DB294" s="401"/>
      <c r="DC294" s="400"/>
      <c r="DD294" s="401"/>
      <c r="DE294" s="400"/>
      <c r="DF294" s="401"/>
      <c r="DG294" s="400"/>
      <c r="DH294" s="401"/>
      <c r="DI294" s="400"/>
      <c r="DJ294" s="401"/>
      <c r="DK294" s="400"/>
      <c r="DL294" s="401"/>
      <c r="DM294" s="400"/>
      <c r="DN294" s="401"/>
      <c r="DO294" s="400"/>
      <c r="DP294" s="401"/>
      <c r="DQ294" s="400"/>
      <c r="DR294" s="401"/>
      <c r="DS294" s="400"/>
      <c r="DT294" s="401"/>
      <c r="DU294" s="400"/>
      <c r="DV294" s="401"/>
      <c r="DW294" s="400"/>
      <c r="DX294" s="401"/>
      <c r="DY294" s="400"/>
      <c r="DZ294" s="401"/>
      <c r="EA294" s="400"/>
      <c r="EB294" s="401"/>
      <c r="EC294" s="400"/>
      <c r="ED294" s="401"/>
      <c r="EE294" s="400"/>
      <c r="EF294" s="401"/>
      <c r="EG294" s="400"/>
      <c r="EH294" s="401"/>
      <c r="EI294" s="400"/>
      <c r="EJ294" s="447"/>
      <c r="EK294" s="511"/>
      <c r="EL294" s="514"/>
      <c r="EM294" s="448"/>
      <c r="EN294" s="344"/>
      <c r="EO294" s="345"/>
      <c r="EP294" s="171">
        <f t="shared" si="310"/>
        <v>0</v>
      </c>
      <c r="EQ294" s="171">
        <f t="shared" si="311"/>
        <v>0</v>
      </c>
      <c r="ER294" s="171">
        <f t="shared" si="312"/>
        <v>0</v>
      </c>
      <c r="ES294" s="171">
        <f t="shared" si="313"/>
        <v>0</v>
      </c>
      <c r="ET294" s="171">
        <f t="shared" si="314"/>
        <v>0</v>
      </c>
      <c r="EU294" s="171">
        <f t="shared" si="315"/>
        <v>0</v>
      </c>
      <c r="EV294" s="172">
        <f t="shared" si="316"/>
        <v>0</v>
      </c>
      <c r="EW294" s="127"/>
      <c r="EX294" s="248">
        <f t="shared" si="342"/>
        <v>0</v>
      </c>
      <c r="EY294" s="174">
        <f>(L294*regular)+(M294*Cadeirantee)</f>
        <v>0</v>
      </c>
      <c r="EZ294" s="249">
        <f>SUMIF(FG294:GJ294,"&gt;0")</f>
        <v>0</v>
      </c>
      <c r="FA294" s="249">
        <f>SUMIF(FG294:GJ294,"&lt;0")+SUMIF(GN294:HP294,"&lt;0")</f>
        <v>0</v>
      </c>
      <c r="FB294" s="174">
        <v>0</v>
      </c>
      <c r="FC294" s="126">
        <f>N294*km*'VALORES TABELA'!$B$13</f>
        <v>0</v>
      </c>
      <c r="FD294" s="250">
        <f t="shared" si="343"/>
        <v>0</v>
      </c>
      <c r="FE294" s="105"/>
      <c r="FF294" s="118"/>
      <c r="FG294" s="118"/>
      <c r="FH294" s="118"/>
      <c r="FI294" s="118"/>
      <c r="FJ294" s="118"/>
      <c r="FK294" s="118"/>
      <c r="FL294" s="118"/>
      <c r="FM294" s="118"/>
      <c r="FN294" s="118"/>
      <c r="FO294" s="118"/>
      <c r="FP294" s="118"/>
      <c r="FQ294" s="118"/>
      <c r="FR294" s="118"/>
      <c r="FS294" s="118"/>
      <c r="FT294" s="118"/>
      <c r="FU294" s="118"/>
      <c r="FV294" s="118"/>
      <c r="FW294" s="118"/>
      <c r="FX294" s="118"/>
      <c r="FY294" s="118"/>
      <c r="FZ294" s="118"/>
      <c r="GA294" s="118"/>
      <c r="GB294" s="118"/>
      <c r="GC294" s="118"/>
      <c r="GD294" s="118"/>
      <c r="GE294" s="118"/>
      <c r="GF294" s="118"/>
      <c r="GG294" s="118"/>
      <c r="GH294" s="118"/>
      <c r="GI294" s="118"/>
      <c r="GJ294" s="118"/>
      <c r="GK294" s="252"/>
      <c r="GL294" s="103">
        <f t="shared" si="318"/>
        <v>0</v>
      </c>
      <c r="GM294" s="12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64"/>
      <c r="HR294" s="65"/>
      <c r="HS294" s="65"/>
      <c r="HT294" s="65"/>
      <c r="HU294" s="65"/>
      <c r="HV294" s="65"/>
      <c r="HW294" s="105"/>
      <c r="HX294" s="65"/>
      <c r="HY294" s="280">
        <f t="shared" si="344"/>
        <v>0</v>
      </c>
      <c r="HZ294" s="280">
        <f t="shared" si="345"/>
        <v>0</v>
      </c>
      <c r="IA294" s="280">
        <f t="shared" si="346"/>
        <v>0</v>
      </c>
      <c r="IB294" s="65"/>
      <c r="IC294" s="65"/>
    </row>
    <row r="295" spans="1:237" s="106" customFormat="1" ht="22.5" customHeight="1" thickBot="1" x14ac:dyDescent="0.3">
      <c r="A295" s="377" t="s">
        <v>3422</v>
      </c>
      <c r="B295" s="378" t="s">
        <v>3423</v>
      </c>
      <c r="C295" s="379" t="s">
        <v>3186</v>
      </c>
      <c r="D295" s="380" t="s">
        <v>3424</v>
      </c>
      <c r="E295" s="380" t="s">
        <v>3425</v>
      </c>
      <c r="F295" s="381" t="s">
        <v>3182</v>
      </c>
      <c r="G295" s="381" t="s">
        <v>3183</v>
      </c>
      <c r="H295" s="382" t="s">
        <v>2127</v>
      </c>
      <c r="I295" s="383" t="s">
        <v>2127</v>
      </c>
      <c r="J295" s="421" t="s">
        <v>3184</v>
      </c>
      <c r="K295" s="424" t="s">
        <v>60</v>
      </c>
      <c r="L295" s="329">
        <f>CONTINUA!BV295</f>
        <v>0</v>
      </c>
      <c r="M295" s="329">
        <f>CONTINUA!BW295</f>
        <v>0</v>
      </c>
      <c r="N295" s="895"/>
      <c r="O295" s="896" t="s">
        <v>3541</v>
      </c>
      <c r="P295" s="897">
        <v>0</v>
      </c>
      <c r="Q295" s="400"/>
      <c r="R295" s="401"/>
      <c r="S295" s="400"/>
      <c r="T295" s="401"/>
      <c r="U295" s="400"/>
      <c r="V295" s="401"/>
      <c r="W295" s="400"/>
      <c r="X295" s="401"/>
      <c r="Y295" s="400"/>
      <c r="Z295" s="401"/>
      <c r="AA295" s="400"/>
      <c r="AB295" s="401"/>
      <c r="AC295" s="400"/>
      <c r="AD295" s="401"/>
      <c r="AE295" s="400"/>
      <c r="AF295" s="401"/>
      <c r="AG295" s="400"/>
      <c r="AH295" s="401"/>
      <c r="AI295" s="400"/>
      <c r="AJ295" s="401"/>
      <c r="AK295" s="400"/>
      <c r="AL295" s="401"/>
      <c r="AM295" s="400"/>
      <c r="AN295" s="401"/>
      <c r="AO295" s="400"/>
      <c r="AP295" s="401"/>
      <c r="AQ295" s="400"/>
      <c r="AR295" s="401"/>
      <c r="AS295" s="400"/>
      <c r="AT295" s="401"/>
      <c r="AU295" s="400"/>
      <c r="AV295" s="401"/>
      <c r="AW295" s="400"/>
      <c r="AX295" s="401"/>
      <c r="AY295" s="400"/>
      <c r="AZ295" s="401"/>
      <c r="BA295" s="400"/>
      <c r="BB295" s="401"/>
      <c r="BC295" s="400"/>
      <c r="BD295" s="401"/>
      <c r="BE295" s="400"/>
      <c r="BF295" s="401"/>
      <c r="BG295" s="400"/>
      <c r="BH295" s="401"/>
      <c r="BI295" s="400"/>
      <c r="BJ295" s="401"/>
      <c r="BK295" s="400"/>
      <c r="BL295" s="401"/>
      <c r="BM295" s="400"/>
      <c r="BN295" s="401"/>
      <c r="BO295" s="400"/>
      <c r="BP295" s="401"/>
      <c r="BQ295" s="400"/>
      <c r="BR295" s="401"/>
      <c r="BS295" s="400"/>
      <c r="BT295" s="401"/>
      <c r="BU295" s="400"/>
      <c r="BV295" s="401"/>
      <c r="BW295" s="400"/>
      <c r="BX295" s="401"/>
      <c r="BY295" s="400"/>
      <c r="BZ295" s="401"/>
      <c r="CA295" s="400"/>
      <c r="CB295" s="401"/>
      <c r="CC295" s="400"/>
      <c r="CD295" s="401"/>
      <c r="CE295" s="400"/>
      <c r="CF295" s="401"/>
      <c r="CG295" s="400"/>
      <c r="CH295" s="401"/>
      <c r="CI295" s="400"/>
      <c r="CJ295" s="401"/>
      <c r="CK295" s="400"/>
      <c r="CL295" s="401"/>
      <c r="CM295" s="400"/>
      <c r="CN295" s="401"/>
      <c r="CO295" s="400"/>
      <c r="CP295" s="401"/>
      <c r="CQ295" s="400"/>
      <c r="CR295" s="401"/>
      <c r="CS295" s="400"/>
      <c r="CT295" s="401"/>
      <c r="CU295" s="400"/>
      <c r="CV295" s="401"/>
      <c r="CW295" s="400"/>
      <c r="CX295" s="401"/>
      <c r="CY295" s="400"/>
      <c r="CZ295" s="401"/>
      <c r="DA295" s="400"/>
      <c r="DB295" s="401"/>
      <c r="DC295" s="400"/>
      <c r="DD295" s="401"/>
      <c r="DE295" s="400"/>
      <c r="DF295" s="401"/>
      <c r="DG295" s="400"/>
      <c r="DH295" s="401"/>
      <c r="DI295" s="400"/>
      <c r="DJ295" s="401"/>
      <c r="DK295" s="400"/>
      <c r="DL295" s="401"/>
      <c r="DM295" s="400"/>
      <c r="DN295" s="401"/>
      <c r="DO295" s="400"/>
      <c r="DP295" s="401"/>
      <c r="DQ295" s="400"/>
      <c r="DR295" s="401"/>
      <c r="DS295" s="400"/>
      <c r="DT295" s="401"/>
      <c r="DU295" s="400"/>
      <c r="DV295" s="401"/>
      <c r="DW295" s="400"/>
      <c r="DX295" s="401"/>
      <c r="DY295" s="400"/>
      <c r="DZ295" s="401"/>
      <c r="EA295" s="400"/>
      <c r="EB295" s="401"/>
      <c r="EC295" s="400"/>
      <c r="ED295" s="401"/>
      <c r="EE295" s="400"/>
      <c r="EF295" s="401"/>
      <c r="EG295" s="400"/>
      <c r="EH295" s="401"/>
      <c r="EI295" s="400"/>
      <c r="EJ295" s="447"/>
      <c r="EK295" s="512"/>
      <c r="EL295" s="515"/>
      <c r="EM295" s="450"/>
      <c r="EN295" s="348"/>
      <c r="EO295" s="348"/>
      <c r="EP295" s="179">
        <f t="shared" si="310"/>
        <v>0</v>
      </c>
      <c r="EQ295" s="179">
        <f t="shared" si="311"/>
        <v>0</v>
      </c>
      <c r="ER295" s="179">
        <f t="shared" si="312"/>
        <v>0</v>
      </c>
      <c r="ES295" s="179">
        <f t="shared" si="313"/>
        <v>0</v>
      </c>
      <c r="ET295" s="179">
        <f t="shared" si="314"/>
        <v>0</v>
      </c>
      <c r="EU295" s="179">
        <f t="shared" si="315"/>
        <v>0</v>
      </c>
      <c r="EV295" s="172">
        <f t="shared" si="316"/>
        <v>0</v>
      </c>
      <c r="EW295" s="253"/>
      <c r="EX295" s="254">
        <v>0</v>
      </c>
      <c r="EY295" s="180">
        <v>0</v>
      </c>
      <c r="EZ295" s="255">
        <v>0</v>
      </c>
      <c r="FA295" s="255">
        <v>0</v>
      </c>
      <c r="FB295" s="180">
        <f>SUM(FF295:GI295)/2</f>
        <v>0</v>
      </c>
      <c r="FC295" s="256">
        <f>N295*km*'VALORES TABELA'!$B$13</f>
        <v>0</v>
      </c>
      <c r="FD295" s="250">
        <f t="shared" si="343"/>
        <v>0</v>
      </c>
      <c r="FE295" s="257"/>
      <c r="FF295" s="181">
        <f>((Q295+S295)*Percapita)+((R295+T295)*Cadeirante)</f>
        <v>0</v>
      </c>
      <c r="FG295" s="181">
        <f>((U295+W295)*Percapita/30*FG$4)+((V295+X295)*Cadeirante/30*FG$4)</f>
        <v>0</v>
      </c>
      <c r="FH295" s="181">
        <f>((Y295+AA295)*Percapita/30*FH$4)+((Z295+AB295)*Cadeirante/30*FH$4)</f>
        <v>0</v>
      </c>
      <c r="FI295" s="181">
        <f>((AC295+AE295)*Percapita/30*FI$4)+((AD295+AF295)*Cadeirante/30*FI$4)</f>
        <v>0</v>
      </c>
      <c r="FJ295" s="181">
        <f>((AG295+AI295)*Percapita/30*FJ$4)+((AH295+AJ295)*Cadeirante/30*FJ$4)</f>
        <v>0</v>
      </c>
      <c r="FK295" s="181">
        <f>((AK295+AM295)*Percapita/30*FK$4)+((AL295+AN295)*Cadeirante/30*FK$4)</f>
        <v>0</v>
      </c>
      <c r="FL295" s="181">
        <f>((AO295+AQ295)*Percapita/30*FL$4)+((AP295+AR295)*Cadeirante/30*FL$4)</f>
        <v>0</v>
      </c>
      <c r="FM295" s="181">
        <f>((AS295+AU295)*Percapita/30*FM$4)+((AT295+AV295)*Cadeirante/30*FM$4)</f>
        <v>0</v>
      </c>
      <c r="FN295" s="181">
        <f>((AW295+AY295)*Percapita/30*FN$4)+((AX295+AZ295)*Cadeirante/30*FN$4)</f>
        <v>0</v>
      </c>
      <c r="FO295" s="181">
        <f>((BA295+BC295)*Percapita/30*FO$4)+((BB295+BD295)*Cadeirante/30*FO$4)</f>
        <v>0</v>
      </c>
      <c r="FP295" s="181">
        <f>((BE295+BG295)*Percapita/30*FP$4)+((BF295+BH295)*Cadeirante/30*FP$4)</f>
        <v>0</v>
      </c>
      <c r="FQ295" s="181">
        <f>((BI295+BK295)*Percapita/30*FQ$4)+((BJ295+BL295)*Cadeirante/30*FQ$4)</f>
        <v>0</v>
      </c>
      <c r="FR295" s="181">
        <f>((BM295+BO295)*Percapita/30*FR$4)+((BN295+BP295)*Cadeirante/30*FR$4)</f>
        <v>0</v>
      </c>
      <c r="FS295" s="181">
        <f>((BQ295+BS295)*Percapita/30*FS$4)+((BR295+BT295)*Cadeirante/30*FS$4)</f>
        <v>0</v>
      </c>
      <c r="FT295" s="181">
        <f>((BU295+BW295)*Percapita/30*FT$4)+((BV295+BX295)*Cadeirante/30*FT$4)</f>
        <v>0</v>
      </c>
      <c r="FU295" s="181">
        <f>((BY295+CA295)*Percapita/30*FU$4)+((BZ295+CB295)*Cadeirante/30*FU$4)</f>
        <v>0</v>
      </c>
      <c r="FV295" s="181">
        <f>((CC295+CE295)*Percapita/30*FV$4)+((CD295+CF295)*Cadeirante/30*FV$4)</f>
        <v>0</v>
      </c>
      <c r="FW295" s="181">
        <f>((CG295+CI295)*Percapita/30*FW$4)+((CI295+CK295)*Cadeirante/30*FW$4)</f>
        <v>0</v>
      </c>
      <c r="FX295" s="181">
        <f>((CK295+CM295)*Percapita/30*FX$4)+((CL295+CN295)*Cadeirante/30*FX$4)</f>
        <v>0</v>
      </c>
      <c r="FY295" s="181">
        <f>((CO295+CQ295)*Percapita/30*FY$4)+((CP295+CR295)*Cadeirante/30*FY$4)</f>
        <v>0</v>
      </c>
      <c r="FZ295" s="181">
        <f>((CS295+CU295)*Percapita/30*FZ$4)+((CT295+CV295)*Cadeirante/30*FZ$4)</f>
        <v>0</v>
      </c>
      <c r="GA295" s="181">
        <f>((CW295+CY295)*Percapita/30*GA$4)+((CX295+CZ295)*Cadeirante/30*GA$4)</f>
        <v>0</v>
      </c>
      <c r="GB295" s="181">
        <f>((DA295+DC295)*Percapita/30*GB$4)+((DB295+DD295)*Cadeirante/30*GB$4)</f>
        <v>0</v>
      </c>
      <c r="GC295" s="181">
        <f>((DE295+DG295)*Percapita/30*GC$4)+((DF295+DH295)*Cadeirante/30*GC$4)</f>
        <v>0</v>
      </c>
      <c r="GD295" s="181">
        <f>((DI295+DK295)*Percapita/30*GD$4)+((DJ295+DL295)*Cadeirante/30*GD$4)</f>
        <v>0</v>
      </c>
      <c r="GE295" s="181">
        <f>((DM295+DO295)*Percapita/30*GE$4)+((DN295+DP295)*Cadeirante/30*GE$4)</f>
        <v>0</v>
      </c>
      <c r="GF295" s="181">
        <f>((DQ295+DS295)*Percapita/30*GF$4)+((DR295+DT295)*Cadeirante/30*GF$4)</f>
        <v>0</v>
      </c>
      <c r="GG295" s="181">
        <f>((DU295+DW295)*Percapita/30*GG$4)+((DV295+DX295)*Cadeirante/30*GG$4)</f>
        <v>0</v>
      </c>
      <c r="GH295" s="181">
        <f>((DY295+EA295)*Percapita/30*GH$4)+((DZ295+EB295)*Cadeirante/30*GH$4)</f>
        <v>0</v>
      </c>
      <c r="GI295" s="181">
        <f>((EC295+EE295)*Percapita/30*GI$4)+((ED295+EF295)*Cadeirante/30*GI$4)</f>
        <v>0</v>
      </c>
      <c r="GJ295" s="181">
        <f>((EG295+EI295)*Percapita)+((EH295+EJ295)*Cadeirante)</f>
        <v>0</v>
      </c>
      <c r="GK295" s="258"/>
      <c r="GL295" s="103">
        <f t="shared" si="318"/>
        <v>0</v>
      </c>
      <c r="GM295" s="124"/>
      <c r="GN295" s="182"/>
      <c r="GO295" s="182"/>
      <c r="GP295" s="182"/>
      <c r="GQ295" s="182"/>
      <c r="GR295" s="182"/>
      <c r="GS295" s="182"/>
      <c r="GT295" s="182"/>
      <c r="GU295" s="182"/>
      <c r="GV295" s="182"/>
      <c r="GW295" s="182"/>
      <c r="GX295" s="182"/>
      <c r="GY295" s="182"/>
      <c r="GZ295" s="182"/>
      <c r="HA295" s="182"/>
      <c r="HB295" s="182"/>
      <c r="HC295" s="182"/>
      <c r="HD295" s="182"/>
      <c r="HE295" s="182"/>
      <c r="HF295" s="182"/>
      <c r="HG295" s="182"/>
      <c r="HH295" s="182"/>
      <c r="HI295" s="182"/>
      <c r="HJ295" s="182"/>
      <c r="HK295" s="182"/>
      <c r="HL295" s="182"/>
      <c r="HM295" s="182"/>
      <c r="HN295" s="182"/>
      <c r="HO295" s="182"/>
      <c r="HP295" s="259"/>
      <c r="HQ295" s="64"/>
      <c r="HW295" s="257"/>
      <c r="HY295" s="280">
        <f t="shared" si="344"/>
        <v>0</v>
      </c>
      <c r="HZ295" s="280">
        <f t="shared" si="345"/>
        <v>0</v>
      </c>
      <c r="IA295" s="280">
        <f t="shared" si="346"/>
        <v>0</v>
      </c>
    </row>
    <row r="296" spans="1:237" s="106" customFormat="1" ht="22.5" customHeight="1" x14ac:dyDescent="0.25">
      <c r="A296" t="s">
        <v>3426</v>
      </c>
      <c r="B296" s="522" t="s">
        <v>3427</v>
      </c>
      <c r="C296" s="523">
        <v>1</v>
      </c>
      <c r="D296" s="524" t="s">
        <v>3428</v>
      </c>
      <c r="E296" s="524" t="s">
        <v>3429</v>
      </c>
      <c r="F296" s="525" t="s">
        <v>3182</v>
      </c>
      <c r="G296" s="525" t="s">
        <v>3183</v>
      </c>
      <c r="H296" s="350" t="s">
        <v>2128</v>
      </c>
      <c r="I296" s="351" t="s">
        <v>2128</v>
      </c>
      <c r="J296" s="409" t="s">
        <v>3184</v>
      </c>
      <c r="K296" s="410" t="s">
        <v>3185</v>
      </c>
      <c r="L296" s="329">
        <f>CONTINUA!BV296</f>
        <v>0</v>
      </c>
      <c r="M296" s="329">
        <f>CONTINUA!BW296</f>
        <v>0</v>
      </c>
      <c r="N296" s="895"/>
      <c r="O296" s="896" t="s">
        <v>3542</v>
      </c>
      <c r="P296" s="897">
        <v>0</v>
      </c>
      <c r="Q296" s="400"/>
      <c r="R296" s="401"/>
      <c r="S296" s="400"/>
      <c r="T296" s="401"/>
      <c r="U296" s="400"/>
      <c r="V296" s="401"/>
      <c r="W296" s="400"/>
      <c r="X296" s="401"/>
      <c r="Y296" s="400"/>
      <c r="Z296" s="401"/>
      <c r="AA296" s="400"/>
      <c r="AB296" s="401"/>
      <c r="AC296" s="400"/>
      <c r="AD296" s="401"/>
      <c r="AE296" s="400"/>
      <c r="AF296" s="401"/>
      <c r="AG296" s="400"/>
      <c r="AH296" s="401"/>
      <c r="AI296" s="400"/>
      <c r="AJ296" s="401"/>
      <c r="AK296" s="400"/>
      <c r="AL296" s="401"/>
      <c r="AM296" s="400"/>
      <c r="AN296" s="401"/>
      <c r="AO296" s="400"/>
      <c r="AP296" s="401"/>
      <c r="AQ296" s="400"/>
      <c r="AR296" s="401"/>
      <c r="AS296" s="400"/>
      <c r="AT296" s="401"/>
      <c r="AU296" s="400"/>
      <c r="AV296" s="401"/>
      <c r="AW296" s="400"/>
      <c r="AX296" s="401"/>
      <c r="AY296" s="400"/>
      <c r="AZ296" s="401"/>
      <c r="BA296" s="400"/>
      <c r="BB296" s="401"/>
      <c r="BC296" s="400"/>
      <c r="BD296" s="401"/>
      <c r="BE296" s="400"/>
      <c r="BF296" s="401"/>
      <c r="BG296" s="400"/>
      <c r="BH296" s="401"/>
      <c r="BI296" s="400"/>
      <c r="BJ296" s="401"/>
      <c r="BK296" s="400"/>
      <c r="BL296" s="401"/>
      <c r="BM296" s="400"/>
      <c r="BN296" s="401"/>
      <c r="BO296" s="400"/>
      <c r="BP296" s="401"/>
      <c r="BQ296" s="400"/>
      <c r="BR296" s="401"/>
      <c r="BS296" s="400"/>
      <c r="BT296" s="401"/>
      <c r="BU296" s="400"/>
      <c r="BV296" s="401"/>
      <c r="BW296" s="400"/>
      <c r="BX296" s="401"/>
      <c r="BY296" s="400"/>
      <c r="BZ296" s="401"/>
      <c r="CA296" s="400"/>
      <c r="CB296" s="401"/>
      <c r="CC296" s="400"/>
      <c r="CD296" s="401"/>
      <c r="CE296" s="400"/>
      <c r="CF296" s="401"/>
      <c r="CG296" s="400"/>
      <c r="CH296" s="401"/>
      <c r="CI296" s="400"/>
      <c r="CJ296" s="401"/>
      <c r="CK296" s="400"/>
      <c r="CL296" s="401"/>
      <c r="CM296" s="400"/>
      <c r="CN296" s="401"/>
      <c r="CO296" s="400"/>
      <c r="CP296" s="401"/>
      <c r="CQ296" s="400"/>
      <c r="CR296" s="401"/>
      <c r="CS296" s="400"/>
      <c r="CT296" s="401"/>
      <c r="CU296" s="400"/>
      <c r="CV296" s="401"/>
      <c r="CW296" s="400"/>
      <c r="CX296" s="401"/>
      <c r="CY296" s="400"/>
      <c r="CZ296" s="401"/>
      <c r="DA296" s="400"/>
      <c r="DB296" s="401"/>
      <c r="DC296" s="400"/>
      <c r="DD296" s="401"/>
      <c r="DE296" s="400"/>
      <c r="DF296" s="401"/>
      <c r="DG296" s="400"/>
      <c r="DH296" s="401"/>
      <c r="DI296" s="400"/>
      <c r="DJ296" s="401"/>
      <c r="DK296" s="400"/>
      <c r="DL296" s="401"/>
      <c r="DM296" s="400"/>
      <c r="DN296" s="401"/>
      <c r="DO296" s="400"/>
      <c r="DP296" s="401"/>
      <c r="DQ296" s="400"/>
      <c r="DR296" s="401"/>
      <c r="DS296" s="400"/>
      <c r="DT296" s="401"/>
      <c r="DU296" s="400"/>
      <c r="DV296" s="401"/>
      <c r="DW296" s="400"/>
      <c r="DX296" s="401"/>
      <c r="DY296" s="400"/>
      <c r="DZ296" s="401"/>
      <c r="EA296" s="400"/>
      <c r="EB296" s="401"/>
      <c r="EC296" s="400"/>
      <c r="ED296" s="401"/>
      <c r="EE296" s="400"/>
      <c r="EF296" s="401"/>
      <c r="EG296" s="400"/>
      <c r="EH296" s="401"/>
      <c r="EI296" s="400"/>
      <c r="EJ296" s="447"/>
      <c r="EK296" s="510"/>
      <c r="EL296" s="513"/>
      <c r="EM296" s="520"/>
      <c r="EN296" s="520"/>
      <c r="EO296" s="520"/>
      <c r="EP296" s="171">
        <f t="shared" si="310"/>
        <v>0</v>
      </c>
      <c r="EQ296" s="171">
        <f t="shared" si="311"/>
        <v>0</v>
      </c>
      <c r="ER296" s="171">
        <f t="shared" si="312"/>
        <v>0</v>
      </c>
      <c r="ES296" s="171">
        <f t="shared" si="313"/>
        <v>0</v>
      </c>
      <c r="ET296" s="171">
        <f t="shared" si="314"/>
        <v>0</v>
      </c>
      <c r="EU296" s="171">
        <f t="shared" si="315"/>
        <v>0</v>
      </c>
      <c r="EV296" s="172">
        <f t="shared" si="316"/>
        <v>0</v>
      </c>
      <c r="EW296" s="367">
        <f>IF(C296=4,IF(MAX(Q296:EJ298)&gt;0,(Especiall/30*(IF(($G296-$F296)=($G$5-$F$5),30,IF(DAY($G296)=31,($G296-$F296),($G296-$F296)+1)))),0),0)</f>
        <v>0</v>
      </c>
      <c r="EX296" s="248">
        <f t="shared" ref="EX296:EX299" si="347">FF296</f>
        <v>17123.27</v>
      </c>
      <c r="EY296" s="174">
        <f>(L296*regular)+(M296*Cadeirantee)</f>
        <v>0</v>
      </c>
      <c r="EZ296" s="249">
        <f>SUMIF(FG296:GJ296,"&gt;0")</f>
        <v>834.66499999999996</v>
      </c>
      <c r="FA296" s="249">
        <f>SUMIF(FG296:GJ296,"&lt;0")+SUMIF(GN296:HP296,"&lt;0")</f>
        <v>-269.661</v>
      </c>
      <c r="FB296" s="174">
        <v>0</v>
      </c>
      <c r="FC296" s="175">
        <f>N296*km*'VALORES TABELA'!$B$13</f>
        <v>0</v>
      </c>
      <c r="FD296" s="250">
        <f>GL296</f>
        <v>0</v>
      </c>
      <c r="FE296" s="176">
        <f>(EW296+EW297+EW298+EW299+EX296+EX297+EX298+EX299+EY296+EY297+EY298+EY299+EY300+EZ296+EZ297+EZ298+EZ299+FA296+FA297+FA298+FA299+FC296+FC297+FC298+FC299+HY296-HZ296-IA296+FD296+FD297+FD298+FD299+FB300)</f>
        <v>17765.394</v>
      </c>
      <c r="FF296" s="177">
        <f>IF(C296=4,SUM(Q296+Q297+Q298+S296+S297+S298)*Percapita/30*FF$4+(R296+R297+R298+T296+T297+T298)*Cadeirante/30*FF$4,IF(C296=3,IF(Q299+S299=10,Fixo/30*FF$4+(Q296+Q297+Q298+S296+S297+S298)*Percapita/30*FF$4+(R299+T299)*Cadeirante/30*FF$4,IF(Q299+S299&lt;=9,(Q299+S299)*Crechee/30*FF$4)+(R299+T299)*Cadeirante/30*FF$4+(Q296+Q297+Q298+S296+S297+S298)*Percapita/30*FF$4)+IF(Q299+S299&gt;=11,Fixo/30*FF$4+(Q299+S299-10)*Crechee/30*FF$4,0),IF(C296=2,IF(R296+R297+R298+R299+T296+T297+T298+T299=1,Cadeirante/30*FF$4,IF(R296+R297+R298+R299+T296+T297+T298+T299=2,Fixo/30*FF$4,IF(R296+R297+R298+R299+T296+T297+T298+T299&gt;2,Fixo/30*FF$4+(R296+R297+R298+R299+T296+T297+T298+T299-2)*Cadeirante/30*FF$4)))+(Q296+Q297+Q298+S296+S297+S298)*Percapita/30*FF$4+(Q299+S299)*Crechee/30*FF$4,IF(C296=1,IF(Q296+Q297+Q298+R296+R297+R298+S296+S297+S298+T296+T297+T298&lt;=15,(Q296+Q297+Q298+S296+S297+S298)*Percapita/30*FF$4,IF(Q296+Q297+Q298+R296+R297+R298+S296+S297+S298+T296+T297+T298&gt;=16,Fixo/30*FF$4+(Q296+Q297+Q298+R296+R297+R298+S296+S297+S298+T296+T297-16)*Percapita/30*FF$4))))))</f>
        <v>17123.27</v>
      </c>
      <c r="FG296" s="177">
        <f>IF(C296=4,SUM(U296+U297+U298+W296+W297+W298)*Percapita/30*FG$4+(V296+V297+V298+X296+X297+X298)*Cadeirante/30*FG$4,IF(C296=3,IF(U299+W299=10,Fixo/30*FG$4+(U296+U297+U298+W296+W297+W298)*Percapita/30*FG$4+(V299+X299)*Cadeirante/30*FG$4,IF(U299+W299&lt;=9,(U299+W299)*Crechee/30*FG$4)+(V299+X299)*Cadeirante/30*FG$4+(U296+U297+U298+W296+W297+W298)*Percapita/30*FG$4)+IF(U299+W299&gt;=11,Fixo/30*FG$4+(U299+W299-10)*Crechee/30*FG$4,0),IF(C296=2,IF(V296+V297+V298+V299+X296+X297+X298+X299=1,Cadeirante/30*FG$4,IF(V296+V297+V298+V299+X296+X297+X298+X299=2,Fixo/30*FG$4,IF(V296+V297+V298+V299+X296+X297+X298+X299&gt;2,Fixo/30*FG$4+(V296+V297+V298+V299+X296+X297+X298+X299-2)*Cadeirante/30*FG$4)))+(U296+U297+U298+W296+W297+W298)*Percapita/30*FG$4+(U299+W299)*Crechee/30*FG$4,IF(C296=1,IF(U296+U297+U298+V296+V297+V298+W296+W297+W298+X296+X297+X298&lt;=15,(U296+U297+U298+W296+W297+W298)*Percapita/30*FG$4,IF(U296+U297+U298+V296+V297+V298+W296+W297+W298+X296+X297+X298&gt;=16,Fixo/30*FG$4+(U296+U297+U298+V296+V297+V298+W296+W297+W298+X296+X297-16)*Percapita/30*FG$4))))))</f>
        <v>744.77800000000002</v>
      </c>
      <c r="FH296" s="177">
        <f>IF(C296=4,SUM(Y296+Y297+Y298+AA296+AA297+AA298)*Percapita/30*FH$4+(Z296+Z297+Z298+AB296+AB297+AB298)*Cadeirante/30*FH$4,IF(C296=3,IF(Y299+AA299=10,Fixo/30*FH$4+(Y296+Y297+Y298+AA296+AA297+AA298)*Percapita/30*FH$4+(Z299+AB299)*Cadeirante/30*FH$4,IF(Y299+AA299&lt;=9,(Y299+AA299)*Crechee/30*FH$4)+(Z299+AB299)*Cadeirante/30*FH$4+(Y296+Y297+Y298+AA296+AA297+AA298)*Percapita/30*FH$4)+IF(Y299+AA299&gt;=11,Fixo/30*FH$4+(Y299+AA299-10)*Crechee/30*FH$4,0),IF(C296=2,IF(Z296+Z297+Z298+Z299+AB296+AB297+AB298+AB299=1,Cadeirante/30*FH$4,IF(Z296+Z297+Z298+Z299+AB296+AB297+AB298+AB299=2,Fixo/30*FH$4,IF(Z296+Z297+Z298+Z299+AB296+AB297+AB298+AB299&gt;2,Fixo/30*FH$4+(Z296+Z297+Z298+Z299+AB296+AB297+AB298+AB299-2)*Cadeirante/30*FH$4)))+(Y296+Y297+Y298+AA296+AA297+AA298)*Percapita/30*FH$4+(Y299+AA299)*Crechee/30*FH$4,IF(C296=1,IF(Y296+Y297+Y298+Z296+Z297+Z298+AA296+AA297+AA298+AB296+AB297+AB298&lt;=15,(Y296+Y297+Y298+AA296+AA297+AA298)*Percapita/30*FH$4,IF(Y296+Y297+Y298+Z296+Z297+Z298+AA296+AA297+AA298+AB296+AB297+AB298&gt;=16,Fixo/30*FH$4+(Y296+Y297+Y298+Z296+Z297+Z298+AA296+AA297+AA298+AB296+AB297-16)*Percapita/30*FH$4))))))</f>
        <v>0</v>
      </c>
      <c r="FI296" s="177">
        <f>IF(C296=4,SUM(AC296+AC297+AC298+AE296+AE297+AE298)*Percapita/30*FI$4+(AD296+AD297+AD298+AF296+AF297+AF298)*Cadeirante/30*FI$4,IF(C296=3,IF(AC299+AE299=10,Fixo/30*FI$4+(AC296+AC297+AC298+AE296+AE297+AE298)*Percapita/30*FI$4+(AD299+AF299)*Cadeirante/30*FI$4,IF(AC299+AE299&lt;=9,(AC299+AE299)*Crechee/30*FI$4)+(AD299+AF299)*Cadeirante/30*FI$4+(AC296+AC297+AC298+AE296+AE297+AE298)*Percapita/30*FI$4)+IF(AC299+AE299&gt;=11,Fixo/30*FI$4+(AC299+AE299-10)*Crechee/30*FI$4,0),IF(C296=2,IF(AD296+AD297+AD298+AD299+AF296+AF297+AF298+AF299=1,Cadeirante/30*FI$4,IF(AD296+AD297+AD298+AD299+AF296+AF297+AF298+AF299=2,Fixo/30*FI$4,IF(AD296+AD297+AD298+AD299+AF296+AF297+AF298+AF299&gt;2,Fixo/30*FI$4+(AD296+AD297+AD298+AD299+AF296+AF297+AF298+AF299-2)*Cadeirante/30*FI$4)))+(AC296+AC297+AC298+AE296+AE297+AE298)*Percapita/30*FI$4+(AC299+AE299)*Crechee/30*FI$4,IF(C296=1,IF(AC296+AC297+AC298+AD296+AD297+AD298+AE296+AE297+AE298+AF296+AF297+AF298&lt;=15,(AC296+AC297+AC298+AE296+AE297+AE298)*Percapita/30*FI$4,IF(AC296+AC297+AC298+AD296+AD297+AD298+AE296+AE297+AE298+AF296+AF297+AF298&gt;=16,Fixo/30*FI$4+(AC296+AC297+AC298+AD296+AD297+AD298+AE296+AE297+AE298+AF296+AF297-16)*Percapita/30*FI$4))))))</f>
        <v>0</v>
      </c>
      <c r="FJ296" s="177">
        <f>IF(C296=4,SUM(AG296+AG297+AG298+AI296+AI297+AI298)*Percapita/30*FJ$4+(AH296+AH297+AH298+AJ296+AJ297+AJ298)*Cadeirante/30*FJ$4,IF(C296=3,IF(AG299+AI299=10,Fixo/30*FJ$4+(AG296+AG297+AG298+AI296+AI297+AI298)*Percapita/30*FJ$4+(AH299+AJ299)*Cadeirante/30*FJ$4,IF(AG299+AI299&lt;=9,(AG299+AI299)*Crechee/30*FJ$4)+(AH299+AJ299)*Cadeirante/30*FJ$4+(AG296+AG297+AG298+AI296+AI297+AI298)*Percapita/30*FJ$4)+IF(AG299+AI299&gt;=11,Fixo/30*FJ$4+(AG299+AI299-10)*Crechee/30*FJ$4,0),IF(C296=2,IF(AH296+AH297+AH298+AH299+AJ296+AJ297+AJ298+AJ299=1,Cadeirante/30*FJ$4,IF(AH296+AH297+AH298+AH299+AJ296+AJ297+AJ298+AJ299=2,Fixo/30*FJ$4,IF(AH296+AH297+AH298+AH299+AJ296+AJ297+AJ298+AJ299&gt;2,Fixo/30*FJ$4+(AH296+AH297+AH298+AH299+AJ296+AJ297+AJ298+AJ299-2)*Cadeirante/30*FJ$4)))+(AG296+AG297+AG298+AI296+AI297+AI298)*Percapita/30*FJ$4+(AG299+AI299)*Crechee/30*FJ$4,IF(C296=1,IF(AG296+AG297+AG298+AH296+AH297+AH298+AI296+AI297+AI298+AJ296+AJ297+AJ298&lt;=15,(AG296+AG297+AG298+AI296+AI297+AI298)*Percapita/30*FJ$4,IF(AG296+AG297+AG298+AH296+AH297+AH298+AI296+AI297+AI298+AJ296+AJ297+AJ298&gt;=16,Fixo/30*FJ$4+(AG296+AG297+AG298+AH296+AH297+AH298+AI296+AI297+AI298+AJ296+AJ297-16)*Percapita/30*FJ$4))))))</f>
        <v>0</v>
      </c>
      <c r="FK296" s="177">
        <f>IF(C296=4,SUM(AK296+AK297+AK298+AM296+AM297+AM298)*Percapita/30*FK$4+(AL296+AL297+AL298+AN296+AN297+AN298)*Cadeirante/30*FK$4,IF(C296=3,IF(AK299+AM299=10,Fixo/30*FK$4+(AK296+AK297+AK298+AM296+AM297+AM298)*Percapita/30*FK$4+(AL299+AN299)*Cadeirante/30*FK$4,IF(AK299+AM299&lt;=9,(AK299+AM299)*Crechee/30*FK$4)+(AL299+AN299)*Cadeirante/30*FK$4+(AK296+AK297+AK298+AM296+AM297+AM298)*Percapita/30*FK$4)+IF(AK299+AM299&gt;=11,Fixo/30*FK$4+(AK299+AM299-10)*Crechee/30*FK$4,0),IF(C296=2,IF(AL296+AL297+AL298+AL299+AN296+AN297+AN298+AN299=1,Cadeirante/30*FK$4,IF(AL296+AL297+AL298+AL299+AN296+AN297+AN298+AN299=2,Fixo/30*FK$4,IF(AL296+AL297+AL298+AL299+AN296+AN297+AN298+AN299&gt;2,Fixo/30*FK$4+(AL296+AL297+AL298+AL299+AN296+AN297+AN298+AN299-2)*Cadeirante/30*FK$4)))+(AK296+AK297+AK298+AM296+AM297+AM298)*Percapita/30*FK$4+(AK299+AM299)*Crechee/30*FK$4,IF(C296=1,IF(AK296+AK297+AK298+AL296+AL297+AL298+AM296+AM297+AM298+AN296+AN297+AN298&lt;=15,(AK296+AK297+AK298+AM296+AM297+AM298)*Percapita/30*FK$4,IF(AK296+AK297+AK298+AL296+AL297+AL298+AM296+AM297+AM298+AN296+AN297+AN298&gt;=16,Fixo/30*FK$4+(AK296+AK297+AK298+AL296+AL297+AL298+AM296+AM297+AM298+AN296+AN297-16)*Percapita/30*FK$4))))))</f>
        <v>0</v>
      </c>
      <c r="FL296" s="177">
        <f>IF(C296=4,SUM(AO296+AO297+AO298+AQ296+AQ297+AQ298)*Percapita/30*FL$4+(AP296+AP297+AP298+AR296+AR297+AR298)*Cadeirante/30*FL$4,IF(C296=3,IF(AO299+AQ299=10,Fixo/30*FL$4+(AO296+AO297+AO298+AQ296+AQ297+AQ298)*Percapita/30*FL$4+(AP299+AR299)*Cadeirante/30*FL$4,IF(AO299+AQ299&lt;=9,(AO299+AQ299)*Crechee/30*FL$4)+(AP299+AR299)*Cadeirante/30*FL$4+(AO296+AO297+AO298+AQ296+AQ297+AQ298)*Percapita/30*FL$4)+IF(AO299+AQ299&gt;=11,Fixo/30*FL$4+(AO299+AQ299-10)*Crechee/30*FL$4,0),IF(C296=2,IF(AP296+AP297+AP298+AP299+AR296+AR297+AR298+AR299=1,Cadeirante/30*FL$4,IF(AP296+AP297+AP298+AP299+AR296+AR297+AR298+AR299=2,Fixo/30*FL$4,IF(AP296+AP297+AP298+AP299+AR296+AR297+AR298+AR299&gt;2,Fixo/30*FL$4+(AP296+AP297+AP298+AP299+AR296+AR297+AR298+AR299-2)*Cadeirante/30*FL$4)))+(AO296+AO297+AO298+AQ296+AQ297+AQ298)*Percapita/30*FL$4+(AO299+AQ299)*Crechee/30*FL$4,IF(C296=1,IF(AO296+AO297+AO298+AP296+AP297+AP298+AQ296+AQ297+AQ298+AR296+AR297+AR298&lt;=15,(AO296+AO297+AO298+AQ296+AQ297+AQ298)*Percapita/30*FL$4,IF(AO296+AO297+AO298+AP296+AP297+AP298+AQ296+AQ297+AQ298+AR296+AR297+AR298&gt;=16,Fixo/30*FL$4+(AO296+AO297+AO298+AP296+AP297+AP298+AQ296+AQ297+AQ298+AR296+AR297-16)*Percapita/30*FL$4))))))</f>
        <v>0</v>
      </c>
      <c r="FM296" s="177">
        <f>IF(C296=4,SUM(AS296+AS297+AS298+AU296+AU297+AU298)*Percapita/30*FM$4+(AT296+AT297+AT298+AV296+AV297+AV298)*Cadeirante/30*FM$4,IF(C296=3,IF(AS299+AU299=10,Fixo/30*FM$4+(AS296+AS297+AS298+AU296+AU297+AU298)*Percapita/30*FM$4+(AT299+AV299)*Cadeirante/30*FM$4,IF(AS299+AU299&lt;=9,(AS299+AU299)*Crechee/30*FM$4)+(AT299+AV299)*Cadeirante/30*FM$4+(AS296+AS297+AS298+AU296+AU297+AU298)*Percapita/30*FM$4)+IF(AS299+AU299&gt;=11,Fixo/30*FM$4+(AS299+AU299-10)*Crechee/30*FM$4,0),IF(C296=2,IF(AT296+AT297+AT298+AT299+AV296+AV297+AV298+AV299=1,Cadeirante/30*FM$4,IF(AT296+AT297+AT298+AT299+AV296+AV297+AV298+AV299=2,Fixo/30*FM$4,IF(AT296+AT297+AT298+AT299+AV296+AV297+AV298+AV299&gt;2,Fixo/30*FM$4+(AT296+AT297+AT298+AT299+AV296+AV297+AV298+AV299-2)*Cadeirante/30*FM$4)))+(AS296+AS297+AS298+AU296+AU297+AU298)*Percapita/30*FM$4+(AS299+AU299)*Crechee/30*FM$4,IF(C296=1,IF(AS296+AS297+AS298+AT296+AT297+AT298+AU296+AU297+AU298+AV296+AV297+AV298&lt;=15,(AS296+AS297+AS298+AU296+AU297+AU298)*Percapita/30*FM$4,IF(AS296+AS297+AS298+AT296+AT297+AT298+AU296+AU297+AU298+AV296+AV297+AV298&gt;=16,Fixo/30*FM$4+(AS296+AS297+AS298+AT296+AT297+AT298+AU296+AU297+AU298+AV296+AV297-16)*Percapita/30*FM$4))))))</f>
        <v>0</v>
      </c>
      <c r="FN296" s="177">
        <f>IF(C296=4,SUM(AW296+AW297+AW298+AY296+AY297+AY298)*Percapita/30*FN$4+(AX296+AX297+AX298+AZ296+AZ297+AZ298)*Cadeirante/30*FN$4,IF(C296=3,IF(AW299+AY299=10,Fixo/30*FN$4+(AW296+AW297+AW298+AY296+AY297+AY298)*Percapita/30*FN$4+(AX299+AZ299)*Cadeirante/30*FN$4,IF(AW299+AY299&lt;=9,(AW299+AY299)*Crechee/30*FN$4)+(AX299+AZ299)*Cadeirante/30*FN$4+(AW296+AW297+AW298+AY296+AY297+AY298)*Percapita/30*FN$4)+IF(AW299+AY299&gt;=11,Fixo/30*FN$4+(AW299+AY299-10)*Crechee/30*FN$4,0),IF(C296=2,IF(AX296+AX297+AX298+AX299+AZ296+AZ297+AZ298+AZ299=1,Cadeirante/30*FN$4,IF(AX296+AX297+AX298+AX299+AZ296+AZ297+AZ298+AZ299=2,Fixo/30*FN$4,IF(AX296+AX297+AX298+AX299+AZ296+AZ297+AZ298+AZ299&gt;2,Fixo/30*FN$4+(AX296+AX297+AX298+AX299+AZ296+AZ297+AZ298+AZ299-2)*Cadeirante/30*FN$4)))+(AW296+AW297+AW298+AY296+AY297+AY298)*Percapita/30*FN$4+(AW299+AY299)*Crechee/30*FN$4,IF(C296=1,IF(AW296+AW297+AW298+AX296+AX297+AX298+AY296+AY297+AY298+AZ296+AZ297+AZ298&lt;=15,(AW296+AW297+AW298+AY296+AY297+AY298)*Percapita/30*FN$4,IF(AW296+AW297+AW298+AX296+AX297+AX298+AY296+AY297+AY298+AZ296+AZ297+AZ298&gt;=16,Fixo/30*FN$4+(AW296+AW297+AW298+AX296+AX297+AX298+AY296+AY297+AY298+AZ296+AZ297-16)*Percapita/30*FN$4))))))</f>
        <v>0</v>
      </c>
      <c r="FO296" s="177">
        <f>IF(C296=4,SUM(BA296+BA297+BA298+BC296+BC297+BC298)*Percapita/30*FO$4+(BB296+BB297+BB298+BD296+BD297+BD298)*Cadeirante/30*FO$4,IF(C296=3,IF(BA299+BC299=10,Fixo/30*FO$4+(BA296+BA297+BA298+BC296+BC297+BC298)*Percapita/30*FO$4+(BB299+BD299)*Cadeirante/30*FO$4,IF(BA299+BC299&lt;=9,(BA299+BC299)*Crechee/30*FO$4)+(BB299+BD299)*Cadeirante/30*FO$4+(BA296+BA297+BA298+BC296+BC297+BC298)*Percapita/30*FO$4)+IF(BA299+BC299&gt;=11,Fixo/30*FO$4+(BA299+BC299-10)*Crechee/30*FO$4,0),IF(C296=2,IF(BB296+BB297+BB298+BB299+BD296+BD297+BD298+BD299=1,Cadeirante/30*FO$4,IF(BB296+BB297+BB298+BB299+BD296+BD297+BD298+BD299=2,Fixo/30*FO$4,IF(BB296+BB297+BB298+BB299+BD296+BD297+BD298+BD299&gt;2,Fixo/30*FO$4+(BB296+BB297+BB298+BB299+BD296+BD297+BD298+BD299-2)*Cadeirante/30*FO$4)))+(BA296+BA297+BA298+BC296+BC297+BC298)*Percapita/30*FO$4+(BA299+BC299)*Crechee/30*FO$4,IF(C296=1,IF(BA296+BA297+BA298+BB296+BB297+BB298+BC296+BC297+BC298+BD296+BD297+BD298&lt;=15,(BA296+BA297+BA298+BC296+BC297+BC298)*Percapita/30*FO$4,IF(BA296+BA297+BA298+BB296+BB297+BB298+BC296+BC297+BC298+BD296+BD297+BD298&gt;=16,Fixo/30*FO$4+(BA296+BA297+BA298+BB296+BB297+BB298+BC296+BC297+BC298+BD296+BD297-16)*Percapita/30*FO$4))))))</f>
        <v>-269.661</v>
      </c>
      <c r="FP296" s="177">
        <f>IF(C296=4,SUM(BE296+BE297+BE298+BG296+BG297+BG298)*Percapita/30*FP$4+(BF296+BF297+BF298+BH296+BH297+BH298)*Cadeirante/30*FP$4,IF(C296=3,IF(BE299+BG299=10,Fixo/30*FP$4+(BE296+BE297+BE298+BG296+BG297+BG298)*Percapita/30*FP$4+(BF299+BH299)*Cadeirante/30*FP$4,IF(BE299+BG299&lt;=9,(BE299+BG299)*Crechee/30*FP$4)+(BF299+BH299)*Cadeirante/30*FP$4+(BE296+BE297+BE298+BG296+BG297+BG298)*Percapita/30*FP$4)+IF(BE299+BG299&gt;=11,Fixo/30*FP$4+(BE299+BG299-10)*Crechee/30*FP$4,0),IF(C296=2,IF(BF296+BF297+BF298+BF299+BH296+BH297+BH298+BH299=1,Cadeirante/30*FP$4,IF(BF296+BF297+BF298+BF299+BH296+BH297+BH298+BH299=2,Fixo/30*FP$4,IF(BF296+BF297+BF298+BF299+BH296+BH297+BH298+BH299&gt;2,Fixo/30*FP$4+(BF296+BF297+BF298+BF299+BH296+BH297+BH298+BH299-2)*Cadeirante/30*FP$4)))+(BE296+BE297+BE298+BG296+BG297+BG298)*Percapita/30*FP$4+(BE299+BG299)*Crechee/30*FP$4,IF(C296=1,IF(BE296+BE297+BE298+BF296+BF297+BF298+BG296+BG297+BG298+BH296+BH297+BH298&lt;=15,(BE296+BE297+BE298+BG296+BG297+BG298)*Percapita/30*FP$4,IF(BE296+BE297+BE298+BF296+BF297+BF298+BG296+BG297+BG298+BH296+BH297+BH298&gt;=16,Fixo/30*FP$4+(BE296+BE297+BE298+BF296+BF297+BF298+BG296+BG297+BG298+BH296+BH297-16)*Percapita/30*FP$4))))))</f>
        <v>0</v>
      </c>
      <c r="FQ296" s="177">
        <f>IF(C296=4,SUM(BI296+BI297+BI298+BK296+BK297+BK298)*Percapita/30*FQ$4+(BJ296+BJ297+BJ298+BL296+BL297+BL298)*Cadeirante/30*FQ$4,IF(C296=3,IF(BI299+BK299=10,Fixo/30*FQ$4+(BI296+BI297+BI298+BK296+BK297+BK298)*Percapita/30*FQ$4+(BJ299+BL299)*Cadeirante/30*FQ$4,IF(BI299+BK299&lt;=9,(BI299+BK299)*Crechee/30*FQ$4)+(BJ299+BL299)*Cadeirante/30*FQ$4+(BI296+BI297+BI298+BK296+BK297+BK298)*Percapita/30*FQ$4)+IF(BI299+BK299&gt;=11,Fixo/30*FQ$4+(BI299+BK299-10)*Crechee/30*FQ$4,0),IF(C296=2,IF(BJ296+BJ297+BJ298+BJ299+BL296+BL297+BL298+BL299=1,Cadeirante/30*FQ$4,IF(BJ296+BJ297+BJ298+BJ299+BL296+BL297+BL298+BL299=2,Fixo/30*FQ$4,IF(BJ296+BJ297+BJ298+BJ299+BL296+BL297+BL298+BL299&gt;2,Fixo/30*FQ$4+(BJ296+BJ297+BJ298+BJ299+BL296+BL297+BL298+BL299-2)*Cadeirante/30*FQ$4)))+(BI296+BI297+BI298+BK296+BK297+BK298)*Percapita/30*FQ$4+(BI299+BK299)*Crechee/30*FQ$4,IF(C296=1,IF(BI296+BI297+BI298+BJ296+BJ297+BJ298+BK296+BK297+BK298+BL296+BL297+BL298&lt;=15,(BI296+BI297+BI298+BK296+BK297+BK298)*Percapita/30*FQ$4,IF(BI296+BI297+BI298+BJ296+BJ297+BJ298+BK296+BK297+BK298+BL296+BL297+BL298&gt;=16,Fixo/30*FQ$4+(BI296+BI297+BI298+BJ296+BJ297+BJ298+BK296+BK297+BK298+BL296+BL297-16)*Percapita/30*FQ$4))))))</f>
        <v>0</v>
      </c>
      <c r="FR296" s="177">
        <f>IF(C296=4,SUM(BM296+BM297+BM298+BO296+BO297+BO298)*Percapita/30*FR$4+(BN296+BN297+BN298+BP296+BP297+BP298)*Cadeirante/30*FR$4,IF(C296=3,IF(BM299+BO299=10,Fixo/30*FR$4+(BM296+BM297+BM298+BO296+BO297+BO298)*Percapita/30*FR$4+(BN299+BP299)*Cadeirante/30*FR$4,IF(BM299+BO299&lt;=9,(BM299+BO299)*Crechee/30*FR$4)+(BN299+BP299)*Cadeirante/30*FR$4+(BM296+BM297+BM298+BO296+BO297+BO298)*Percapita/30*FR$4)+IF(BM299+BO299&gt;=11,Fixo/30*FR$4+(BM299+BO299-10)*Crechee/30*FR$4,0),IF(C296=2,IF(BN296+BN297+BN298+BN299+BP296+BP297+BP298+BP299=1,Cadeirante/30*FR$4,IF(BN296+BN297+BN298+BN299+BP296+BP297+BP298+BP299=2,Fixo/30*FR$4,IF(BN296+BN297+BN298+BN299+BP296+BP297+BP298+BP299&gt;2,Fixo/30*FR$4+(BN296+BN297+BN298+BN299+BP296+BP297+BP298+BP299-2)*Cadeirante/30*FR$4)))+(BM296+BM297+BM298+BO296+BO297+BO298)*Percapita/30*FR$4+(BM299+BO299)*Crechee/30*FR$4,IF(C296=1,IF(BM296+BM297+BM298+BN296+BN297+BN298+BO296+BO297+BO298+BP296+BP297+BP298&lt;=15,(BM296+BM297+BM298+BO296+BO297+BO298)*Percapita/30*FR$4,IF(BM296+BM297+BM298+BN296+BN297+BN298+BO296+BO297+BO298+BP296+BP297+BP298&gt;=16,Fixo/30*FR$4+(BM296+BM297+BM298+BN296+BN297+BN298+BO296+BO297+BO298+BP296+BP297-16)*Percapita/30*FR$4))))))</f>
        <v>0</v>
      </c>
      <c r="FS296" s="177">
        <f>IF(C296=4,SUM(BQ296+BQ297+BQ298+BS296+BS297+BS298)*Percapita/30*FS$4+(BR296+BR297+BR298+BT296+BT297+BT298)*Cadeirante/30*FS$4,IF(C296=3,IF(BQ299+BS299=10,Fixo/30*FS$4+(BQ296+BQ297+BQ298+BS296+BS297+BS298)*Percapita/30*FS$4+(BR299+BT299)*Cadeirante/30*FS$4,IF(BQ299+BS299&lt;=9,(BQ299+BS299)*Crechee/30*FS$4)+(BR299+BT299)*Cadeirante/30*FS$4+(BQ296+BQ297+BQ298+BS296+BS297+BS298)*Percapita/30*FS$4)+IF(BQ299+BS299&gt;=11,Fixo/30*FS$4+(BQ299+BS299-10)*Crechee/30*FS$4,0),IF(C296=2,IF(BR296+BR297+BR298+BR299+BT296+BT297+BT298+BT299=1,Cadeirante/30*FS$4,IF(BR296+BR297+BR298+BR299+BT296+BT297+BT298+BT299=2,Fixo/30*FS$4,IF(BR296+BR297+BR298+BR299+BT296+BT297+BT298+BT299&gt;2,Fixo/30*FS$4+(BR296+BR297+BR298+BR299+BT296+BT297+BT298+BT299-2)*Cadeirante/30*FS$4)))+(BQ296+BQ297+BQ298+BS296+BS297+BS298)*Percapita/30*FS$4+(BQ299+BS299)*Crechee/30*FS$4,IF(C296=1,IF(BQ296+BQ297+BQ298+BR296+BR297+BR298+BS296+BS297+BS298+BT296+BT297+BT298&lt;=15,(BQ296+BQ297+BQ298+BS296+BS297+BS298)*Percapita/30*FS$4,IF(BQ296+BQ297+BQ298+BR296+BR297+BR298+BS296+BS297+BS298+BT296+BT297+BT298&gt;=16,Fixo/30*FS$4+(BQ296+BQ297+BQ298+BR296+BR297+BR298+BS296+BS297+BS298+BT296+BT297-16)*Percapita/30*FS$4))))))</f>
        <v>0</v>
      </c>
      <c r="FT296" s="177">
        <f>IF(C296=4,SUM(BU296+BU297+BU298+BW296+BW297+BW298)*Percapita/30*FT$4+(BV296+BV297+BV298+BX296+BX297+BX298)*Cadeirante/30*FT$4,IF(C296=3,IF(BU299+BW299=10,Fixo/30*FT$4+(BU296+BU297+BU298+BW296+BW297+BW298)*Percapita/30*FT$4+(BV299+BX299)*Cadeirante/30*FT$4,IF(BU299+BW299&lt;=9,(BU299+BW299)*Crechee/30*FT$4)+(BV299+BX299)*Cadeirante/30*FT$4+(BU296+BU297+BU298+BW296+BW297+BW298)*Percapita/30*FT$4)+IF(BU299+BW299&gt;=11,Fixo/30*FT$4+(BU299+BW299-10)*Crechee/30*FT$4,0),IF(C296=2,IF(BV296+BV297+BV298+BV299+BX296+BX297+BX298+BX299=1,Cadeirante/30*FT$4,IF(BV296+BV297+BV298+BV299+BX296+BX297+BX298+BX299=2,Fixo/30*FT$4,IF(BV296+BV297+BV298+BV299+BX296+BX297+BX298+BX299&gt;2,Fixo/30*FT$4+(BV296+BV297+BV298+BV299+BX296+BX297+BX298+BX299-2)*Cadeirante/30*FT$4)))+(BU296+BU297+BU298+BW296+BW297+BW298)*Percapita/30*FT$4+(BU299+BW299)*Crechee/30*FT$4,IF(C296=1,IF(BU296+BU297+BU298+BV296+BV297+BV298+BW296+BW297+BW298+BX296+BX297+BX298&lt;=15,(BU296+BU297+BU298+BW296+BW297+BW298)*Percapita/30*FT$4,IF(BU296+BU297+BU298+BV296+BV297+BV298+BW296+BW297+BW298+BX296+BX297+BX298&gt;=16,Fixo/30*FT$4+(BU296+BU297+BU298+BV296+BV297+BV298+BW296+BW297+BW298+BX296+BX297-16)*Percapita/30*FT$4))))))</f>
        <v>0</v>
      </c>
      <c r="FU296" s="177">
        <f>IF(C296=4,SUM(BY296+BY297+BY298+CA296+CA297+CA298)*Percapita/30*FU$4+(BZ296+BZ297+BZ298+CB296+CB297+CB298)*Cadeirante/30*FU$4,IF(C296=3,IF(BY299+CA299=10,Fixo/30*FU$4+(BY296+BY297+BY298+CA296+CA297+CA298)*Percapita/30*FU$4+(BZ299+CB299)*Cadeirante/30*FU$4,IF(BY299+CA299&lt;=9,(BY299+CA299)*Crechee/30*FU$4)+(BZ299+CB299)*Cadeirante/30*FU$4+(BY296+BY297+BY298+CA296+CA297+CA298)*Percapita/30*FU$4)+IF(BY299+CA299&gt;=11,Fixo/30*FU$4+(BY299+CA299-10)*Crechee/30*FU$4,0),IF(C296=2,IF(BZ296+BZ297+BZ298+BZ299+CB296+CB297+CB298+CB299=1,Cadeirante/30*FU$4,IF(BZ296+BZ297+BZ298+BZ299+CB296+CB297+CB298+CB299=2,Fixo/30*FU$4,IF(BZ296+BZ297+BZ298+BZ299+CB296+CB297+CB298+CB299&gt;2,Fixo/30*FU$4+(BZ296+BZ297+BZ298+BZ299+CB296+CB297+CB298+CB299-2)*Cadeirante/30*FU$4)))+(BY296+BY297+BY298+CA296+CA297+CA298)*Percapita/30*FU$4+(BY299+CA299)*Crechee/30*FU$4,IF(C296=1,IF(BY296+BY297+BY298+BZ296+BZ297+BZ298+CA296+CA297+CA298+CB296+CB297+CB298&lt;=15,(BY296+BY297+BY298+CA296+CA297+CA298)*Percapita/30*FU$4,IF(BY296+BY297+BY298+BZ296+BZ297+BZ298+CA296+CA297+CA298+CB296+CB297+CB298&gt;=16,Fixo/30*FU$4+(BY296+BY297+BY298+BZ296+BZ297+BZ298+CA296+CA297+CA298+CB296+CB297-16)*Percapita/30*FU$4))))))</f>
        <v>0</v>
      </c>
      <c r="FV296" s="177">
        <f>IF(C296=4,SUM(CC296+CC297+CC298+CE296+CE297+CE298)*Percapita/30*FV$4+(CD296+CD297+CD298+CF296+CF297+CF298)*Cadeirante/30*FV$4,IF(C296=3,IF(CC299+CE299=10,Fixo/30*FV$4+(CC296+CC297+CC298+CE296+CE297+CE298)*Percapita/30*FV$4+(CD299+CF299)*Cadeirante/30*FV$4,IF(CC299+CE299&lt;=9,(CC299+CE299)*Crechee/30*FV$4)+(CD299+CF299)*Cadeirante/30*FV$4+(CC296+CC297+CC298+CE296+CE297+CE298)*Percapita/30*FV$4)+IF(CC299+CE299&gt;=11,Fixo/30*FV$4+(CC299+CE299-10)*Crechee/30*FV$4,0),IF(C296=2,IF(CD296+CD297+CD298+CD299+CF296+CF297+CF298+CF299=1,Cadeirante/30*FV$4,IF(CD296+CD297+CD298+CD299+CF296+CF297+CF298+CF299=2,Fixo/30*FV$4,IF(CD296+CD297+CD298+CD299+CF296+CF297+CF298+CF299&gt;2,Fixo/30*FV$4+(CD296+CD297+CD298+CD299+CF296+CF297+CF298+CF299-2)*Cadeirante/30*FV$4)))+(CC296+CC297+CC298+CE296+CE297+CE298)*Percapita/30*FV$4+(CC299+CE299)*Crechee/30*FV$4,IF(C296=1,IF(CC296+CC297+CC298+CD296+CD297+CD298+CE296+CE297+CE298+CF296+CF297+CF298&lt;=15,(CC296+CC297+CC298+CE296+CE297+CE298)*Percapita/30*FV$4,IF(CC296+CC297+CC298+CD296+CD297+CD298+CE296+CE297+CE298+CF296+CF297+CF298&gt;=16,Fixo/30*FV$4+(CC296+CC297+CC298+CD296+CD297+CD298+CE296+CE297+CE298+CF296+CF297-16)*Percapita/30*FV$4))))))</f>
        <v>0</v>
      </c>
      <c r="FW296" s="177">
        <f>IF(C296=4,SUM(CG296+CG297+CG298+CI296+CI297+CI298)*Percapita/30*FW$4+(CH296+CH297+CH298+CJ296+CJ297+CJ298)*Cadeirante/30*FW$4,IF(C296=3,IF(CG299+CI299=10,Fixo/30*FW$4+(CG296+CG297+CG298+CI296+CI297+CI298)*Percapita/30*FW$4+(CH299+CJ299)*Cadeirante/30*FW$4,IF(CG299+CI299&lt;=9,(CG299+CI299)*Crechee/30*FW$4)+(CH299+CJ299)*Cadeirante/30*FW$4+(CG296+CG297+CG298+CI296+CI297+CI298)*Percapita/30*FW$4)+IF(CG299+CI299&gt;=11,Fixo/30*FW$4+(CG299+CI299-10)*Crechee/30*FW$4,0),IF(C296=2,IF(CH296+CH297+CH298+CH299+CJ296+CJ297+CJ298+CJ299=1,Cadeirante/30*FW$4,IF(CH296+CH297+CH298+CH299+CJ296+CJ297+CJ298+CJ299=2,Fixo/30*FW$4,IF(CH296+CH297+CH298+CH299+CJ296+CJ297+CJ298+CJ299&gt;2,Fixo/30*FW$4+(CH296+CH297+CH298+CH299+CJ296+CJ297+CJ298+CJ299-2)*Cadeirante/30*FW$4)))+(CG296+CG297+CG298+CI296+CI297+CI298)*Percapita/30*FW$4+(CG299+CI299)*Crechee/30*FW$4,IF(C296=1,IF(CG296+CG297+CG298+CH296+CH297+CH298+CI296+CI297+CI298+CJ296+CJ297+CJ298&lt;=15,(CG296+CG297+CG298+CI296+CI297+CI298)*Percapita/30*FW$4,IF(CG296+CG297+CG298+CH296+CH297+CH298+CI296+CI297+CI298+CJ296+CJ297+CJ298&gt;=16,Fixo/30*FW$4+(CG296+CG297+CG298+CH296+CH297+CH298+CI296+CI297+CI298+CJ296+CJ297-16)*Percapita/30*FW$4))))))</f>
        <v>0</v>
      </c>
      <c r="FX296" s="177">
        <f>IF(C296=4,SUM(CK296+CK297+CK298+CM296+CM297+CM298)*Percapita/30*FX$4+(CL296+CL297+CL298+CN296+CN297+CN298)*Cadeirante/30*FX$4,IF(C296=3,IF(CK299+CM299=10,Fixo/30*FX$4+(CK296+CK297+CK298+CM296+CM297+CM298)*Percapita/30*FX$4+(CL299+CN299)*Cadeirante/30*FX$4,IF(CK299+CM299&lt;=9,(CK299+CM299)*Crechee/30*FX$4)+(CL299+CN299)*Cadeirante/30*FX$4+(CK296+CK297+CK298+CM296+CM297+CM298)*Percapita/30*FX$4)+IF(CK299+CM299&gt;=11,Fixo/30*FX$4+(CK299+CM299-10)*Crechee/30*FX$4,0),IF(C296=2,IF(CL296+CL297+CL298+CL299+CN296+CN297+CN298+CN299=1,Cadeirante/30*FX$4,IF(CL296+CL297+CL298+CL299+CN296+CN297+CN298+CN299=2,Fixo/30*FX$4,IF(CL296+CL297+CL298+CL299+CN296+CN297+CN298+CN299&gt;2,Fixo/30*FX$4+(CL296+CL297+CL298+CL299+CN296+CN297+CN298+CN299-2)*Cadeirante/30*FX$4)))+(CK296+CK297+CK298+CM296+CM297+CM298)*Percapita/30*FX$4+(CK299+CM299)*Crechee/30*FX$4,IF(C296=1,IF(CK296+CK297+CK298+CL296+CL297+CL298+CM296+CM297+CM298+CN296+CN297+CN298&lt;=15,(CK296+CK297+CK298+CM296+CM297+CM298)*Percapita/30*FX$4,IF(CK296+CK297+CK298+CL296+CL297+CL298+CM296+CM297+CM298+CN296+CN297+CN298&gt;=16,Fixo/30*FX$4+(CK296+CK297+CK298+CL296+CL297+CL298+CM296+CM297+CM298+CN296+CN297-16)*Percapita/30*FX$4))))))</f>
        <v>0</v>
      </c>
      <c r="FY296" s="177">
        <f>IF(C296=4,SUM(CO296+CO297+CO298+CQ296+CQ297+CQ298)*Percapita/30*FY$4+(CP296+CP297+CP298+CR296+CR297+CR298)*Cadeirante/30*FY$4,IF(C296=3,IF(CO299+CQ299=10,Fixo/30*FY$4+(CO296+CO297+CO298+CQ296+CQ297+CQ298)*Percapita/30*FY$4+(CP299+CR299)*Cadeirante/30*FY$4,IF(CO299+CQ299&lt;=9,(CO299+CQ299)*Crechee/30*FY$4)+(CP299+CR299)*Cadeirante/30*FY$4+(CO296+CO297+CO298+CQ296+CQ297+CQ298)*Percapita/30*FY$4)+IF(CO299+CQ299&gt;=11,Fixo/30*FY$4+(CO299+CQ299-10)*Crechee/30*FY$4,0),IF(C296=2,IF(CP296+CP297+CP298+CP299+CR296+CR297+CR298+CR299=1,Cadeirante/30*FY$4,IF(CP296+CP297+CP298+CP299+CR296+CR297+CR298+CR299=2,Fixo/30*FY$4,IF(CP296+CP297+CP298+CP299+CR296+CR297+CR298+CR299&gt;2,Fixo/30*FY$4+(CP296+CP297+CP298+CP299+CR296+CR297+CR298+CR299-2)*Cadeirante/30*FY$4)))+(CO296+CO297+CO298+CQ296+CQ297+CQ298)*Percapita/30*FY$4+(CO299+CQ299)*Crechee/30*FY$4,IF(C296=1,IF(CO296+CO297+CO298+CP296+CP297+CP298+CQ296+CQ297+CQ298+CR296+CR297+CR298&lt;=15,(CO296+CO297+CO298+CQ296+CQ297+CQ298)*Percapita/30*FY$4,IF(CO296+CO297+CO298+CP296+CP297+CP298+CQ296+CQ297+CQ298+CR296+CR297+CR298&gt;=16,Fixo/30*FY$4+(CO296+CO297+CO298+CP296+CP297+CP298+CQ296+CQ297+CQ298+CR296+CR297-16)*Percapita/30*FY$4))))))</f>
        <v>0</v>
      </c>
      <c r="FZ296" s="177">
        <f>IF(C296=4,SUM(CS296+CS297+CS298+CU296+CU297+CU298)*Percapita/30*FZ$4+(CT296+CT297+CT298+CV296+CV297+CV298)*Cadeirante/30*FZ$4,IF(C296=3,IF(CS299+CU299=10,Fixo/30*FZ$4+(CS296+CS297+CS298+CU296+CU297+CU298)*Percapita/30*FZ$4+(CT299+CV299)*Cadeirante/30*FZ$4,IF(CS299+CU299&lt;=9,(CS299+CU299)*Crechee/30*FZ$4)+(CT299+CV299)*Cadeirante/30*FZ$4+(CS296+CS297+CS298+CU296+CU297+CU298)*Percapita/30*FZ$4)+IF(CS299+CU299&gt;=11,Fixo/30*FZ$4+(CS299+CU299-10)*Crechee/30*FZ$4,0),IF(C296=2,IF(CT296+CT297+CT298+CT299+CV296+CV297+CV298+CV299=1,Cadeirante/30*FZ$4,IF(CT296+CT297+CT298+CT299+CV296+CV297+CV298+CV299=2,Fixo/30*FZ$4,IF(CT296+CT297+CT298+CT299+CV296+CV297+CV298+CV299&gt;2,Fixo/30*FZ$4+(CT296+CT297+CT298+CT299+CV296+CV297+CV298+CV299-2)*Cadeirante/30*FZ$4)))+(CS296+CS297+CS298+CU296+CU297+CU298)*Percapita/30*FZ$4+(CS299+CU299)*Crechee/30*FZ$4,IF(C296=1,IF(CS296+CS297+CS298+CT296+CT297+CT298+CU296+CU297+CU298+CV296+CV297+CV298&lt;=15,(CS296+CS297+CS298+CU296+CU297+CU298)*Percapita/30*FZ$4,IF(CS296+CS297+CS298+CT296+CT297+CT298+CU296+CU297+CU298+CV296+CV297+CV298&gt;=16,Fixo/30*FZ$4+(CS296+CS297+CS298+CT296+CT297+CT298+CU296+CU297+CU298+CV296+CV297-16)*Percapita/30*FZ$4))))))</f>
        <v>0</v>
      </c>
      <c r="GA296" s="177">
        <f>IF(C296=4,SUM(CW296+CW297+CW298+CY296+CY297+CY298)*Percapita/30*GA$4+(CX296+CX297+CX298+CZ296+CZ297+CZ298)*Cadeirante/30*GA$4,IF(C296=3,IF(CW299+CY299=10,Fixo/30*GA$4+(CW296+CW297+CW298+CY296+CY297+CY298)*Percapita/30*GA$4+(CX299+CZ299)*Cadeirante/30*GA$4,IF(CW299+CY299&lt;=9,(CW299+CY299)*Crechee/30*GA$4)+(CX299+CZ299)*Cadeirante/30*GA$4+(CW296+CW297+CW298+CY296+CY297+CY298)*Percapita/30*GA$4)+IF(CW299+CY299&gt;=11,Fixo/30*GA$4+(CW299+CY299-10)*Crechee/30*GA$4,0),IF(C296=2,IF(CX296+CX297+CX298+CX299+CZ296+CZ297+CZ298+CZ299=1,Cadeirante/30*GA$4,IF(CX296+CX297+CX298+CX299+CZ296+CZ297+CZ298+CZ299=2,Fixo/30*GA$4,IF(CX296+CX297+CX298+CX299+CZ296+CZ297+CZ298+CZ299&gt;2,Fixo/30*GA$4+(CX296+CX297+CX298+CX299+CZ296+CZ297+CZ298+CZ299-2)*Cadeirante/30*GA$4)))+(CW296+CW297+CW298+CY296+CY297+CY298)*Percapita/30*GA$4+(CW299+CY299)*Crechee/30*GA$4,IF(C296=1,IF(CW296+CW297+CW298+CX296+CX297+CX298+CY296+CY297+CY298+CZ296+CZ297+CZ298&lt;=15,(CW296+CW297+CW298+CY296+CY297+CY298)*Percapita/30*GA$4,IF(CW296+CW297+CW298+CX296+CX297+CX298+CY296+CY297+CY298+CZ296+CZ297+CZ298&gt;=16,Fixo/30*GA$4+(CW296+CW297+CW298+CX296+CX297+CX298+CY296+CY297+CY298+CZ296+CZ297-16)*Percapita/30*GA$4))))))</f>
        <v>0</v>
      </c>
      <c r="GB296" s="177">
        <f>IF(C296=4,SUM(DA296+DA297+DA298+DC296+DC297+DC298)*Percapita/30*GB$4+(DB296+DB297+DB298+DD296+DD297+DD298)*Cadeirante/30*GB$4,IF(C296=3,IF(DA299+DC299=10,Fixo/30*GB$4+(DA296+DA297+DA298+DC296+DC297+DC298)*Percapita/30*GB$4+(DB299+DD299)*Cadeirante/30*GB$4,IF(DA299+DC299&lt;=9,(DA299+DC299)*Crechee/30*GB$4)+(DB299+DD299)*Cadeirante/30*GB$4+(DA296+DA297+DA298+DC296+DC297+DC298)*Percapita/30*GB$4)+IF(DA299+DC299&gt;=11,Fixo/30*GB$4+(DA299+DC299-10)*Crechee/30*GB$4,0),IF(C296=2,IF(DB296+DB297+DB298+DB299+DD296+DD297+DD298+DD299=1,Cadeirante/30*GB$4,IF(DB296+DB297+DB298+DB299+DD296+DD297+DD298+DD299=2,Fixo/30*GB$4,IF(DB296+DB297+DB298+DB299+DD296+DD297+DD298+DD299&gt;2,Fixo/30*GB$4+(DB296+DB297+DB298+DB299+DD296+DD297+DD298+DD299-2)*Cadeirante/30*GB$4)))+(DA296+DA297+DA298+DC296+DC297+DC298)*Percapita/30*GB$4+(DA299+DC299)*Crechee/30*GB$4,IF(C296=1,IF(DA296+DA297+DA298+DB296+DB297+DB298+DC296+DC297+DC298+DD296+DD297+DD298&lt;=15,(DA296+DA297+DA298+DC296+DC297+DC298)*Percapita/30*GB$4,IF(DA296+DA297+DA298+DB296+DB297+DB298+DC296+DC297+DC298+DD296+DD297+DD298&gt;=16,Fixo/30*GB$4+(DA296+DA297+DA298+DB296+DB297+DB298+DC296+DC297+DC298+DD296+DD297-16)*Percapita/30*GB$4))))))</f>
        <v>0</v>
      </c>
      <c r="GC296" s="177">
        <f>IF(C296=4,SUM(DE296+DE297+DE298+DG296+DG297+DG298)*Percapita/30*GC$4+(DF296+DF297+DF298+DH296+DH297+DH298)*Cadeirante/30*GC$4,IF(C296=3,IF(DE299+DG299=10,Fixo/30*GC$4+(DE296+DE297+DE298+DG296+DG297+DG298)*Percapita/30*GC$4+(DF299+DH299)*Cadeirante/30*GC$4,IF(DE299+DG299&lt;=9,(DE299+DG299)*Crechee/30*GC$4)+(DF299+DH299)*Cadeirante/30*GC$4+(DE296+DE297+DE298+DG296+DG297+DG298)*Percapita/30*GC$4)+IF(DE299+DG299&gt;=11,Fixo/30*GC$4+(DE299+DG299-10)*Crechee/30*GC$4,0),IF(C296=2,IF(DF296+DF297+DF298+DF299+DH296+DH297+DH298+DH299=1,Cadeirante/30*GC$4,IF(DF296+DF297+DF298+DF299+DH296+DH297+DH298+DH299=2,Fixo/30*GC$4,IF(DF296+DF297+DF298+DF299+DH296+DH297+DH298+DH299&gt;2,Fixo/30*GC$4+(DF296+DF297+DF298+DF299+DH296+DH297+DH298+DH299-2)*Cadeirante/30*GC$4)))+(DE296+DE297+DE298+DG296+DG297+DG298)*Percapita/30*GC$4+(DE299+DG299)*Crechee/30*GC$4,IF(C296=1,IF(DE296+DE297+DE298+DF296+DF297+DF298+DG296+DG297+DG298+DH296+DH297+DH298&lt;=15,(DE296+DE297+DE298+DG296+DG297+DG298)*Percapita/30*GC$4,IF(DE296+DE297+DE298+DF296+DF297+DF298+DG296+DG297+DG298+DH296+DH297+DH298&gt;=16,Fixo/30*GC$4+(DE296+DE297+DE298+DF296+DF297+DF298+DG296+DG297+DG298+DH296+DH297-16)*Percapita/30*GC$4))))))</f>
        <v>89.887</v>
      </c>
      <c r="GD296" s="177">
        <f>IF(C296=4,SUM(DI296+DI297+DI298+DK296+DK297+DK298)*Percapita/30*GD$4+(DJ296+DJ297+DJ298+DL296+DL297+DL298)*Cadeirante/30*GD$4,IF(C296=3,IF(DI299+DK299=10,Fixo/30*GD$4+(DI296+DI297+DI298+DK296+DK297+DK298)*Percapita/30*GD$4+(DJ299+DL299)*Cadeirante/30*GD$4,IF(DI299+DK299&lt;=9,(DI299+DK299)*Crechee/30*GD$4)+(DJ299+DL299)*Cadeirante/30*GD$4+(DI296+DI297+DI298+DK296+DK297+DK298)*Percapita/30*GD$4)+IF(DI299+DK299&gt;=11,Fixo/30*GD$4+(DI299+DK299-10)*Crechee/30*GD$4,0),IF(C296=2,IF(DJ296+DJ297+DJ298+DJ299+DL296+DL297+DL298+DL299=1,Cadeirante/30*GD$4,IF(DJ296+DJ297+DJ298+DJ299+DL296+DL297+DL298+DL299=2,Fixo/30*GD$4,IF(DJ296+DJ297+DJ298+DJ299+DL296+DL297+DL298+DL299&gt;2,Fixo/30*GD$4+(DJ296+DJ297+DJ298+DJ299+DL296+DL297+DL298+DL299-2)*Cadeirante/30*GD$4)))+(DI296+DI297+DI298+DK296+DK297+DK298)*Percapita/30*GD$4+(DI299+DK299)*Crechee/30*GD$4,IF(C296=1,IF(DI296+DI297+DI298+DJ296+DJ297+DJ298+DK296+DK297+DK298+DL296+DL297+DL298&lt;=15,(DI296+DI297+DI298+DK296+DK297+DK298)*Percapita/30*GD$4,IF(DI296+DI297+DI298+DJ296+DJ297+DJ298+DK296+DK297+DK298+DL296+DL297+DL298&gt;=16,Fixo/30*GD$4+(DI296+DI297+DI298+DJ296+DJ297+DJ298+DK296+DK297+DK298+DL296+DL297-16)*Percapita/30*GD$4))))))</f>
        <v>0</v>
      </c>
      <c r="GE296" s="177">
        <f>IF(C296=4,SUM(DM296+DM297+DM298+DO296+DO297+DO298)*Percapita/30*GE$4+(DN296+DN297+DN298+DP296+DP297+DP298)*Cadeirante/30*GE$4,IF(C296=3,IF(DM299+DO299=10,Fixo/30*GE$4+(DM296+DM297+DM298+DO296+DO297+DO298)*Percapita/30*GE$4+(DN299+DP299)*Cadeirante/30*GE$4,IF(DM299+DO299&lt;=9,(DM299+DO299)*Crechee/30*GE$4)+(DN299+DP299)*Cadeirante/30*GE$4+(DM296+DM297+DM298+DO296+DO297+DO298)*Percapita/30*GE$4)+IF(DM299+DO299&gt;=11,Fixo/30*GE$4+(DM299+DO299-10)*Crechee/30*GE$4,0),IF(C296=2,IF(DN296+DN297+DN298+DN299+DP296+DP297+DP298+DP299=1,Cadeirante/30*GE$4,IF(DN296+DN297+DN298+DN299+DP296+DP297+DP298+DP299=2,Fixo/30*GE$4,IF(DN296+DN297+DN298+DN299+DP296+DP297+DP298+DP299&gt;2,Fixo/30*GE$4+(DN296+DN297+DN298+DN299+DP296+DP297+DP298+DP299-2)*Cadeirante/30*GE$4)))+(DM296+DM297+DM298+DO296+DO297+DO298)*Percapita/30*GE$4+(DM299+DO299)*Crechee/30*GE$4,IF(C296=1,IF(DM296+DM297+DM298+DN296+DN297+DN298+DO296+DO297+DO298+DP296+DP297+DP298&lt;=15,(DM296+DM297+DM298+DO296+DO297+DO298)*Percapita/30*GE$4,IF(DM296+DM297+DM298+DN296+DN297+DN298+DO296+DO297+DO298+DP296+DP297+DP298&gt;=16,Fixo/30*GE$4+(DM296+DM297+DM298+DN296+DN297+DN298+DO296+DO297+DO298+DP296+DP297-16)*Percapita/30*GE$4))))))</f>
        <v>0</v>
      </c>
      <c r="GF296" s="177">
        <f>IF(C296=4,SUM(DQ296+DQ297+DQ298+DS296+DS297+DS298)*Percapita/30*GF$4+(DR296+DR297+DR298+DT296+DT297+DT298)*Cadeirante/30*GF$4,IF(C296=3,IF(DQ299+DS299=10,Fixo/30*GF$4+(DQ296+DQ297+DQ298+DS296+DS297+DS298)*Percapita/30*GF$4+(DR299+DT299)*Cadeirante/30*GF$4,IF(DQ299+DS299&lt;=9,(DQ299+DS299)*Crechee/30*GF$4)+(DR299+DT299)*Cadeirante/30*GF$4+(DQ296+DQ297+DQ298+DS296+DS297+DS298)*Percapita/30*GF$4)+IF(DQ299+DS299&gt;=11,Fixo/30*GF$4+(DQ299+DS299-10)*Crechee/30*GF$4,0),IF(C296=2,IF(DR296+DR297+DR298+DR299+DT296+DT297+DT298+DT299=1,Cadeirante/30*GF$4,IF(DR296+DR297+DR298+DR299+DT296+DT297+DT298+DT299=2,Fixo/30*GF$4,IF(DR296+DR297+DR298+DR299+DT296+DT297+DT298+DT299&gt;2,Fixo/30*GF$4+(DR296+DR297+DR298+DR299+DT296+DT297+DT298+DT299-2)*Cadeirante/30*GF$4)))+(DQ296+DQ297+DQ298+DS296+DS297+DS298)*Percapita/30*GF$4+(DQ299+DS299)*Crechee/30*GF$4,IF(C296=1,IF(DQ296+DQ297+DQ298+DR296+DR297+DR298+DS296+DS297+DS298+DT296+DT297+DT298&lt;=15,(DQ296+DQ297+DQ298+DS296+DS297+DS298)*Percapita/30*GF$4,IF(DQ296+DQ297+DQ298+DR296+DR297+DR298+DS296+DS297+DS298+DT296+DT297+DT298&gt;=16,Fixo/30*GF$4+(DQ296+DQ297+DQ298+DR296+DR297+DR298+DS296+DS297+DS298+DT296+DT297-16)*Percapita/30*GF$4))))))</f>
        <v>0</v>
      </c>
      <c r="GG296" s="177">
        <f>IF(C296=4,SUM(DU296+DU297+DU298+DW296+DW297+DW298)*Percapita/30*GG$4+(DV296+DV297+DV298+DX296+DX297+DX298)*Cadeirante/30*GG$4,IF(C296=3,IF(DU299+DW299=10,Fixo/30*GG$4+(DU296+DU297+DU298+DW296+DW297+DW298)*Percapita/30*GG$4+(DV299+DX299)*Cadeirante/30*GG$4,IF(DU299+DW299&lt;=9,(DU299+DW299)*Crechee/30*GG$4)+(DV299+DX299)*Cadeirante/30*GG$4+(DU296+DU297+DU298+DW296+DW297+DW298)*Percapita/30*GG$4)+IF(DU299+DW299&gt;=11,Fixo/30*GG$4+(DU299+DW299-10)*Crechee/30*GG$4,0),IF(C296=2,IF(DV296+DV297+DV298+DV299+DX296+DX297+DX298+DX299=1,Cadeirante/30*GG$4,IF(DV296+DV297+DV298+DV299+DX296+DX297+DX298+DX299=2,Fixo/30*GG$4,IF(DV296+DV297+DV298+DV299+DX296+DX297+DX298+DX299&gt;2,Fixo/30*GG$4+(DV296+DV297+DV298+DV299+DX296+DX297+DX298+DX299-2)*Cadeirante/30*GG$4)))+(DU296+DU297+DU298+DW296+DW297+DW298)*Percapita/30*GG$4+(DU299+DW299)*Crechee/30*GG$4,IF(C296=1,IF(DU296+DU297+DU298+DV296+DV297+DV298+DW296+DW297+DW298+DX296+DX297+DX298&lt;=15,(DU296+DU297+DU298+DW296+DW297+DW298)*Percapita/30*GG$4,IF(DU296+DU297+DU298+DV296+DV297+DV298+DW296+DW297+DW298+DX296+DX297+DX298&gt;=16,Fixo/30*GG$4+(DU296+DU297+DU298+DV296+DV297+DV298+DW296+DW297+DW298+DX296+DX297-16)*Percapita/30*GG$4))))))</f>
        <v>0</v>
      </c>
      <c r="GH296" s="177">
        <f>IF(C296=4,SUM(DY296+DY297+DY298+EA296+EA297+EA298)*Percapita/30*GH$4+(DZ296+DZ297+DZ298+EB296+EB297+EB298)*Cadeirante/30*GH$4,IF(C296=3,IF(DY299+EA299=10,Fixo/30*GH$4+(DY296+DY297+DY298+EA296+EA297+EA298)*Percapita/30*GH$4+(DZ299+EB299)*Cadeirante/30*GH$4,IF(DY299+EA299&lt;=9,(DY299+EA299)*Crechee/30*GH$4)+(DZ299+EB299)*Cadeirante/30*GH$4+(DY296+DY297+DY298+EA296+EA297+EA298)*Percapita/30*GH$4)+IF(DY299+EA299&gt;=11,Fixo/30*GH$4+(DY299+EA299-10)*Crechee/30*GH$4,0),IF(C296=2,IF(DZ296+DZ297+DZ298+DZ299+EB296+EB297+EB298+EB299=1,Cadeirante/30*GH$4,IF(DZ296+DZ297+DZ298+DZ299+EB296+EB297+EB298+EB299=2,Fixo/30*GH$4,IF(DZ296+DZ297+DZ298+DZ299+EB296+EB297+EB298+EB299&gt;2,Fixo/30*GH$4+(DZ296+DZ297+DZ298+DZ299+EB296+EB297+EB298+EB299-2)*Cadeirante/30*GH$4)))+(DY296+DY297+DY298+EA296+EA297+EA298)*Percapita/30*GH$4+(DY299+EA299)*Crechee/30*GH$4,IF(C296=1,IF(DY296+DY297+DY298+DZ296+DZ297+DZ298+EA296+EA297+EA298+EB296+EB297+EB298&lt;=15,(DY296+DY297+DY298+EA296+EA297+EA298)*Percapita/30*GH$4,IF(DY296+DY297+DY298+DZ296+DZ297+DZ298+EA296+EA297+EA298+EB296+EB297+EB298&gt;=16,Fixo/30*GH$4+(DY296+DY297+DY298+DZ296+DZ297+DZ298+EA296+EA297+EA298+EB296+EB297-16)*Percapita/30*GH$4))))))</f>
        <v>0</v>
      </c>
      <c r="GI296" s="177">
        <f>IF(C296=4,SUM(EC296+EC297+EC298+EE296+EE297+EE298)*Percapita/30*GI$4+(ED296+ED297+ED298+EF296+EF297+EF298)*Cadeirante/30*GI$4,IF(C296=3,IF(EC299+EE299=10,Fixo/30*GI$4+(EC296+EC297+EC298+EE296+EE297+EE298)*Percapita/30*GI$4+(ED299+EF299)*Cadeirante/30*GI$4,IF(EC299+EE299&lt;=9,(EC299+EE299)*Crechee/30*GI$4)+(ED299+EF299)*Cadeirante/30*GI$4+(EC296+EC297+EC298+EE296+EE297+EE298)*Percapita/30*GI$4)+IF(EC299+EE299&gt;=11,Fixo/30*GI$4+(EC299+EE299-10)*Crechee/30*GI$4,0),IF(C296=2,IF(ED296+ED297+ED298+ED299+EF296+EF297+EF298+EF299=1,Cadeirante/30*GI$4,IF(ED296+ED297+ED298+ED299+EF296+EF297+EF298+EF299=2,Fixo/30*GI$4,IF(ED296+ED297+ED298+ED299+EF296+EF297+EF298+EF299&gt;2,Fixo/30*GI$4+(ED296+ED297+ED298+ED299+EF296+EF297+EF298+EF299-2)*Cadeirante/30*GI$4)))+(EC296+EC297+EC298+EE296+EE297+EE298)*Percapita/30*GI$4+(EC299+EE299)*Crechee/30*GI$4,IF(C296=1,IF(EC296+EC297+EC298+ED296+ED297+ED298+EE296+EE297+EE298+EF296+EF297+EF298&lt;=15,(EC296+EC297+EC298+EE296+EE297+EE298)*Percapita/30*GI$4,IF(EC296+EC297+EC298+ED296+ED297+ED298+EE296+EE297+EE298+EF296+EF297+EF298&gt;=16,Fixo/30*GI$4+(EC296+EC297+EC298+ED296+ED297+ED298+EE296+EE297+EE298+EF296+EF297-16)*Percapita/30*GI$4))))))</f>
        <v>0</v>
      </c>
      <c r="GJ296" s="177">
        <f>IF(C296=4,SUM(EG296+EG297+EG298+EI296+EI297+EI298)*Percapita/30*GJ$4+(EH296+EH297+EH298+EJ296+EJ297+EJ298)*Cadeirante/30*GJ$4,IF(C296=3,IF(EG299+EI299=10,Fixo/30*GJ$4+(EG296+EG297+EG298+EI296+EI297+EI298)*Percapita/30*GJ$4+(EH299+EJ299)*Cadeirante/30*GJ$4,IF(EG299+EI299&lt;=9,(EG299+EI299)*Crechee/30*GJ$4)+(EH299+EJ299)*Cadeirante/30*GJ$4+(EG296+EG297+EG298+EI296+EI297+EI298)*Percapita/30*GJ$4)+IF(EG299+EI299&gt;=11,Fixo/30*GJ$4+(EG299+EI299-10)*Crechee/30*GJ$4,0),IF(C296=2,IF(EH296+EH297+EH298+EH299+EJ296+EJ297+EJ298+EJ299=1,Cadeirante/30*GJ$4,IF(EH296+EH297+EH298+EH299+EJ296+EJ297+EJ298+EJ299=2,Fixo/30*GJ$4,IF(EH296+EH297+EH298+EH299+EJ296+EJ297+EJ298+EJ299&gt;2,Fixo/30*GJ$4+(EH296+EH297+EH298+EH299+EJ296+EJ297+EJ298+EJ299-2)*Cadeirante/30*GJ$4)))+(EG296+EG297+EG298+EI296+EI297+EI298)*Percapita/30*GJ$4+(EG299+EI299)*Crechee/30*GJ$4,IF(C296=1,IF(EG296+EG297+EG298+EH296+EH297+EH298+EI296+EI297+EI298+EJ296+EJ297+EJ298&lt;=15,(EG296+EG297+EG298+EI296+EI297+EI298)*Percapita/30*GJ$4,IF(EG296+EG297+EG298+EH296+EH297+EH298+EI296+EI297+EI298+EJ296+EJ297+EJ298&gt;=16,Fixo/30*GJ$4+(EG296+EG297+EG298+EH296+EH297+EH298+EI296+EI297+EI298+EJ296+EJ297-16)*Percapita/30*GJ$4))))))</f>
        <v>0</v>
      </c>
      <c r="GK296" s="178"/>
      <c r="GL296" s="103">
        <f t="shared" si="318"/>
        <v>0</v>
      </c>
      <c r="GM296" s="124"/>
      <c r="GN296" s="104">
        <f>SUMIF(V296:V299,"&lt;0")*Cadeirante/30*GN$4+SUMIF(X296:X299,"&lt;0")*Cadeirante/30*GN$4</f>
        <v>0</v>
      </c>
      <c r="GO296" s="104">
        <f>SUMIF(Z296:Z299,"&lt;0")*Cadeirante/30*GO$4+SUMIF(AB296:AB299,"&lt;0")*Cadeirante/30*GO$4</f>
        <v>0</v>
      </c>
      <c r="GP296" s="104">
        <f>SUMIF(AD296:AD299,"&lt;0")*Cadeirante/30*GP$4+SUMIF(AF296:AF299,"&lt;0")*Cadeirante/30*GP$4</f>
        <v>0</v>
      </c>
      <c r="GQ296" s="104">
        <f>SUMIF(AH296:AH299,"&lt;0")*Cadeirante/30*GQ$4+SUMIF(AJ296:AJ299,"&lt;0")*Cadeirante/30*GQ$4</f>
        <v>0</v>
      </c>
      <c r="GR296" s="104">
        <f>SUMIF(AL296:AL299,"&lt;0")*Cadeirante/30*GR$4+SUMIF(AN296:AN299,"&lt;0")*Cadeirante/30*GR$4</f>
        <v>0</v>
      </c>
      <c r="GS296" s="104">
        <f>SUMIF(AP296:AP299,"&lt;0")*Cadeirante/30*GS$4+SUMIF(AR296:AR299,"&lt;0")*Cadeirante/30*GS$4</f>
        <v>0</v>
      </c>
      <c r="GT296" s="104">
        <f>SUMIF(AT296:AT299,"&lt;0")*Cadeirante/30*GT$4+SUMIF(AV296:AV299,"&lt;0")*Cadeirante/30*GT$4</f>
        <v>0</v>
      </c>
      <c r="GU296" s="104">
        <f>SUMIF(AX296:AX299,"&lt;0")*Cadeirante/30*GU$4+SUMIF(AZ296:AZ299,"&lt;0")*Cadeirante/30*GU$4</f>
        <v>0</v>
      </c>
      <c r="GV296" s="104">
        <f>SUMIF(BB296:BB299,"&lt;0")*Cadeirante/30*GV$4+SUMIF(BD296:BD299,"&lt;0")*Cadeirante/30*GV$4</f>
        <v>0</v>
      </c>
      <c r="GW296" s="104">
        <f>SUMIF(BF296:BF299,"&lt;0")*Cadeirante/30*GW$4+SUMIF(BH296:BH299,"&lt;0")*Cadeirante/30*GW$4</f>
        <v>0</v>
      </c>
      <c r="GX296" s="104">
        <f>SUMIF(BJ296:BJ299,"&lt;0")*Cadeirante/30*GX$4+SUMIF(BL296:BL299,"&lt;0")*Cadeirante/30*GX$4</f>
        <v>0</v>
      </c>
      <c r="GY296" s="104">
        <f>SUMIF(BN296:BN299,"&lt;0")*Cadeirante/30*GY$4+SUMIF(BP296:BP299,"&lt;0")*Cadeirante/30*GY$4</f>
        <v>0</v>
      </c>
      <c r="GZ296" s="104">
        <f>SUMIF(BR296:BR299,"&lt;0")*Cadeirante/30*GZ$4+SUMIF(BT296:BT299,"&lt;0")*Cadeirante/30*GZ$4</f>
        <v>0</v>
      </c>
      <c r="HA296" s="104">
        <f>SUMIF(BV296:BV299,"&lt;0")*Cadeirante/30*HA$4+SUMIF(BX296:BX299,"&lt;0")*Cadeirante/30*HA$4</f>
        <v>0</v>
      </c>
      <c r="HB296" s="104">
        <f>SUMIF(BZ296:BZ299,"&lt;0")*Cadeirante/30*HB$4+SUMIF(CB296:CB299,"&lt;0")*Cadeirante/30*HB$4</f>
        <v>0</v>
      </c>
      <c r="HC296" s="104">
        <f>SUMIF(CD296:CD299,"&lt;0")*Cadeirante/30*HC$4+SUMIF(CF296:CF299,"&lt;0")*Cadeirante/30*HC$4</f>
        <v>0</v>
      </c>
      <c r="HD296" s="104">
        <f>SUMIF(CH296:CH299,"&lt;0")*Cadeirante/30*HD$4+SUMIF(CJ296:CJ299,"&lt;0")*Cadeirante/30*HD$4</f>
        <v>0</v>
      </c>
      <c r="HE296" s="104">
        <f>SUMIF(CL296:CL299,"&lt;0")*Cadeirante/30*HE$4+SUMIF(CN296:CN299,"&lt;0")*Cadeirante/30*HE$4</f>
        <v>0</v>
      </c>
      <c r="HF296" s="104">
        <f>SUMIF(CP296:CP299,"&lt;0")*Cadeirante/30*HF$4+SUMIF(CR296:CR299,"&lt;0")*Cadeirante/30*HF$4</f>
        <v>0</v>
      </c>
      <c r="HG296" s="104">
        <f>SUMIF(CT296:CT299,"&lt;0")*Cadeirante/30*HG$4+SUMIF(CV296:CV299,"&lt;0")*Cadeirante/30*HG$4</f>
        <v>0</v>
      </c>
      <c r="HH296" s="104">
        <f>SUMIF(CX296:CX299,"&lt;0")*Cadeirante/30*HH$4+SUMIF(CZ296:CZ299,"&lt;0")*Cadeirante/30*HH$4</f>
        <v>0</v>
      </c>
      <c r="HI296" s="104">
        <f>SUMIF(DB296:DB299,"&lt;0")*Cadeirante/30*HI$4+SUMIF(DD296:DD299,"&lt;0")*Cadeirante/30*HI$4</f>
        <v>0</v>
      </c>
      <c r="HJ296" s="104">
        <f>SUMIF(DF296:DF299,"&lt;0")*Cadeirante/30*HJ$4+SUMIF(DH296:DH299,"&lt;0")*Cadeirante/30*HJ$4</f>
        <v>0</v>
      </c>
      <c r="HK296" s="104">
        <f>SUMIF(DJ296:DJ299,"&lt;0")*Cadeirante/30*HK$4+SUMIF(DL296:DL299,"&lt;0")*Cadeirante/30*HK$4</f>
        <v>0</v>
      </c>
      <c r="HL296" s="104">
        <f>SUMIF(DN296:DN299,"&lt;0")*Cadeirante/30*HL$4+SUMIF(DP296:DP299,"&lt;0")*Cadeirante/30*HL$4</f>
        <v>0</v>
      </c>
      <c r="HM296" s="104">
        <f>SUMIF(DR296:DR299,"&lt;0")*Cadeirante/30*HM$4+SUMIF(DT296:DT299,"&lt;0")*Cadeirante/30*HM$4</f>
        <v>0</v>
      </c>
      <c r="HN296" s="104">
        <f>SUMIF(DV296:DV299,"&lt;0")*Cadeirante/30*HN$4+SUMIF(DX296:DX299,"&lt;0")*Cadeirante/30*HN$4</f>
        <v>0</v>
      </c>
      <c r="HO296" s="104">
        <f>SUMIF(DZ296:DZ299,"&lt;0")*Cadeirante/30*HO$4+SUMIF(EB296:EB299,"&lt;0")*Cadeirante/30*HO$4</f>
        <v>0</v>
      </c>
      <c r="HP296" s="104">
        <f>SUMIF(ED296:ED299,"&lt;0")*Cadeirante/30*HP$4+SUMIF(EF296:EF299,"&lt;0")*Cadeirante/30*HP$4</f>
        <v>0</v>
      </c>
      <c r="HQ296" s="64"/>
      <c r="HR296" s="64"/>
      <c r="HS296" s="64"/>
      <c r="HT296" s="64"/>
      <c r="HU296" s="64"/>
      <c r="HV296" s="64"/>
      <c r="HW296" s="176">
        <v>17629.309999999998</v>
      </c>
      <c r="HX296" s="64"/>
      <c r="HY296" s="280">
        <f>IF(ISTEXT(EM296), VALUE(EM296), EM296)</f>
        <v>0</v>
      </c>
      <c r="HZ296" s="280">
        <f>IF(ISTEXT(EN296), VALUE(EN296), EN296)</f>
        <v>0</v>
      </c>
      <c r="IA296" s="280">
        <f>IF(ISTEXT(EO296), VALUE(EO296), EO296)</f>
        <v>0</v>
      </c>
      <c r="IB296" s="64" t="b">
        <f>HW296=FE296</f>
        <v>0</v>
      </c>
      <c r="IC296" s="64"/>
    </row>
    <row r="297" spans="1:237" s="106" customFormat="1" ht="22.5" customHeight="1" x14ac:dyDescent="0.25">
      <c r="A297" s="368" t="s">
        <v>3426</v>
      </c>
      <c r="B297" s="369" t="s">
        <v>3427</v>
      </c>
      <c r="C297" s="370" t="s">
        <v>3186</v>
      </c>
      <c r="D297" s="371" t="s">
        <v>3428</v>
      </c>
      <c r="E297" s="371" t="s">
        <v>3429</v>
      </c>
      <c r="F297" s="372" t="s">
        <v>3182</v>
      </c>
      <c r="G297" s="372" t="s">
        <v>3183</v>
      </c>
      <c r="H297" s="373" t="s">
        <v>2128</v>
      </c>
      <c r="I297" s="374" t="s">
        <v>2128</v>
      </c>
      <c r="J297" s="421" t="s">
        <v>3184</v>
      </c>
      <c r="K297" s="421" t="s">
        <v>3187</v>
      </c>
      <c r="L297" s="329">
        <f>CONTINUA!BV297</f>
        <v>8</v>
      </c>
      <c r="M297" s="329">
        <f>CONTINUA!BW297</f>
        <v>0</v>
      </c>
      <c r="N297" s="895"/>
      <c r="O297" s="896" t="s">
        <v>3542</v>
      </c>
      <c r="P297" s="897">
        <v>0</v>
      </c>
      <c r="Q297" s="400">
        <v>40</v>
      </c>
      <c r="R297" s="401"/>
      <c r="S297" s="400">
        <v>1</v>
      </c>
      <c r="T297" s="401"/>
      <c r="U297" s="400">
        <v>2</v>
      </c>
      <c r="V297" s="401"/>
      <c r="W297" s="400"/>
      <c r="X297" s="401"/>
      <c r="Y297" s="400"/>
      <c r="Z297" s="401"/>
      <c r="AA297" s="400"/>
      <c r="AB297" s="401"/>
      <c r="AC297" s="400"/>
      <c r="AD297" s="401"/>
      <c r="AE297" s="400"/>
      <c r="AF297" s="401"/>
      <c r="AG297" s="400"/>
      <c r="AH297" s="401"/>
      <c r="AI297" s="400"/>
      <c r="AJ297" s="401"/>
      <c r="AK297" s="400"/>
      <c r="AL297" s="401"/>
      <c r="AM297" s="400"/>
      <c r="AN297" s="401"/>
      <c r="AO297" s="400"/>
      <c r="AP297" s="401"/>
      <c r="AQ297" s="400"/>
      <c r="AR297" s="401"/>
      <c r="AS297" s="400"/>
      <c r="AT297" s="401"/>
      <c r="AU297" s="400"/>
      <c r="AV297" s="401"/>
      <c r="AW297" s="400"/>
      <c r="AX297" s="401"/>
      <c r="AY297" s="400"/>
      <c r="AZ297" s="401"/>
      <c r="BA297" s="400">
        <v>-1</v>
      </c>
      <c r="BB297" s="401"/>
      <c r="BC297" s="400"/>
      <c r="BD297" s="401"/>
      <c r="BE297" s="400"/>
      <c r="BF297" s="401"/>
      <c r="BG297" s="400"/>
      <c r="BH297" s="401"/>
      <c r="BI297" s="400"/>
      <c r="BJ297" s="401"/>
      <c r="BK297" s="400"/>
      <c r="BL297" s="401"/>
      <c r="BM297" s="400"/>
      <c r="BN297" s="401"/>
      <c r="BO297" s="400"/>
      <c r="BP297" s="401"/>
      <c r="BQ297" s="400"/>
      <c r="BR297" s="401"/>
      <c r="BS297" s="400"/>
      <c r="BT297" s="401"/>
      <c r="BU297" s="400"/>
      <c r="BV297" s="401"/>
      <c r="BW297" s="400"/>
      <c r="BX297" s="401"/>
      <c r="BY297" s="400"/>
      <c r="BZ297" s="401"/>
      <c r="CA297" s="400"/>
      <c r="CB297" s="401"/>
      <c r="CC297" s="400"/>
      <c r="CD297" s="401"/>
      <c r="CE297" s="400"/>
      <c r="CF297" s="401"/>
      <c r="CG297" s="400"/>
      <c r="CH297" s="401"/>
      <c r="CI297" s="400"/>
      <c r="CJ297" s="401"/>
      <c r="CK297" s="400"/>
      <c r="CL297" s="401"/>
      <c r="CM297" s="400"/>
      <c r="CN297" s="401"/>
      <c r="CO297" s="400"/>
      <c r="CP297" s="401"/>
      <c r="CQ297" s="400"/>
      <c r="CR297" s="401"/>
      <c r="CS297" s="400"/>
      <c r="CT297" s="401"/>
      <c r="CU297" s="400"/>
      <c r="CV297" s="401"/>
      <c r="CW297" s="400"/>
      <c r="CX297" s="401"/>
      <c r="CY297" s="400"/>
      <c r="CZ297" s="401"/>
      <c r="DA297" s="400"/>
      <c r="DB297" s="401"/>
      <c r="DC297" s="400"/>
      <c r="DD297" s="401"/>
      <c r="DE297" s="400">
        <v>1</v>
      </c>
      <c r="DF297" s="401"/>
      <c r="DG297" s="400"/>
      <c r="DH297" s="401"/>
      <c r="DI297" s="400"/>
      <c r="DJ297" s="401"/>
      <c r="DK297" s="400"/>
      <c r="DL297" s="401"/>
      <c r="DM297" s="400"/>
      <c r="DN297" s="401"/>
      <c r="DO297" s="400"/>
      <c r="DP297" s="401"/>
      <c r="DQ297" s="400"/>
      <c r="DR297" s="401"/>
      <c r="DS297" s="400"/>
      <c r="DT297" s="401"/>
      <c r="DU297" s="400"/>
      <c r="DV297" s="401"/>
      <c r="DW297" s="400"/>
      <c r="DX297" s="401"/>
      <c r="DY297" s="400"/>
      <c r="DZ297" s="401"/>
      <c r="EA297" s="400"/>
      <c r="EB297" s="401"/>
      <c r="EC297" s="400"/>
      <c r="ED297" s="401"/>
      <c r="EE297" s="400"/>
      <c r="EF297" s="401"/>
      <c r="EG297" s="400"/>
      <c r="EH297" s="401"/>
      <c r="EI297" s="400"/>
      <c r="EJ297" s="447"/>
      <c r="EK297" s="511"/>
      <c r="EL297" s="514"/>
      <c r="EM297" s="448"/>
      <c r="EN297" s="344"/>
      <c r="EO297" s="345"/>
      <c r="EP297" s="171">
        <f t="shared" si="310"/>
        <v>40</v>
      </c>
      <c r="EQ297" s="171">
        <f t="shared" si="311"/>
        <v>2</v>
      </c>
      <c r="ER297" s="171">
        <f t="shared" si="312"/>
        <v>1</v>
      </c>
      <c r="ES297" s="171">
        <f t="shared" si="313"/>
        <v>0</v>
      </c>
      <c r="ET297" s="171">
        <f t="shared" si="314"/>
        <v>0</v>
      </c>
      <c r="EU297" s="171">
        <f t="shared" si="315"/>
        <v>0</v>
      </c>
      <c r="EV297" s="172">
        <f t="shared" si="316"/>
        <v>43</v>
      </c>
      <c r="EW297" s="173"/>
      <c r="EX297" s="248">
        <f t="shared" si="347"/>
        <v>0</v>
      </c>
      <c r="EY297" s="174">
        <f>(L297*regular)+(M297*Cadeirantee)</f>
        <v>77.12</v>
      </c>
      <c r="EZ297" s="249">
        <f>SUMIF(FG297:GJ297,"&gt;0")</f>
        <v>0</v>
      </c>
      <c r="FA297" s="249">
        <f>SUMIF(FG297:GJ297,"&lt;0")+SUMIF(GN297:HP297,"&lt;0")</f>
        <v>0</v>
      </c>
      <c r="FB297" s="174">
        <v>0</v>
      </c>
      <c r="FC297" s="126">
        <f>N297*km*'VALORES TABELA'!$B$13</f>
        <v>0</v>
      </c>
      <c r="FD297" s="250">
        <f t="shared" ref="FD297:FD300" si="348">GL297</f>
        <v>0</v>
      </c>
      <c r="FE297" s="105"/>
      <c r="FF297" s="119"/>
      <c r="FG297" s="119"/>
      <c r="FH297" s="119"/>
      <c r="FI297" s="119"/>
      <c r="FJ297" s="119"/>
      <c r="FK297" s="119"/>
      <c r="FL297" s="119"/>
      <c r="FM297" s="119"/>
      <c r="FN297" s="119"/>
      <c r="FO297" s="119"/>
      <c r="FP297" s="119"/>
      <c r="FQ297" s="119"/>
      <c r="FR297" s="119"/>
      <c r="FS297" s="119"/>
      <c r="FT297" s="119"/>
      <c r="FU297" s="119"/>
      <c r="FV297" s="119"/>
      <c r="FW297" s="119"/>
      <c r="FX297" s="119"/>
      <c r="FY297" s="119"/>
      <c r="FZ297" s="119"/>
      <c r="GA297" s="119"/>
      <c r="GB297" s="119"/>
      <c r="GC297" s="119"/>
      <c r="GD297" s="119"/>
      <c r="GE297" s="119"/>
      <c r="GF297" s="119"/>
      <c r="GG297" s="119"/>
      <c r="GH297" s="119"/>
      <c r="GI297" s="119"/>
      <c r="GJ297" s="119"/>
      <c r="GK297" s="251"/>
      <c r="GL297" s="103">
        <f t="shared" si="318"/>
        <v>0</v>
      </c>
      <c r="GM297" s="12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64"/>
      <c r="HR297" s="64"/>
      <c r="HS297" s="64"/>
      <c r="HT297" s="64"/>
      <c r="HU297" s="64"/>
      <c r="HV297" s="64"/>
      <c r="HW297" s="105"/>
      <c r="HX297" s="64"/>
      <c r="HY297" s="280">
        <f t="shared" ref="HY297:HY300" si="349">IF(ISTEXT(EM297), VALUE(EM297), EM297)</f>
        <v>0</v>
      </c>
      <c r="HZ297" s="280">
        <f t="shared" ref="HZ297:HZ300" si="350">IF(ISTEXT(EN297), VALUE(EN297), EN297)</f>
        <v>0</v>
      </c>
      <c r="IA297" s="280">
        <f t="shared" ref="IA297:IA300" si="351">IF(ISTEXT(EO297), VALUE(EO297), EO297)</f>
        <v>0</v>
      </c>
      <c r="IB297" s="64"/>
      <c r="IC297" s="64"/>
    </row>
    <row r="298" spans="1:237" s="106" customFormat="1" ht="22.5" customHeight="1" x14ac:dyDescent="0.25">
      <c r="A298" s="368" t="s">
        <v>3426</v>
      </c>
      <c r="B298" s="369" t="s">
        <v>3427</v>
      </c>
      <c r="C298" s="375" t="s">
        <v>3186</v>
      </c>
      <c r="D298" s="371" t="s">
        <v>3428</v>
      </c>
      <c r="E298" s="371" t="s">
        <v>3429</v>
      </c>
      <c r="F298" s="376" t="s">
        <v>3182</v>
      </c>
      <c r="G298" s="376" t="s">
        <v>3183</v>
      </c>
      <c r="H298" s="373" t="s">
        <v>2128</v>
      </c>
      <c r="I298" s="374" t="s">
        <v>2128</v>
      </c>
      <c r="J298" s="421" t="s">
        <v>3184</v>
      </c>
      <c r="K298" s="422" t="s">
        <v>3188</v>
      </c>
      <c r="L298" s="329">
        <f>CONTINUA!BV298</f>
        <v>0</v>
      </c>
      <c r="M298" s="329">
        <f>CONTINUA!BW298</f>
        <v>0</v>
      </c>
      <c r="N298" s="895"/>
      <c r="O298" s="896" t="s">
        <v>3542</v>
      </c>
      <c r="P298" s="897">
        <v>0</v>
      </c>
      <c r="Q298" s="400"/>
      <c r="R298" s="401"/>
      <c r="S298" s="400"/>
      <c r="T298" s="401"/>
      <c r="U298" s="400"/>
      <c r="V298" s="401"/>
      <c r="W298" s="400"/>
      <c r="X298" s="401"/>
      <c r="Y298" s="400"/>
      <c r="Z298" s="401"/>
      <c r="AA298" s="400"/>
      <c r="AB298" s="401"/>
      <c r="AC298" s="400"/>
      <c r="AD298" s="401"/>
      <c r="AE298" s="400"/>
      <c r="AF298" s="401"/>
      <c r="AG298" s="400"/>
      <c r="AH298" s="401"/>
      <c r="AI298" s="400"/>
      <c r="AJ298" s="401"/>
      <c r="AK298" s="400"/>
      <c r="AL298" s="401"/>
      <c r="AM298" s="400"/>
      <c r="AN298" s="401"/>
      <c r="AO298" s="400"/>
      <c r="AP298" s="401"/>
      <c r="AQ298" s="400"/>
      <c r="AR298" s="401"/>
      <c r="AS298" s="400"/>
      <c r="AT298" s="401"/>
      <c r="AU298" s="400"/>
      <c r="AV298" s="401"/>
      <c r="AW298" s="400"/>
      <c r="AX298" s="401"/>
      <c r="AY298" s="400"/>
      <c r="AZ298" s="401"/>
      <c r="BA298" s="400"/>
      <c r="BB298" s="401"/>
      <c r="BC298" s="400"/>
      <c r="BD298" s="401"/>
      <c r="BE298" s="400"/>
      <c r="BF298" s="401"/>
      <c r="BG298" s="400"/>
      <c r="BH298" s="401"/>
      <c r="BI298" s="400"/>
      <c r="BJ298" s="401"/>
      <c r="BK298" s="400"/>
      <c r="BL298" s="401"/>
      <c r="BM298" s="400"/>
      <c r="BN298" s="401"/>
      <c r="BO298" s="400"/>
      <c r="BP298" s="401"/>
      <c r="BQ298" s="400"/>
      <c r="BR298" s="401"/>
      <c r="BS298" s="400"/>
      <c r="BT298" s="401"/>
      <c r="BU298" s="400"/>
      <c r="BV298" s="401"/>
      <c r="BW298" s="400"/>
      <c r="BX298" s="401"/>
      <c r="BY298" s="400"/>
      <c r="BZ298" s="401"/>
      <c r="CA298" s="400"/>
      <c r="CB298" s="401"/>
      <c r="CC298" s="400"/>
      <c r="CD298" s="401"/>
      <c r="CE298" s="400"/>
      <c r="CF298" s="401"/>
      <c r="CG298" s="400"/>
      <c r="CH298" s="401"/>
      <c r="CI298" s="400"/>
      <c r="CJ298" s="401"/>
      <c r="CK298" s="400"/>
      <c r="CL298" s="401"/>
      <c r="CM298" s="400"/>
      <c r="CN298" s="401"/>
      <c r="CO298" s="400"/>
      <c r="CP298" s="401"/>
      <c r="CQ298" s="400"/>
      <c r="CR298" s="401"/>
      <c r="CS298" s="400"/>
      <c r="CT298" s="401"/>
      <c r="CU298" s="400"/>
      <c r="CV298" s="401"/>
      <c r="CW298" s="400"/>
      <c r="CX298" s="401"/>
      <c r="CY298" s="400"/>
      <c r="CZ298" s="401"/>
      <c r="DA298" s="400"/>
      <c r="DB298" s="401"/>
      <c r="DC298" s="400"/>
      <c r="DD298" s="401"/>
      <c r="DE298" s="400"/>
      <c r="DF298" s="401"/>
      <c r="DG298" s="400"/>
      <c r="DH298" s="401"/>
      <c r="DI298" s="400"/>
      <c r="DJ298" s="401"/>
      <c r="DK298" s="400"/>
      <c r="DL298" s="401"/>
      <c r="DM298" s="400"/>
      <c r="DN298" s="401"/>
      <c r="DO298" s="400"/>
      <c r="DP298" s="401"/>
      <c r="DQ298" s="400"/>
      <c r="DR298" s="401"/>
      <c r="DS298" s="400"/>
      <c r="DT298" s="401"/>
      <c r="DU298" s="400"/>
      <c r="DV298" s="401"/>
      <c r="DW298" s="400"/>
      <c r="DX298" s="401"/>
      <c r="DY298" s="400"/>
      <c r="DZ298" s="401"/>
      <c r="EA298" s="400"/>
      <c r="EB298" s="401"/>
      <c r="EC298" s="400"/>
      <c r="ED298" s="401"/>
      <c r="EE298" s="400"/>
      <c r="EF298" s="401"/>
      <c r="EG298" s="400"/>
      <c r="EH298" s="401"/>
      <c r="EI298" s="400"/>
      <c r="EJ298" s="447"/>
      <c r="EK298" s="511"/>
      <c r="EL298" s="514"/>
      <c r="EM298" s="448"/>
      <c r="EN298" s="344"/>
      <c r="EO298" s="345"/>
      <c r="EP298" s="171">
        <f t="shared" si="310"/>
        <v>0</v>
      </c>
      <c r="EQ298" s="171">
        <f t="shared" si="311"/>
        <v>0</v>
      </c>
      <c r="ER298" s="171">
        <f t="shared" si="312"/>
        <v>0</v>
      </c>
      <c r="ES298" s="171">
        <f t="shared" si="313"/>
        <v>0</v>
      </c>
      <c r="ET298" s="171">
        <f t="shared" si="314"/>
        <v>0</v>
      </c>
      <c r="EU298" s="171">
        <f t="shared" si="315"/>
        <v>0</v>
      </c>
      <c r="EV298" s="172">
        <f t="shared" si="316"/>
        <v>0</v>
      </c>
      <c r="EW298" s="125"/>
      <c r="EX298" s="248">
        <f t="shared" si="347"/>
        <v>0</v>
      </c>
      <c r="EY298" s="174">
        <f>(L298*regular)+(M298*Cadeirantee)</f>
        <v>0</v>
      </c>
      <c r="EZ298" s="249">
        <f>SUMIF(FG298:GJ298,"&gt;0")</f>
        <v>0</v>
      </c>
      <c r="FA298" s="249">
        <f>SUMIF(FG298:GJ298,"&lt;0")+SUMIF(GN298:HP298,"&lt;0")</f>
        <v>0</v>
      </c>
      <c r="FB298" s="174">
        <v>0</v>
      </c>
      <c r="FC298" s="126">
        <f>N298*km*'VALORES TABELA'!$B$13</f>
        <v>0</v>
      </c>
      <c r="FD298" s="250">
        <f t="shared" si="348"/>
        <v>0</v>
      </c>
      <c r="FE298" s="105"/>
      <c r="FF298" s="108"/>
      <c r="FG298" s="108"/>
      <c r="FH298" s="108"/>
      <c r="FI298" s="108"/>
      <c r="FJ298" s="108"/>
      <c r="FK298" s="108"/>
      <c r="FL298" s="108"/>
      <c r="FM298" s="108"/>
      <c r="FN298" s="108"/>
      <c r="FO298" s="108"/>
      <c r="FP298" s="108"/>
      <c r="FQ298" s="108"/>
      <c r="FR298" s="108"/>
      <c r="FS298" s="108"/>
      <c r="FT298" s="108"/>
      <c r="FU298" s="108"/>
      <c r="FV298" s="108"/>
      <c r="FW298" s="108"/>
      <c r="FX298" s="108"/>
      <c r="FY298" s="108"/>
      <c r="FZ298" s="108"/>
      <c r="GA298" s="108"/>
      <c r="GB298" s="108"/>
      <c r="GC298" s="108"/>
      <c r="GD298" s="108"/>
      <c r="GE298" s="108"/>
      <c r="GF298" s="108"/>
      <c r="GG298" s="108"/>
      <c r="GH298" s="108"/>
      <c r="GI298" s="108"/>
      <c r="GJ298" s="108"/>
      <c r="GK298" s="251"/>
      <c r="GL298" s="103">
        <f t="shared" si="318"/>
        <v>0</v>
      </c>
      <c r="GM298" s="124"/>
      <c r="GN298" s="104"/>
      <c r="GO298" s="104"/>
      <c r="GP298" s="104"/>
      <c r="GQ298" s="104"/>
      <c r="GR298" s="104"/>
      <c r="GS298" s="104"/>
      <c r="GT298" s="104"/>
      <c r="GU298" s="104"/>
      <c r="GV298" s="104"/>
      <c r="GW298" s="104"/>
      <c r="GX298" s="104"/>
      <c r="GY298" s="104"/>
      <c r="GZ298" s="104"/>
      <c r="HA298" s="104"/>
      <c r="HB298" s="104"/>
      <c r="HC298" s="104"/>
      <c r="HD298" s="104"/>
      <c r="HE298" s="104"/>
      <c r="HF298" s="104"/>
      <c r="HG298" s="104"/>
      <c r="HH298" s="104"/>
      <c r="HI298" s="104"/>
      <c r="HJ298" s="104"/>
      <c r="HK298" s="104"/>
      <c r="HL298" s="104"/>
      <c r="HM298" s="104"/>
      <c r="HN298" s="104"/>
      <c r="HO298" s="104"/>
      <c r="HP298" s="104"/>
      <c r="HQ298" s="64"/>
      <c r="HR298" s="64"/>
      <c r="HS298" s="64"/>
      <c r="HT298" s="64"/>
      <c r="HU298" s="64"/>
      <c r="HV298" s="64"/>
      <c r="HW298" s="105"/>
      <c r="HX298" s="64"/>
      <c r="HY298" s="280">
        <f t="shared" si="349"/>
        <v>0</v>
      </c>
      <c r="HZ298" s="280">
        <f t="shared" si="350"/>
        <v>0</v>
      </c>
      <c r="IA298" s="280">
        <f t="shared" si="351"/>
        <v>0</v>
      </c>
      <c r="IB298" s="64"/>
      <c r="IC298" s="64"/>
    </row>
    <row r="299" spans="1:237" s="106" customFormat="1" ht="22.5" customHeight="1" x14ac:dyDescent="0.25">
      <c r="A299" s="368" t="s">
        <v>3426</v>
      </c>
      <c r="B299" s="369" t="s">
        <v>3427</v>
      </c>
      <c r="C299" s="375" t="s">
        <v>3186</v>
      </c>
      <c r="D299" s="371" t="s">
        <v>3428</v>
      </c>
      <c r="E299" s="371" t="s">
        <v>3429</v>
      </c>
      <c r="F299" s="376" t="s">
        <v>3182</v>
      </c>
      <c r="G299" s="376" t="s">
        <v>3183</v>
      </c>
      <c r="H299" s="373" t="s">
        <v>2128</v>
      </c>
      <c r="I299" s="374" t="s">
        <v>2128</v>
      </c>
      <c r="J299" s="421" t="s">
        <v>3184</v>
      </c>
      <c r="K299" s="423" t="s">
        <v>3189</v>
      </c>
      <c r="L299" s="329">
        <f>CONTINUA!BV299</f>
        <v>0</v>
      </c>
      <c r="M299" s="329">
        <f>CONTINUA!BW299</f>
        <v>0</v>
      </c>
      <c r="N299" s="895"/>
      <c r="O299" s="896" t="s">
        <v>3542</v>
      </c>
      <c r="P299" s="897">
        <v>0</v>
      </c>
      <c r="Q299" s="400"/>
      <c r="R299" s="401"/>
      <c r="S299" s="400"/>
      <c r="T299" s="401"/>
      <c r="U299" s="400"/>
      <c r="V299" s="401"/>
      <c r="W299" s="400"/>
      <c r="X299" s="401"/>
      <c r="Y299" s="400"/>
      <c r="Z299" s="401"/>
      <c r="AA299" s="400"/>
      <c r="AB299" s="401"/>
      <c r="AC299" s="400"/>
      <c r="AD299" s="401"/>
      <c r="AE299" s="400"/>
      <c r="AF299" s="401"/>
      <c r="AG299" s="400"/>
      <c r="AH299" s="401"/>
      <c r="AI299" s="400"/>
      <c r="AJ299" s="401"/>
      <c r="AK299" s="400"/>
      <c r="AL299" s="401"/>
      <c r="AM299" s="400"/>
      <c r="AN299" s="401"/>
      <c r="AO299" s="400"/>
      <c r="AP299" s="401"/>
      <c r="AQ299" s="400"/>
      <c r="AR299" s="401"/>
      <c r="AS299" s="400"/>
      <c r="AT299" s="401"/>
      <c r="AU299" s="400"/>
      <c r="AV299" s="401"/>
      <c r="AW299" s="400"/>
      <c r="AX299" s="401"/>
      <c r="AY299" s="400"/>
      <c r="AZ299" s="401"/>
      <c r="BA299" s="400"/>
      <c r="BB299" s="401"/>
      <c r="BC299" s="400"/>
      <c r="BD299" s="401"/>
      <c r="BE299" s="400"/>
      <c r="BF299" s="401"/>
      <c r="BG299" s="400"/>
      <c r="BH299" s="401"/>
      <c r="BI299" s="400"/>
      <c r="BJ299" s="401"/>
      <c r="BK299" s="400"/>
      <c r="BL299" s="401"/>
      <c r="BM299" s="400"/>
      <c r="BN299" s="401"/>
      <c r="BO299" s="400"/>
      <c r="BP299" s="401"/>
      <c r="BQ299" s="400"/>
      <c r="BR299" s="401"/>
      <c r="BS299" s="400"/>
      <c r="BT299" s="401"/>
      <c r="BU299" s="400"/>
      <c r="BV299" s="401"/>
      <c r="BW299" s="400"/>
      <c r="BX299" s="401"/>
      <c r="BY299" s="400"/>
      <c r="BZ299" s="401"/>
      <c r="CA299" s="400"/>
      <c r="CB299" s="401"/>
      <c r="CC299" s="400"/>
      <c r="CD299" s="401"/>
      <c r="CE299" s="400"/>
      <c r="CF299" s="401"/>
      <c r="CG299" s="400"/>
      <c r="CH299" s="401"/>
      <c r="CI299" s="400"/>
      <c r="CJ299" s="401"/>
      <c r="CK299" s="400"/>
      <c r="CL299" s="401"/>
      <c r="CM299" s="400"/>
      <c r="CN299" s="401"/>
      <c r="CO299" s="400"/>
      <c r="CP299" s="401"/>
      <c r="CQ299" s="400"/>
      <c r="CR299" s="401"/>
      <c r="CS299" s="400"/>
      <c r="CT299" s="401"/>
      <c r="CU299" s="400"/>
      <c r="CV299" s="401"/>
      <c r="CW299" s="400"/>
      <c r="CX299" s="401"/>
      <c r="CY299" s="400"/>
      <c r="CZ299" s="401"/>
      <c r="DA299" s="400"/>
      <c r="DB299" s="401"/>
      <c r="DC299" s="400"/>
      <c r="DD299" s="401"/>
      <c r="DE299" s="400"/>
      <c r="DF299" s="401"/>
      <c r="DG299" s="400"/>
      <c r="DH299" s="401"/>
      <c r="DI299" s="400"/>
      <c r="DJ299" s="401"/>
      <c r="DK299" s="400"/>
      <c r="DL299" s="401"/>
      <c r="DM299" s="400"/>
      <c r="DN299" s="401"/>
      <c r="DO299" s="400"/>
      <c r="DP299" s="401"/>
      <c r="DQ299" s="400"/>
      <c r="DR299" s="401"/>
      <c r="DS299" s="400"/>
      <c r="DT299" s="401"/>
      <c r="DU299" s="400"/>
      <c r="DV299" s="401"/>
      <c r="DW299" s="400"/>
      <c r="DX299" s="401"/>
      <c r="DY299" s="400"/>
      <c r="DZ299" s="401"/>
      <c r="EA299" s="400"/>
      <c r="EB299" s="401"/>
      <c r="EC299" s="400"/>
      <c r="ED299" s="401"/>
      <c r="EE299" s="400"/>
      <c r="EF299" s="401"/>
      <c r="EG299" s="400"/>
      <c r="EH299" s="401"/>
      <c r="EI299" s="400"/>
      <c r="EJ299" s="447"/>
      <c r="EK299" s="511"/>
      <c r="EL299" s="514"/>
      <c r="EM299" s="448"/>
      <c r="EN299" s="344"/>
      <c r="EO299" s="345"/>
      <c r="EP299" s="171">
        <f t="shared" si="310"/>
        <v>0</v>
      </c>
      <c r="EQ299" s="171">
        <f t="shared" si="311"/>
        <v>0</v>
      </c>
      <c r="ER299" s="171">
        <f t="shared" si="312"/>
        <v>0</v>
      </c>
      <c r="ES299" s="171">
        <f t="shared" si="313"/>
        <v>0</v>
      </c>
      <c r="ET299" s="171">
        <f t="shared" si="314"/>
        <v>0</v>
      </c>
      <c r="EU299" s="171">
        <f t="shared" si="315"/>
        <v>0</v>
      </c>
      <c r="EV299" s="172">
        <f t="shared" si="316"/>
        <v>0</v>
      </c>
      <c r="EW299" s="127"/>
      <c r="EX299" s="248">
        <f t="shared" si="347"/>
        <v>0</v>
      </c>
      <c r="EY299" s="174">
        <f>(L299*regular)+(M299*Cadeirantee)</f>
        <v>0</v>
      </c>
      <c r="EZ299" s="249">
        <f>SUMIF(FG299:GJ299,"&gt;0")</f>
        <v>0</v>
      </c>
      <c r="FA299" s="249">
        <f>SUMIF(FG299:GJ299,"&lt;0")+SUMIF(GN299:HP299,"&lt;0")</f>
        <v>0</v>
      </c>
      <c r="FB299" s="174">
        <v>0</v>
      </c>
      <c r="FC299" s="126">
        <f>N299*km*'VALORES TABELA'!$B$13</f>
        <v>0</v>
      </c>
      <c r="FD299" s="250">
        <f t="shared" si="348"/>
        <v>0</v>
      </c>
      <c r="FE299" s="105"/>
      <c r="FF299" s="118"/>
      <c r="FG299" s="118"/>
      <c r="FH299" s="118"/>
      <c r="FI299" s="118"/>
      <c r="FJ299" s="118"/>
      <c r="FK299" s="118"/>
      <c r="FL299" s="118"/>
      <c r="FM299" s="118"/>
      <c r="FN299" s="118"/>
      <c r="FO299" s="118"/>
      <c r="FP299" s="118"/>
      <c r="FQ299" s="118"/>
      <c r="FR299" s="118"/>
      <c r="FS299" s="118"/>
      <c r="FT299" s="118"/>
      <c r="FU299" s="118"/>
      <c r="FV299" s="118"/>
      <c r="FW299" s="118"/>
      <c r="FX299" s="118"/>
      <c r="FY299" s="118"/>
      <c r="FZ299" s="118"/>
      <c r="GA299" s="118"/>
      <c r="GB299" s="118"/>
      <c r="GC299" s="118"/>
      <c r="GD299" s="118"/>
      <c r="GE299" s="118"/>
      <c r="GF299" s="118"/>
      <c r="GG299" s="118"/>
      <c r="GH299" s="118"/>
      <c r="GI299" s="118"/>
      <c r="GJ299" s="118"/>
      <c r="GK299" s="252"/>
      <c r="GL299" s="103">
        <f t="shared" si="318"/>
        <v>0</v>
      </c>
      <c r="GM299" s="12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64"/>
      <c r="HR299" s="65"/>
      <c r="HS299" s="65"/>
      <c r="HT299" s="65"/>
      <c r="HU299" s="65"/>
      <c r="HV299" s="65"/>
      <c r="HW299" s="105"/>
      <c r="HX299" s="65"/>
      <c r="HY299" s="280">
        <f t="shared" si="349"/>
        <v>0</v>
      </c>
      <c r="HZ299" s="280">
        <f t="shared" si="350"/>
        <v>0</v>
      </c>
      <c r="IA299" s="280">
        <f t="shared" si="351"/>
        <v>0</v>
      </c>
      <c r="IB299" s="65"/>
      <c r="IC299" s="65"/>
    </row>
    <row r="300" spans="1:237" s="106" customFormat="1" ht="22.5" customHeight="1" thickBot="1" x14ac:dyDescent="0.3">
      <c r="A300" s="377" t="s">
        <v>3426</v>
      </c>
      <c r="B300" s="378" t="s">
        <v>3427</v>
      </c>
      <c r="C300" s="379" t="s">
        <v>3186</v>
      </c>
      <c r="D300" s="380" t="s">
        <v>3428</v>
      </c>
      <c r="E300" s="380" t="s">
        <v>3429</v>
      </c>
      <c r="F300" s="381" t="s">
        <v>3182</v>
      </c>
      <c r="G300" s="381" t="s">
        <v>3183</v>
      </c>
      <c r="H300" s="382" t="s">
        <v>2128</v>
      </c>
      <c r="I300" s="383" t="s">
        <v>2128</v>
      </c>
      <c r="J300" s="421" t="s">
        <v>3184</v>
      </c>
      <c r="K300" s="424" t="s">
        <v>60</v>
      </c>
      <c r="L300" s="329">
        <f>CONTINUA!BV300</f>
        <v>0</v>
      </c>
      <c r="M300" s="329">
        <f>CONTINUA!BW300</f>
        <v>0</v>
      </c>
      <c r="N300" s="895"/>
      <c r="O300" s="896" t="s">
        <v>3542</v>
      </c>
      <c r="P300" s="897">
        <v>0</v>
      </c>
      <c r="Q300" s="400"/>
      <c r="R300" s="401"/>
      <c r="S300" s="400"/>
      <c r="T300" s="401"/>
      <c r="U300" s="400"/>
      <c r="V300" s="401"/>
      <c r="W300" s="400"/>
      <c r="X300" s="401"/>
      <c r="Y300" s="400"/>
      <c r="Z300" s="401"/>
      <c r="AA300" s="400"/>
      <c r="AB300" s="401"/>
      <c r="AC300" s="400"/>
      <c r="AD300" s="401"/>
      <c r="AE300" s="400"/>
      <c r="AF300" s="401"/>
      <c r="AG300" s="400"/>
      <c r="AH300" s="401"/>
      <c r="AI300" s="400"/>
      <c r="AJ300" s="401"/>
      <c r="AK300" s="400"/>
      <c r="AL300" s="401"/>
      <c r="AM300" s="400"/>
      <c r="AN300" s="401"/>
      <c r="AO300" s="400"/>
      <c r="AP300" s="401"/>
      <c r="AQ300" s="400"/>
      <c r="AR300" s="401"/>
      <c r="AS300" s="400"/>
      <c r="AT300" s="401"/>
      <c r="AU300" s="400"/>
      <c r="AV300" s="401"/>
      <c r="AW300" s="400"/>
      <c r="AX300" s="401"/>
      <c r="AY300" s="400"/>
      <c r="AZ300" s="401"/>
      <c r="BA300" s="400"/>
      <c r="BB300" s="401"/>
      <c r="BC300" s="400"/>
      <c r="BD300" s="401"/>
      <c r="BE300" s="400"/>
      <c r="BF300" s="401"/>
      <c r="BG300" s="400"/>
      <c r="BH300" s="401"/>
      <c r="BI300" s="400"/>
      <c r="BJ300" s="401"/>
      <c r="BK300" s="400"/>
      <c r="BL300" s="401"/>
      <c r="BM300" s="400"/>
      <c r="BN300" s="401"/>
      <c r="BO300" s="400"/>
      <c r="BP300" s="401"/>
      <c r="BQ300" s="400"/>
      <c r="BR300" s="401"/>
      <c r="BS300" s="400"/>
      <c r="BT300" s="401"/>
      <c r="BU300" s="400"/>
      <c r="BV300" s="401"/>
      <c r="BW300" s="400"/>
      <c r="BX300" s="401"/>
      <c r="BY300" s="400"/>
      <c r="BZ300" s="401"/>
      <c r="CA300" s="400"/>
      <c r="CB300" s="401"/>
      <c r="CC300" s="400"/>
      <c r="CD300" s="401"/>
      <c r="CE300" s="400"/>
      <c r="CF300" s="401"/>
      <c r="CG300" s="400"/>
      <c r="CH300" s="401"/>
      <c r="CI300" s="400"/>
      <c r="CJ300" s="401"/>
      <c r="CK300" s="400"/>
      <c r="CL300" s="401"/>
      <c r="CM300" s="400"/>
      <c r="CN300" s="401"/>
      <c r="CO300" s="400"/>
      <c r="CP300" s="401"/>
      <c r="CQ300" s="400"/>
      <c r="CR300" s="401"/>
      <c r="CS300" s="400"/>
      <c r="CT300" s="401"/>
      <c r="CU300" s="400"/>
      <c r="CV300" s="401"/>
      <c r="CW300" s="400"/>
      <c r="CX300" s="401"/>
      <c r="CY300" s="400"/>
      <c r="CZ300" s="401"/>
      <c r="DA300" s="400"/>
      <c r="DB300" s="401"/>
      <c r="DC300" s="400"/>
      <c r="DD300" s="401"/>
      <c r="DE300" s="400"/>
      <c r="DF300" s="401"/>
      <c r="DG300" s="400"/>
      <c r="DH300" s="401"/>
      <c r="DI300" s="400"/>
      <c r="DJ300" s="401"/>
      <c r="DK300" s="400"/>
      <c r="DL300" s="401"/>
      <c r="DM300" s="400"/>
      <c r="DN300" s="401"/>
      <c r="DO300" s="400"/>
      <c r="DP300" s="401"/>
      <c r="DQ300" s="400"/>
      <c r="DR300" s="401"/>
      <c r="DS300" s="400"/>
      <c r="DT300" s="401"/>
      <c r="DU300" s="400"/>
      <c r="DV300" s="401"/>
      <c r="DW300" s="400"/>
      <c r="DX300" s="401"/>
      <c r="DY300" s="400"/>
      <c r="DZ300" s="401"/>
      <c r="EA300" s="400"/>
      <c r="EB300" s="401"/>
      <c r="EC300" s="400"/>
      <c r="ED300" s="401"/>
      <c r="EE300" s="400"/>
      <c r="EF300" s="401"/>
      <c r="EG300" s="400"/>
      <c r="EH300" s="401"/>
      <c r="EI300" s="400"/>
      <c r="EJ300" s="447"/>
      <c r="EK300" s="512"/>
      <c r="EL300" s="515"/>
      <c r="EM300" s="450"/>
      <c r="EN300" s="348"/>
      <c r="EO300" s="348"/>
      <c r="EP300" s="179">
        <f t="shared" si="310"/>
        <v>0</v>
      </c>
      <c r="EQ300" s="179">
        <f t="shared" si="311"/>
        <v>0</v>
      </c>
      <c r="ER300" s="179">
        <f t="shared" si="312"/>
        <v>0</v>
      </c>
      <c r="ES300" s="179">
        <f t="shared" si="313"/>
        <v>0</v>
      </c>
      <c r="ET300" s="179">
        <f t="shared" si="314"/>
        <v>0</v>
      </c>
      <c r="EU300" s="179">
        <f t="shared" si="315"/>
        <v>0</v>
      </c>
      <c r="EV300" s="172">
        <f t="shared" si="316"/>
        <v>0</v>
      </c>
      <c r="EW300" s="253"/>
      <c r="EX300" s="254">
        <v>0</v>
      </c>
      <c r="EY300" s="180">
        <v>0</v>
      </c>
      <c r="EZ300" s="255">
        <v>0</v>
      </c>
      <c r="FA300" s="255">
        <v>0</v>
      </c>
      <c r="FB300" s="180">
        <f>SUM(FF300:GI300)/2</f>
        <v>0</v>
      </c>
      <c r="FC300" s="256">
        <f>N300*km*'VALORES TABELA'!$B$13</f>
        <v>0</v>
      </c>
      <c r="FD300" s="250">
        <f t="shared" si="348"/>
        <v>0</v>
      </c>
      <c r="FE300" s="257"/>
      <c r="FF300" s="181">
        <f>((Q300+S300)*Percapita)+((R300+T300)*Cadeirante)</f>
        <v>0</v>
      </c>
      <c r="FG300" s="181">
        <f>((U300+W300)*Percapita/30*FG$4)+((V300+X300)*Cadeirante/30*FG$4)</f>
        <v>0</v>
      </c>
      <c r="FH300" s="181">
        <f>((Y300+AA300)*Percapita/30*FH$4)+((Z300+AB300)*Cadeirante/30*FH$4)</f>
        <v>0</v>
      </c>
      <c r="FI300" s="181">
        <f>((AC300+AE300)*Percapita/30*FI$4)+((AD300+AF300)*Cadeirante/30*FI$4)</f>
        <v>0</v>
      </c>
      <c r="FJ300" s="181">
        <f>((AG300+AI300)*Percapita/30*FJ$4)+((AH300+AJ300)*Cadeirante/30*FJ$4)</f>
        <v>0</v>
      </c>
      <c r="FK300" s="181">
        <f>((AK300+AM300)*Percapita/30*FK$4)+((AL300+AN300)*Cadeirante/30*FK$4)</f>
        <v>0</v>
      </c>
      <c r="FL300" s="181">
        <f>((AO300+AQ300)*Percapita/30*FL$4)+((AP300+AR300)*Cadeirante/30*FL$4)</f>
        <v>0</v>
      </c>
      <c r="FM300" s="181">
        <f>((AS300+AU300)*Percapita/30*FM$4)+((AT300+AV300)*Cadeirante/30*FM$4)</f>
        <v>0</v>
      </c>
      <c r="FN300" s="181">
        <f>((AW300+AY300)*Percapita/30*FN$4)+((AX300+AZ300)*Cadeirante/30*FN$4)</f>
        <v>0</v>
      </c>
      <c r="FO300" s="181">
        <f>((BA300+BC300)*Percapita/30*FO$4)+((BB300+BD300)*Cadeirante/30*FO$4)</f>
        <v>0</v>
      </c>
      <c r="FP300" s="181">
        <f>((BE300+BG300)*Percapita/30*FP$4)+((BF300+BH300)*Cadeirante/30*FP$4)</f>
        <v>0</v>
      </c>
      <c r="FQ300" s="181">
        <f>((BI300+BK300)*Percapita/30*FQ$4)+((BJ300+BL300)*Cadeirante/30*FQ$4)</f>
        <v>0</v>
      </c>
      <c r="FR300" s="181">
        <f>((BM300+BO300)*Percapita/30*FR$4)+((BN300+BP300)*Cadeirante/30*FR$4)</f>
        <v>0</v>
      </c>
      <c r="FS300" s="181">
        <f>((BQ300+BS300)*Percapita/30*FS$4)+((BR300+BT300)*Cadeirante/30*FS$4)</f>
        <v>0</v>
      </c>
      <c r="FT300" s="181">
        <f>((BU300+BW300)*Percapita/30*FT$4)+((BV300+BX300)*Cadeirante/30*FT$4)</f>
        <v>0</v>
      </c>
      <c r="FU300" s="181">
        <f>((BY300+CA300)*Percapita/30*FU$4)+((BZ300+CB300)*Cadeirante/30*FU$4)</f>
        <v>0</v>
      </c>
      <c r="FV300" s="181">
        <f>((CC300+CE300)*Percapita/30*FV$4)+((CD300+CF300)*Cadeirante/30*FV$4)</f>
        <v>0</v>
      </c>
      <c r="FW300" s="181">
        <f>((CG300+CI300)*Percapita/30*FW$4)+((CI300+CK300)*Cadeirante/30*FW$4)</f>
        <v>0</v>
      </c>
      <c r="FX300" s="181">
        <f>((CK300+CM300)*Percapita/30*FX$4)+((CL300+CN300)*Cadeirante/30*FX$4)</f>
        <v>0</v>
      </c>
      <c r="FY300" s="181">
        <f>((CO300+CQ300)*Percapita/30*FY$4)+((CP300+CR300)*Cadeirante/30*FY$4)</f>
        <v>0</v>
      </c>
      <c r="FZ300" s="181">
        <f>((CS300+CU300)*Percapita/30*FZ$4)+((CT300+CV300)*Cadeirante/30*FZ$4)</f>
        <v>0</v>
      </c>
      <c r="GA300" s="181">
        <f>((CW300+CY300)*Percapita/30*GA$4)+((CX300+CZ300)*Cadeirante/30*GA$4)</f>
        <v>0</v>
      </c>
      <c r="GB300" s="181">
        <f>((DA300+DC300)*Percapita/30*GB$4)+((DB300+DD300)*Cadeirante/30*GB$4)</f>
        <v>0</v>
      </c>
      <c r="GC300" s="181">
        <f>((DE300+DG300)*Percapita/30*GC$4)+((DF300+DH300)*Cadeirante/30*GC$4)</f>
        <v>0</v>
      </c>
      <c r="GD300" s="181">
        <f>((DI300+DK300)*Percapita/30*GD$4)+((DJ300+DL300)*Cadeirante/30*GD$4)</f>
        <v>0</v>
      </c>
      <c r="GE300" s="181">
        <f>((DM300+DO300)*Percapita/30*GE$4)+((DN300+DP300)*Cadeirante/30*GE$4)</f>
        <v>0</v>
      </c>
      <c r="GF300" s="181">
        <f>((DQ300+DS300)*Percapita/30*GF$4)+((DR300+DT300)*Cadeirante/30*GF$4)</f>
        <v>0</v>
      </c>
      <c r="GG300" s="181">
        <f>((DU300+DW300)*Percapita/30*GG$4)+((DV300+DX300)*Cadeirante/30*GG$4)</f>
        <v>0</v>
      </c>
      <c r="GH300" s="181">
        <f>((DY300+EA300)*Percapita/30*GH$4)+((DZ300+EB300)*Cadeirante/30*GH$4)</f>
        <v>0</v>
      </c>
      <c r="GI300" s="181">
        <f>((EC300+EE300)*Percapita/30*GI$4)+((ED300+EF300)*Cadeirante/30*GI$4)</f>
        <v>0</v>
      </c>
      <c r="GJ300" s="181">
        <f>((EG300+EI300)*Percapita)+((EH300+EJ300)*Cadeirante)</f>
        <v>0</v>
      </c>
      <c r="GK300" s="258"/>
      <c r="GL300" s="103">
        <f t="shared" si="318"/>
        <v>0</v>
      </c>
      <c r="GM300" s="124"/>
      <c r="GN300" s="182"/>
      <c r="GO300" s="182"/>
      <c r="GP300" s="182"/>
      <c r="GQ300" s="182"/>
      <c r="GR300" s="182"/>
      <c r="GS300" s="182"/>
      <c r="GT300" s="182"/>
      <c r="GU300" s="182"/>
      <c r="GV300" s="182"/>
      <c r="GW300" s="182"/>
      <c r="GX300" s="182"/>
      <c r="GY300" s="182"/>
      <c r="GZ300" s="182"/>
      <c r="HA300" s="182"/>
      <c r="HB300" s="182"/>
      <c r="HC300" s="182"/>
      <c r="HD300" s="182"/>
      <c r="HE300" s="182"/>
      <c r="HF300" s="182"/>
      <c r="HG300" s="182"/>
      <c r="HH300" s="182"/>
      <c r="HI300" s="182"/>
      <c r="HJ300" s="182"/>
      <c r="HK300" s="182"/>
      <c r="HL300" s="182"/>
      <c r="HM300" s="182"/>
      <c r="HN300" s="182"/>
      <c r="HO300" s="182"/>
      <c r="HP300" s="259"/>
      <c r="HQ300" s="64"/>
      <c r="HW300" s="257"/>
      <c r="HY300" s="280">
        <f t="shared" si="349"/>
        <v>0</v>
      </c>
      <c r="HZ300" s="280">
        <f t="shared" si="350"/>
        <v>0</v>
      </c>
      <c r="IA300" s="280">
        <f t="shared" si="351"/>
        <v>0</v>
      </c>
    </row>
    <row r="301" spans="1:237" s="106" customFormat="1" ht="22.5" customHeight="1" x14ac:dyDescent="0.25">
      <c r="A301" t="s">
        <v>3430</v>
      </c>
      <c r="B301" s="522" t="s">
        <v>3431</v>
      </c>
      <c r="C301" s="523">
        <v>1</v>
      </c>
      <c r="D301" s="524" t="s">
        <v>3432</v>
      </c>
      <c r="E301" s="524" t="s">
        <v>3433</v>
      </c>
      <c r="F301" s="525" t="s">
        <v>3182</v>
      </c>
      <c r="G301" s="525" t="s">
        <v>3183</v>
      </c>
      <c r="H301" s="350" t="s">
        <v>2129</v>
      </c>
      <c r="I301" s="351" t="s">
        <v>2129</v>
      </c>
      <c r="J301" s="409" t="s">
        <v>3184</v>
      </c>
      <c r="K301" s="410" t="s">
        <v>3185</v>
      </c>
      <c r="L301" s="329">
        <f>CONTINUA!BV301</f>
        <v>0</v>
      </c>
      <c r="M301" s="329">
        <f>CONTINUA!BW301</f>
        <v>0</v>
      </c>
      <c r="N301" s="895"/>
      <c r="O301" s="896" t="s">
        <v>3543</v>
      </c>
      <c r="P301" s="897">
        <v>0</v>
      </c>
      <c r="Q301" s="400"/>
      <c r="R301" s="401"/>
      <c r="S301" s="400"/>
      <c r="T301" s="401"/>
      <c r="U301" s="400"/>
      <c r="V301" s="401"/>
      <c r="W301" s="400"/>
      <c r="X301" s="401"/>
      <c r="Y301" s="400"/>
      <c r="Z301" s="401"/>
      <c r="AA301" s="400"/>
      <c r="AB301" s="401"/>
      <c r="AC301" s="400"/>
      <c r="AD301" s="401"/>
      <c r="AE301" s="400"/>
      <c r="AF301" s="401"/>
      <c r="AG301" s="400"/>
      <c r="AH301" s="401"/>
      <c r="AI301" s="400"/>
      <c r="AJ301" s="401"/>
      <c r="AK301" s="400"/>
      <c r="AL301" s="401"/>
      <c r="AM301" s="400"/>
      <c r="AN301" s="401"/>
      <c r="AO301" s="400"/>
      <c r="AP301" s="401"/>
      <c r="AQ301" s="400"/>
      <c r="AR301" s="401"/>
      <c r="AS301" s="400"/>
      <c r="AT301" s="401"/>
      <c r="AU301" s="400"/>
      <c r="AV301" s="401"/>
      <c r="AW301" s="400"/>
      <c r="AX301" s="401"/>
      <c r="AY301" s="400"/>
      <c r="AZ301" s="401"/>
      <c r="BA301" s="400"/>
      <c r="BB301" s="401"/>
      <c r="BC301" s="400"/>
      <c r="BD301" s="401"/>
      <c r="BE301" s="400"/>
      <c r="BF301" s="401"/>
      <c r="BG301" s="400"/>
      <c r="BH301" s="401"/>
      <c r="BI301" s="400"/>
      <c r="BJ301" s="401"/>
      <c r="BK301" s="400"/>
      <c r="BL301" s="401"/>
      <c r="BM301" s="400"/>
      <c r="BN301" s="401"/>
      <c r="BO301" s="400"/>
      <c r="BP301" s="401"/>
      <c r="BQ301" s="400"/>
      <c r="BR301" s="401"/>
      <c r="BS301" s="400"/>
      <c r="BT301" s="401"/>
      <c r="BU301" s="400"/>
      <c r="BV301" s="401"/>
      <c r="BW301" s="400"/>
      <c r="BX301" s="401"/>
      <c r="BY301" s="400"/>
      <c r="BZ301" s="401"/>
      <c r="CA301" s="400"/>
      <c r="CB301" s="401"/>
      <c r="CC301" s="400"/>
      <c r="CD301" s="401"/>
      <c r="CE301" s="400"/>
      <c r="CF301" s="401"/>
      <c r="CG301" s="400"/>
      <c r="CH301" s="401"/>
      <c r="CI301" s="400"/>
      <c r="CJ301" s="401"/>
      <c r="CK301" s="400"/>
      <c r="CL301" s="401"/>
      <c r="CM301" s="400"/>
      <c r="CN301" s="401"/>
      <c r="CO301" s="400"/>
      <c r="CP301" s="401"/>
      <c r="CQ301" s="400"/>
      <c r="CR301" s="401"/>
      <c r="CS301" s="400"/>
      <c r="CT301" s="401"/>
      <c r="CU301" s="400"/>
      <c r="CV301" s="401"/>
      <c r="CW301" s="400"/>
      <c r="CX301" s="401"/>
      <c r="CY301" s="400"/>
      <c r="CZ301" s="401"/>
      <c r="DA301" s="400"/>
      <c r="DB301" s="401"/>
      <c r="DC301" s="400"/>
      <c r="DD301" s="401"/>
      <c r="DE301" s="400"/>
      <c r="DF301" s="401"/>
      <c r="DG301" s="400"/>
      <c r="DH301" s="401"/>
      <c r="DI301" s="400"/>
      <c r="DJ301" s="401"/>
      <c r="DK301" s="400"/>
      <c r="DL301" s="401"/>
      <c r="DM301" s="400"/>
      <c r="DN301" s="401"/>
      <c r="DO301" s="400"/>
      <c r="DP301" s="401"/>
      <c r="DQ301" s="400"/>
      <c r="DR301" s="401"/>
      <c r="DS301" s="400"/>
      <c r="DT301" s="401"/>
      <c r="DU301" s="400"/>
      <c r="DV301" s="401"/>
      <c r="DW301" s="400"/>
      <c r="DX301" s="401"/>
      <c r="DY301" s="400"/>
      <c r="DZ301" s="401"/>
      <c r="EA301" s="400"/>
      <c r="EB301" s="401"/>
      <c r="EC301" s="400"/>
      <c r="ED301" s="401"/>
      <c r="EE301" s="400"/>
      <c r="EF301" s="401"/>
      <c r="EG301" s="400"/>
      <c r="EH301" s="401"/>
      <c r="EI301" s="400"/>
      <c r="EJ301" s="447"/>
      <c r="EK301" s="510"/>
      <c r="EL301" s="513"/>
      <c r="EM301" s="520"/>
      <c r="EN301" s="520"/>
      <c r="EO301" s="520"/>
      <c r="EP301" s="171">
        <f t="shared" si="310"/>
        <v>0</v>
      </c>
      <c r="EQ301" s="171">
        <f t="shared" si="311"/>
        <v>0</v>
      </c>
      <c r="ER301" s="171">
        <f t="shared" si="312"/>
        <v>0</v>
      </c>
      <c r="ES301" s="171">
        <f t="shared" si="313"/>
        <v>0</v>
      </c>
      <c r="ET301" s="171">
        <f t="shared" si="314"/>
        <v>0</v>
      </c>
      <c r="EU301" s="171">
        <f t="shared" si="315"/>
        <v>0</v>
      </c>
      <c r="EV301" s="172">
        <f t="shared" si="316"/>
        <v>0</v>
      </c>
      <c r="EW301" s="367">
        <f>IF(C301=4,IF(MAX(Q301:EJ303)&gt;0,(Especiall/30*(IF(($G301-$F301)=($G$5-$F$5),30,IF(DAY($G301)=31,($G301-$F301),($G301-$F301)+1)))),0),0)</f>
        <v>0</v>
      </c>
      <c r="EX301" s="248">
        <f t="shared" ref="EX301:EX304" si="352">FF301</f>
        <v>10959.59</v>
      </c>
      <c r="EY301" s="174">
        <f>(L301*regular)+(M301*Cadeirantee)</f>
        <v>0</v>
      </c>
      <c r="EZ301" s="249">
        <f>SUMIF(FG301:GJ301,"&gt;0")</f>
        <v>539.32200000000012</v>
      </c>
      <c r="FA301" s="249">
        <f>SUMIF(FG301:GJ301,"&lt;0")+SUMIF(GN301:HP301,"&lt;0")</f>
        <v>0</v>
      </c>
      <c r="FB301" s="174">
        <v>0</v>
      </c>
      <c r="FC301" s="175">
        <f>N301*km*'VALORES TABELA'!$B$13</f>
        <v>0</v>
      </c>
      <c r="FD301" s="250">
        <f>GL301</f>
        <v>0</v>
      </c>
      <c r="FE301" s="176">
        <f>(EW301+EW302+EW303+EW304+EX301+EX302+EX303+EX304+EY301+EY302+EY303+EY304+EY305+EZ301+EZ302+EZ303+EZ304+FA301+FA302+FA303+FA304+FC301+FC302+FC303+FC304+HY301-HZ301-IA301+FD301+FD302+FD303+FD304+FB305)</f>
        <v>11498.912</v>
      </c>
      <c r="FF301" s="177">
        <f>IF(C301=4,SUM(Q301+Q302+Q303+S301+S302+S303)*Percapita/30*FF$4+(R301+R302+R303+T301+T302+T303)*Cadeirante/30*FF$4,IF(C301=3,IF(Q304+S304=10,Fixo/30*FF$4+(Q301+Q302+Q303+S301+S302+S303)*Percapita/30*FF$4+(R304+T304)*Cadeirante/30*FF$4,IF(Q304+S304&lt;=9,(Q304+S304)*Crechee/30*FF$4)+(R304+T304)*Cadeirante/30*FF$4+(Q301+Q302+Q303+S301+S302+S303)*Percapita/30*FF$4)+IF(Q304+S304&gt;=11,Fixo/30*FF$4+(Q304+S304-10)*Crechee/30*FF$4,0),IF(C301=2,IF(R301+R302+R303+R304+T301+T302+T303+T304=1,Cadeirante/30*FF$4,IF(R301+R302+R303+R304+T301+T302+T303+T304=2,Fixo/30*FF$4,IF(R301+R302+R303+R304+T301+T302+T303+T304&gt;2,Fixo/30*FF$4+(R301+R302+R303+R304+T301+T302+T303+T304-2)*Cadeirante/30*FF$4)))+(Q301+Q302+Q303+S301+S302+S303)*Percapita/30*FF$4+(Q304+S304)*Crechee/30*FF$4,IF(C301=1,IF(Q301+Q302+Q303+R301+R302+R303+S301+S302+S303+T301+T302+T303&lt;=15,(Q301+Q302+Q303+S301+S302+S303)*Percapita/30*FF$4,IF(Q301+Q302+Q303+R301+R302+R303+S301+S302+S303+T301+T302+T303&gt;=16,Fixo/30*FF$4+(Q301+Q302+Q303+R301+R302+R303+S301+S302+S303+T301+T302-16)*Percapita/30*FF$4))))))</f>
        <v>10959.59</v>
      </c>
      <c r="FG301" s="177">
        <f>IF(C301=4,SUM(U301+U302+U303+W301+W302+W303)*Percapita/30*FG$4+(V301+V302+V303+X301+X302+X303)*Cadeirante/30*FG$4,IF(C301=3,IF(U304+W304=10,Fixo/30*FG$4+(U301+U302+U303+W301+W302+W303)*Percapita/30*FG$4+(V304+X304)*Cadeirante/30*FG$4,IF(U304+W304&lt;=9,(U304+W304)*Crechee/30*FG$4)+(V304+X304)*Cadeirante/30*FG$4+(U301+U302+U303+W301+W302+W303)*Percapita/30*FG$4)+IF(U304+W304&gt;=11,Fixo/30*FG$4+(U304+W304-10)*Crechee/30*FG$4,0),IF(C301=2,IF(V301+V302+V303+V304+X301+X302+X303+X304=1,Cadeirante/30*FG$4,IF(V301+V302+V303+V304+X301+X302+X303+X304=2,Fixo/30*FG$4,IF(V301+V302+V303+V304+X301+X302+X303+X304&gt;2,Fixo/30*FG$4+(V301+V302+V303+V304+X301+X302+X303+X304-2)*Cadeirante/30*FG$4)))+(U301+U302+U303+W301+W302+W303)*Percapita/30*FG$4+(U304+W304)*Crechee/30*FG$4,IF(C301=1,IF(U301+U302+U303+V301+V302+V303+W301+W302+W303+X301+X302+X303&lt;=15,(U301+U302+U303+W301+W302+W303)*Percapita/30*FG$4,IF(U301+U302+U303+V301+V302+V303+W301+W302+W303+X301+X302+X303&gt;=16,Fixo/30*FG$4+(U301+U302+U303+V301+V302+V303+W301+W302+W303+X301+X302-16)*Percapita/30*FG$4))))))</f>
        <v>0</v>
      </c>
      <c r="FH301" s="177">
        <f>IF(C301=4,SUM(Y301+Y302+Y303+AA301+AA302+AA303)*Percapita/30*FH$4+(Z301+Z302+Z303+AB301+AB302+AB303)*Cadeirante/30*FH$4,IF(C301=3,IF(Y304+AA304=10,Fixo/30*FH$4+(Y301+Y302+Y303+AA301+AA302+AA303)*Percapita/30*FH$4+(Z304+AB304)*Cadeirante/30*FH$4,IF(Y304+AA304&lt;=9,(Y304+AA304)*Crechee/30*FH$4)+(Z304+AB304)*Cadeirante/30*FH$4+(Y301+Y302+Y303+AA301+AA302+AA303)*Percapita/30*FH$4)+IF(Y304+AA304&gt;=11,Fixo/30*FH$4+(Y304+AA304-10)*Crechee/30*FH$4,0),IF(C301=2,IF(Z301+Z302+Z303+Z304+AB301+AB302+AB303+AB304=1,Cadeirante/30*FH$4,IF(Z301+Z302+Z303+Z304+AB301+AB302+AB303+AB304=2,Fixo/30*FH$4,IF(Z301+Z302+Z303+Z304+AB301+AB302+AB303+AB304&gt;2,Fixo/30*FH$4+(Z301+Z302+Z303+Z304+AB301+AB302+AB303+AB304-2)*Cadeirante/30*FH$4)))+(Y301+Y302+Y303+AA301+AA302+AA303)*Percapita/30*FH$4+(Y304+AA304)*Crechee/30*FH$4,IF(C301=1,IF(Y301+Y302+Y303+Z301+Z302+Z303+AA301+AA302+AA303+AB301+AB302+AB303&lt;=15,(Y301+Y302+Y303+AA301+AA302+AA303)*Percapita/30*FH$4,IF(Y301+Y302+Y303+Z301+Z302+Z303+AA301+AA302+AA303+AB301+AB302+AB303&gt;=16,Fixo/30*FH$4+(Y301+Y302+Y303+Z301+Z302+Z303+AA301+AA302+AA303+AB301+AB302-16)*Percapita/30*FH$4))))))</f>
        <v>0</v>
      </c>
      <c r="FI301" s="177">
        <f>IF(C301=4,SUM(AC301+AC302+AC303+AE301+AE302+AE303)*Percapita/30*FI$4+(AD301+AD302+AD303+AF301+AF302+AF303)*Cadeirante/30*FI$4,IF(C301=3,IF(AC304+AE304=10,Fixo/30*FI$4+(AC301+AC302+AC303+AE301+AE302+AE303)*Percapita/30*FI$4+(AD304+AF304)*Cadeirante/30*FI$4,IF(AC304+AE304&lt;=9,(AC304+AE304)*Crechee/30*FI$4)+(AD304+AF304)*Cadeirante/30*FI$4+(AC301+AC302+AC303+AE301+AE302+AE303)*Percapita/30*FI$4)+IF(AC304+AE304&gt;=11,Fixo/30*FI$4+(AC304+AE304-10)*Crechee/30*FI$4,0),IF(C301=2,IF(AD301+AD302+AD303+AD304+AF301+AF302+AF303+AF304=1,Cadeirante/30*FI$4,IF(AD301+AD302+AD303+AD304+AF301+AF302+AF303+AF304=2,Fixo/30*FI$4,IF(AD301+AD302+AD303+AD304+AF301+AF302+AF303+AF304&gt;2,Fixo/30*FI$4+(AD301+AD302+AD303+AD304+AF301+AF302+AF303+AF304-2)*Cadeirante/30*FI$4)))+(AC301+AC302+AC303+AE301+AE302+AE303)*Percapita/30*FI$4+(AC304+AE304)*Crechee/30*FI$4,IF(C301=1,IF(AC301+AC302+AC303+AD301+AD302+AD303+AE301+AE302+AE303+AF301+AF302+AF303&lt;=15,(AC301+AC302+AC303+AE301+AE302+AE303)*Percapita/30*FI$4,IF(AC301+AC302+AC303+AD301+AD302+AD303+AE301+AE302+AE303+AF301+AF302+AF303&gt;=16,Fixo/30*FI$4+(AC301+AC302+AC303+AD301+AD302+AD303+AE301+AE302+AE303+AF301+AF302-16)*Percapita/30*FI$4))))))</f>
        <v>0</v>
      </c>
      <c r="FJ301" s="177">
        <f>IF(C301=4,SUM(AG301+AG302+AG303+AI301+AI302+AI303)*Percapita/30*FJ$4+(AH301+AH302+AH303+AJ301+AJ302+AJ303)*Cadeirante/30*FJ$4,IF(C301=3,IF(AG304+AI304=10,Fixo/30*FJ$4+(AG301+AG302+AG303+AI301+AI302+AI303)*Percapita/30*FJ$4+(AH304+AJ304)*Cadeirante/30*FJ$4,IF(AG304+AI304&lt;=9,(AG304+AI304)*Crechee/30*FJ$4)+(AH304+AJ304)*Cadeirante/30*FJ$4+(AG301+AG302+AG303+AI301+AI302+AI303)*Percapita/30*FJ$4)+IF(AG304+AI304&gt;=11,Fixo/30*FJ$4+(AG304+AI304-10)*Crechee/30*FJ$4,0),IF(C301=2,IF(AH301+AH302+AH303+AH304+AJ301+AJ302+AJ303+AJ304=1,Cadeirante/30*FJ$4,IF(AH301+AH302+AH303+AH304+AJ301+AJ302+AJ303+AJ304=2,Fixo/30*FJ$4,IF(AH301+AH302+AH303+AH304+AJ301+AJ302+AJ303+AJ304&gt;2,Fixo/30*FJ$4+(AH301+AH302+AH303+AH304+AJ301+AJ302+AJ303+AJ304-2)*Cadeirante/30*FJ$4)))+(AG301+AG302+AG303+AI301+AI302+AI303)*Percapita/30*FJ$4+(AG304+AI304)*Crechee/30*FJ$4,IF(C301=1,IF(AG301+AG302+AG303+AH301+AH302+AH303+AI301+AI302+AI303+AJ301+AJ302+AJ303&lt;=15,(AG301+AG302+AG303+AI301+AI302+AI303)*Percapita/30*FJ$4,IF(AG301+AG302+AG303+AH301+AH302+AH303+AI301+AI302+AI303+AJ301+AJ302+AJ303&gt;=16,Fixo/30*FJ$4+(AG301+AG302+AG303+AH301+AH302+AH303+AI301+AI302+AI303+AJ301+AJ302-16)*Percapita/30*FJ$4))))))</f>
        <v>0</v>
      </c>
      <c r="FK301" s="177">
        <f>IF(C301=4,SUM(AK301+AK302+AK303+AM301+AM302+AM303)*Percapita/30*FK$4+(AL301+AL302+AL303+AN301+AN302+AN303)*Cadeirante/30*FK$4,IF(C301=3,IF(AK304+AM304=10,Fixo/30*FK$4+(AK301+AK302+AK303+AM301+AM302+AM303)*Percapita/30*FK$4+(AL304+AN304)*Cadeirante/30*FK$4,IF(AK304+AM304&lt;=9,(AK304+AM304)*Crechee/30*FK$4)+(AL304+AN304)*Cadeirante/30*FK$4+(AK301+AK302+AK303+AM301+AM302+AM303)*Percapita/30*FK$4)+IF(AK304+AM304&gt;=11,Fixo/30*FK$4+(AK304+AM304-10)*Crechee/30*FK$4,0),IF(C301=2,IF(AL301+AL302+AL303+AL304+AN301+AN302+AN303+AN304=1,Cadeirante/30*FK$4,IF(AL301+AL302+AL303+AL304+AN301+AN302+AN303+AN304=2,Fixo/30*FK$4,IF(AL301+AL302+AL303+AL304+AN301+AN302+AN303+AN304&gt;2,Fixo/30*FK$4+(AL301+AL302+AL303+AL304+AN301+AN302+AN303+AN304-2)*Cadeirante/30*FK$4)))+(AK301+AK302+AK303+AM301+AM302+AM303)*Percapita/30*FK$4+(AK304+AM304)*Crechee/30*FK$4,IF(C301=1,IF(AK301+AK302+AK303+AL301+AL302+AL303+AM301+AM302+AM303+AN301+AN302+AN303&lt;=15,(AK301+AK302+AK303+AM301+AM302+AM303)*Percapita/30*FK$4,IF(AK301+AK302+AK303+AL301+AL302+AL303+AM301+AM302+AM303+AN301+AN302+AN303&gt;=16,Fixo/30*FK$4+(AK301+AK302+AK303+AL301+AL302+AL303+AM301+AM302+AM303+AN301+AN302-16)*Percapita/30*FK$4))))))</f>
        <v>0</v>
      </c>
      <c r="FL301" s="177">
        <f>IF(C301=4,SUM(AO301+AO302+AO303+AQ301+AQ302+AQ303)*Percapita/30*FL$4+(AP301+AP302+AP303+AR301+AR302+AR303)*Cadeirante/30*FL$4,IF(C301=3,IF(AO304+AQ304=10,Fixo/30*FL$4+(AO301+AO302+AO303+AQ301+AQ302+AQ303)*Percapita/30*FL$4+(AP304+AR304)*Cadeirante/30*FL$4,IF(AO304+AQ304&lt;=9,(AO304+AQ304)*Crechee/30*FL$4)+(AP304+AR304)*Cadeirante/30*FL$4+(AO301+AO302+AO303+AQ301+AQ302+AQ303)*Percapita/30*FL$4)+IF(AO304+AQ304&gt;=11,Fixo/30*FL$4+(AO304+AQ304-10)*Crechee/30*FL$4,0),IF(C301=2,IF(AP301+AP302+AP303+AP304+AR301+AR302+AR303+AR304=1,Cadeirante/30*FL$4,IF(AP301+AP302+AP303+AP304+AR301+AR302+AR303+AR304=2,Fixo/30*FL$4,IF(AP301+AP302+AP303+AP304+AR301+AR302+AR303+AR304&gt;2,Fixo/30*FL$4+(AP301+AP302+AP303+AP304+AR301+AR302+AR303+AR304-2)*Cadeirante/30*FL$4)))+(AO301+AO302+AO303+AQ301+AQ302+AQ303)*Percapita/30*FL$4+(AO304+AQ304)*Crechee/30*FL$4,IF(C301=1,IF(AO301+AO302+AO303+AP301+AP302+AP303+AQ301+AQ302+AQ303+AR301+AR302+AR303&lt;=15,(AO301+AO302+AO303+AQ301+AQ302+AQ303)*Percapita/30*FL$4,IF(AO301+AO302+AO303+AP301+AP302+AP303+AQ301+AQ302+AQ303+AR301+AR302+AR303&gt;=16,Fixo/30*FL$4+(AO301+AO302+AO303+AP301+AP302+AP303+AQ301+AQ302+AQ303+AR301+AR302-16)*Percapita/30*FL$4))))))</f>
        <v>308.18400000000003</v>
      </c>
      <c r="FM301" s="177">
        <f>IF(C301=4,SUM(AS301+AS302+AS303+AU301+AU302+AU303)*Percapita/30*FM$4+(AT301+AT302+AT303+AV301+AV302+AV303)*Cadeirante/30*FM$4,IF(C301=3,IF(AS304+AU304=10,Fixo/30*FM$4+(AS301+AS302+AS303+AU301+AU302+AU303)*Percapita/30*FM$4+(AT304+AV304)*Cadeirante/30*FM$4,IF(AS304+AU304&lt;=9,(AS304+AU304)*Crechee/30*FM$4)+(AT304+AV304)*Cadeirante/30*FM$4+(AS301+AS302+AS303+AU301+AU302+AU303)*Percapita/30*FM$4)+IF(AS304+AU304&gt;=11,Fixo/30*FM$4+(AS304+AU304-10)*Crechee/30*FM$4,0),IF(C301=2,IF(AT301+AT302+AT303+AT304+AV301+AV302+AV303+AV304=1,Cadeirante/30*FM$4,IF(AT301+AT302+AT303+AT304+AV301+AV302+AV303+AV304=2,Fixo/30*FM$4,IF(AT301+AT302+AT303+AT304+AV301+AV302+AV303+AV304&gt;2,Fixo/30*FM$4+(AT301+AT302+AT303+AT304+AV301+AV302+AV303+AV304-2)*Cadeirante/30*FM$4)))+(AS301+AS302+AS303+AU301+AU302+AU303)*Percapita/30*FM$4+(AS304+AU304)*Crechee/30*FM$4,IF(C301=1,IF(AS301+AS302+AS303+AT301+AT302+AT303+AU301+AU302+AU303+AV301+AV302+AV303&lt;=15,(AS301+AS302+AS303+AU301+AU302+AU303)*Percapita/30*FM$4,IF(AS301+AS302+AS303+AT301+AT302+AT303+AU301+AU302+AU303+AV301+AV302+AV303&gt;=16,Fixo/30*FM$4+(AS301+AS302+AS303+AT301+AT302+AT303+AU301+AU302+AU303+AV301+AV302-16)*Percapita/30*FM$4))))))</f>
        <v>0</v>
      </c>
      <c r="FN301" s="177">
        <f>IF(C301=4,SUM(AW301+AW302+AW303+AY301+AY302+AY303)*Percapita/30*FN$4+(AX301+AX302+AX303+AZ301+AZ302+AZ303)*Cadeirante/30*FN$4,IF(C301=3,IF(AW304+AY304=10,Fixo/30*FN$4+(AW301+AW302+AW303+AY301+AY302+AY303)*Percapita/30*FN$4+(AX304+AZ304)*Cadeirante/30*FN$4,IF(AW304+AY304&lt;=9,(AW304+AY304)*Crechee/30*FN$4)+(AX304+AZ304)*Cadeirante/30*FN$4+(AW301+AW302+AW303+AY301+AY302+AY303)*Percapita/30*FN$4)+IF(AW304+AY304&gt;=11,Fixo/30*FN$4+(AW304+AY304-10)*Crechee/30*FN$4,0),IF(C301=2,IF(AX301+AX302+AX303+AX304+AZ301+AZ302+AZ303+AZ304=1,Cadeirante/30*FN$4,IF(AX301+AX302+AX303+AX304+AZ301+AZ302+AZ303+AZ304=2,Fixo/30*FN$4,IF(AX301+AX302+AX303+AX304+AZ301+AZ302+AZ303+AZ304&gt;2,Fixo/30*FN$4+(AX301+AX302+AX303+AX304+AZ301+AZ302+AZ303+AZ304-2)*Cadeirante/30*FN$4)))+(AW301+AW302+AW303+AY301+AY302+AY303)*Percapita/30*FN$4+(AW304+AY304)*Crechee/30*FN$4,IF(C301=1,IF(AW301+AW302+AW303+AX301+AX302+AX303+AY301+AY302+AY303+AZ301+AZ302+AZ303&lt;=15,(AW301+AW302+AW303+AY301+AY302+AY303)*Percapita/30*FN$4,IF(AW301+AW302+AW303+AX301+AX302+AX303+AY301+AY302+AY303+AZ301+AZ302+AZ303&gt;=16,Fixo/30*FN$4+(AW301+AW302+AW303+AX301+AX302+AX303+AY301+AY302+AY303+AZ301+AZ302-16)*Percapita/30*FN$4))))))</f>
        <v>0</v>
      </c>
      <c r="FO301" s="177">
        <f>IF(C301=4,SUM(BA301+BA302+BA303+BC301+BC302+BC303)*Percapita/30*FO$4+(BB301+BB302+BB303+BD301+BD302+BD303)*Cadeirante/30*FO$4,IF(C301=3,IF(BA304+BC304=10,Fixo/30*FO$4+(BA301+BA302+BA303+BC301+BC302+BC303)*Percapita/30*FO$4+(BB304+BD304)*Cadeirante/30*FO$4,IF(BA304+BC304&lt;=9,(BA304+BC304)*Crechee/30*FO$4)+(BB304+BD304)*Cadeirante/30*FO$4+(BA301+BA302+BA303+BC301+BC302+BC303)*Percapita/30*FO$4)+IF(BA304+BC304&gt;=11,Fixo/30*FO$4+(BA304+BC304-10)*Crechee/30*FO$4,0),IF(C301=2,IF(BB301+BB302+BB303+BB304+BD301+BD302+BD303+BD304=1,Cadeirante/30*FO$4,IF(BB301+BB302+BB303+BB304+BD301+BD302+BD303+BD304=2,Fixo/30*FO$4,IF(BB301+BB302+BB303+BB304+BD301+BD302+BD303+BD304&gt;2,Fixo/30*FO$4+(BB301+BB302+BB303+BB304+BD301+BD302+BD303+BD304-2)*Cadeirante/30*FO$4)))+(BA301+BA302+BA303+BC301+BC302+BC303)*Percapita/30*FO$4+(BA304+BC304)*Crechee/30*FO$4,IF(C301=1,IF(BA301+BA302+BA303+BB301+BB302+BB303+BC301+BC302+BC303+BD301+BD302+BD303&lt;=15,(BA301+BA302+BA303+BC301+BC302+BC303)*Percapita/30*FO$4,IF(BA301+BA302+BA303+BB301+BB302+BB303+BC301+BC302+BC303+BD301+BD302+BD303&gt;=16,Fixo/30*FO$4+(BA301+BA302+BA303+BB301+BB302+BB303+BC301+BC302+BC303+BD301+BD302-16)*Percapita/30*FO$4))))))</f>
        <v>0</v>
      </c>
      <c r="FP301" s="177">
        <f>IF(C301=4,SUM(BE301+BE302+BE303+BG301+BG302+BG303)*Percapita/30*FP$4+(BF301+BF302+BF303+BH301+BH302+BH303)*Cadeirante/30*FP$4,IF(C301=3,IF(BE304+BG304=10,Fixo/30*FP$4+(BE301+BE302+BE303+BG301+BG302+BG303)*Percapita/30*FP$4+(BF304+BH304)*Cadeirante/30*FP$4,IF(BE304+BG304&lt;=9,(BE304+BG304)*Crechee/30*FP$4)+(BF304+BH304)*Cadeirante/30*FP$4+(BE301+BE302+BE303+BG301+BG302+BG303)*Percapita/30*FP$4)+IF(BE304+BG304&gt;=11,Fixo/30*FP$4+(BE304+BG304-10)*Crechee/30*FP$4,0),IF(C301=2,IF(BF301+BF302+BF303+BF304+BH301+BH302+BH303+BH304=1,Cadeirante/30*FP$4,IF(BF301+BF302+BF303+BF304+BH301+BH302+BH303+BH304=2,Fixo/30*FP$4,IF(BF301+BF302+BF303+BF304+BH301+BH302+BH303+BH304&gt;2,Fixo/30*FP$4+(BF301+BF302+BF303+BF304+BH301+BH302+BH303+BH304-2)*Cadeirante/30*FP$4)))+(BE301+BE302+BE303+BG301+BG302+BG303)*Percapita/30*FP$4+(BE304+BG304)*Crechee/30*FP$4,IF(C301=1,IF(BE301+BE302+BE303+BF301+BF302+BF303+BG301+BG302+BG303+BH301+BH302+BH303&lt;=15,(BE301+BE302+BE303+BG301+BG302+BG303)*Percapita/30*FP$4,IF(BE301+BE302+BE303+BF301+BF302+BF303+BG301+BG302+BG303+BH301+BH302+BH303&gt;=16,Fixo/30*FP$4+(BE301+BE302+BE303+BF301+BF302+BF303+BG301+BG302+BG303+BH301+BH302-16)*Percapita/30*FP$4))))))</f>
        <v>0</v>
      </c>
      <c r="FQ301" s="177">
        <f>IF(C301=4,SUM(BI301+BI302+BI303+BK301+BK302+BK303)*Percapita/30*FQ$4+(BJ301+BJ302+BJ303+BL301+BL302+BL303)*Cadeirante/30*FQ$4,IF(C301=3,IF(BI304+BK304=10,Fixo/30*FQ$4+(BI301+BI302+BI303+BK301+BK302+BK303)*Percapita/30*FQ$4+(BJ304+BL304)*Cadeirante/30*FQ$4,IF(BI304+BK304&lt;=9,(BI304+BK304)*Crechee/30*FQ$4)+(BJ304+BL304)*Cadeirante/30*FQ$4+(BI301+BI302+BI303+BK301+BK302+BK303)*Percapita/30*FQ$4)+IF(BI304+BK304&gt;=11,Fixo/30*FQ$4+(BI304+BK304-10)*Crechee/30*FQ$4,0),IF(C301=2,IF(BJ301+BJ302+BJ303+BJ304+BL301+BL302+BL303+BL304=1,Cadeirante/30*FQ$4,IF(BJ301+BJ302+BJ303+BJ304+BL301+BL302+BL303+BL304=2,Fixo/30*FQ$4,IF(BJ301+BJ302+BJ303+BJ304+BL301+BL302+BL303+BL304&gt;2,Fixo/30*FQ$4+(BJ301+BJ302+BJ303+BJ304+BL301+BL302+BL303+BL304-2)*Cadeirante/30*FQ$4)))+(BI301+BI302+BI303+BK301+BK302+BK303)*Percapita/30*FQ$4+(BI304+BK304)*Crechee/30*FQ$4,IF(C301=1,IF(BI301+BI302+BI303+BJ301+BJ302+BJ303+BK301+BK302+BK303+BL301+BL302+BL303&lt;=15,(BI301+BI302+BI303+BK301+BK302+BK303)*Percapita/30*FQ$4,IF(BI301+BI302+BI303+BJ301+BJ302+BJ303+BK301+BK302+BK303+BL301+BL302+BL303&gt;=16,Fixo/30*FQ$4+(BI301+BI302+BI303+BJ301+BJ302+BJ303+BK301+BK302+BK303+BL301+BL302-16)*Percapita/30*FQ$4))))))</f>
        <v>0</v>
      </c>
      <c r="FR301" s="177">
        <f>IF(C301=4,SUM(BM301+BM302+BM303+BO301+BO302+BO303)*Percapita/30*FR$4+(BN301+BN302+BN303+BP301+BP302+BP303)*Cadeirante/30*FR$4,IF(C301=3,IF(BM304+BO304=10,Fixo/30*FR$4+(BM301+BM302+BM303+BO301+BO302+BO303)*Percapita/30*FR$4+(BN304+BP304)*Cadeirante/30*FR$4,IF(BM304+BO304&lt;=9,(BM304+BO304)*Crechee/30*FR$4)+(BN304+BP304)*Cadeirante/30*FR$4+(BM301+BM302+BM303+BO301+BO302+BO303)*Percapita/30*FR$4)+IF(BM304+BO304&gt;=11,Fixo/30*FR$4+(BM304+BO304-10)*Crechee/30*FR$4,0),IF(C301=2,IF(BN301+BN302+BN303+BN304+BP301+BP302+BP303+BP304=1,Cadeirante/30*FR$4,IF(BN301+BN302+BN303+BN304+BP301+BP302+BP303+BP304=2,Fixo/30*FR$4,IF(BN301+BN302+BN303+BN304+BP301+BP302+BP303+BP304&gt;2,Fixo/30*FR$4+(BN301+BN302+BN303+BN304+BP301+BP302+BP303+BP304-2)*Cadeirante/30*FR$4)))+(BM301+BM302+BM303+BO301+BO302+BO303)*Percapita/30*FR$4+(BM304+BO304)*Crechee/30*FR$4,IF(C301=1,IF(BM301+BM302+BM303+BN301+BN302+BN303+BO301+BO302+BO303+BP301+BP302+BP303&lt;=15,(BM301+BM302+BM303+BO301+BO302+BO303)*Percapita/30*FR$4,IF(BM301+BM302+BM303+BN301+BN302+BN303+BO301+BO302+BO303+BP301+BP302+BP303&gt;=16,Fixo/30*FR$4+(BM301+BM302+BM303+BN301+BN302+BN303+BO301+BO302+BO303+BP301+BP302-16)*Percapita/30*FR$4))))))</f>
        <v>231.13800000000003</v>
      </c>
      <c r="FS301" s="177">
        <f>IF(C301=4,SUM(BQ301+BQ302+BQ303+BS301+BS302+BS303)*Percapita/30*FS$4+(BR301+BR302+BR303+BT301+BT302+BT303)*Cadeirante/30*FS$4,IF(C301=3,IF(BQ304+BS304=10,Fixo/30*FS$4+(BQ301+BQ302+BQ303+BS301+BS302+BS303)*Percapita/30*FS$4+(BR304+BT304)*Cadeirante/30*FS$4,IF(BQ304+BS304&lt;=9,(BQ304+BS304)*Crechee/30*FS$4)+(BR304+BT304)*Cadeirante/30*FS$4+(BQ301+BQ302+BQ303+BS301+BS302+BS303)*Percapita/30*FS$4)+IF(BQ304+BS304&gt;=11,Fixo/30*FS$4+(BQ304+BS304-10)*Crechee/30*FS$4,0),IF(C301=2,IF(BR301+BR302+BR303+BR304+BT301+BT302+BT303+BT304=1,Cadeirante/30*FS$4,IF(BR301+BR302+BR303+BR304+BT301+BT302+BT303+BT304=2,Fixo/30*FS$4,IF(BR301+BR302+BR303+BR304+BT301+BT302+BT303+BT304&gt;2,Fixo/30*FS$4+(BR301+BR302+BR303+BR304+BT301+BT302+BT303+BT304-2)*Cadeirante/30*FS$4)))+(BQ301+BQ302+BQ303+BS301+BS302+BS303)*Percapita/30*FS$4+(BQ304+BS304)*Crechee/30*FS$4,IF(C301=1,IF(BQ301+BQ302+BQ303+BR301+BR302+BR303+BS301+BS302+BS303+BT301+BT302+BT303&lt;=15,(BQ301+BQ302+BQ303+BS301+BS302+BS303)*Percapita/30*FS$4,IF(BQ301+BQ302+BQ303+BR301+BR302+BR303+BS301+BS302+BS303+BT301+BT302+BT303&gt;=16,Fixo/30*FS$4+(BQ301+BQ302+BQ303+BR301+BR302+BR303+BS301+BS302+BS303+BT301+BT302-16)*Percapita/30*FS$4))))))</f>
        <v>0</v>
      </c>
      <c r="FT301" s="177">
        <f>IF(C301=4,SUM(BU301+BU302+BU303+BW301+BW302+BW303)*Percapita/30*FT$4+(BV301+BV302+BV303+BX301+BX302+BX303)*Cadeirante/30*FT$4,IF(C301=3,IF(BU304+BW304=10,Fixo/30*FT$4+(BU301+BU302+BU303+BW301+BW302+BW303)*Percapita/30*FT$4+(BV304+BX304)*Cadeirante/30*FT$4,IF(BU304+BW304&lt;=9,(BU304+BW304)*Crechee/30*FT$4)+(BV304+BX304)*Cadeirante/30*FT$4+(BU301+BU302+BU303+BW301+BW302+BW303)*Percapita/30*FT$4)+IF(BU304+BW304&gt;=11,Fixo/30*FT$4+(BU304+BW304-10)*Crechee/30*FT$4,0),IF(C301=2,IF(BV301+BV302+BV303+BV304+BX301+BX302+BX303+BX304=1,Cadeirante/30*FT$4,IF(BV301+BV302+BV303+BV304+BX301+BX302+BX303+BX304=2,Fixo/30*FT$4,IF(BV301+BV302+BV303+BV304+BX301+BX302+BX303+BX304&gt;2,Fixo/30*FT$4+(BV301+BV302+BV303+BV304+BX301+BX302+BX303+BX304-2)*Cadeirante/30*FT$4)))+(BU301+BU302+BU303+BW301+BW302+BW303)*Percapita/30*FT$4+(BU304+BW304)*Crechee/30*FT$4,IF(C301=1,IF(BU301+BU302+BU303+BV301+BV302+BV303+BW301+BW302+BW303+BX301+BX302+BX303&lt;=15,(BU301+BU302+BU303+BW301+BW302+BW303)*Percapita/30*FT$4,IF(BU301+BU302+BU303+BV301+BV302+BV303+BW301+BW302+BW303+BX301+BX302+BX303&gt;=16,Fixo/30*FT$4+(BU301+BU302+BU303+BV301+BV302+BV303+BW301+BW302+BW303+BX301+BX302-16)*Percapita/30*FT$4))))))</f>
        <v>0</v>
      </c>
      <c r="FU301" s="177">
        <f>IF(C301=4,SUM(BY301+BY302+BY303+CA301+CA302+CA303)*Percapita/30*FU$4+(BZ301+BZ302+BZ303+CB301+CB302+CB303)*Cadeirante/30*FU$4,IF(C301=3,IF(BY304+CA304=10,Fixo/30*FU$4+(BY301+BY302+BY303+CA301+CA302+CA303)*Percapita/30*FU$4+(BZ304+CB304)*Cadeirante/30*FU$4,IF(BY304+CA304&lt;=9,(BY304+CA304)*Crechee/30*FU$4)+(BZ304+CB304)*Cadeirante/30*FU$4+(BY301+BY302+BY303+CA301+CA302+CA303)*Percapita/30*FU$4)+IF(BY304+CA304&gt;=11,Fixo/30*FU$4+(BY304+CA304-10)*Crechee/30*FU$4,0),IF(C301=2,IF(BZ301+BZ302+BZ303+BZ304+CB301+CB302+CB303+CB304=1,Cadeirante/30*FU$4,IF(BZ301+BZ302+BZ303+BZ304+CB301+CB302+CB303+CB304=2,Fixo/30*FU$4,IF(BZ301+BZ302+BZ303+BZ304+CB301+CB302+CB303+CB304&gt;2,Fixo/30*FU$4+(BZ301+BZ302+BZ303+BZ304+CB301+CB302+CB303+CB304-2)*Cadeirante/30*FU$4)))+(BY301+BY302+BY303+CA301+CA302+CA303)*Percapita/30*FU$4+(BY304+CA304)*Crechee/30*FU$4,IF(C301=1,IF(BY301+BY302+BY303+BZ301+BZ302+BZ303+CA301+CA302+CA303+CB301+CB302+CB303&lt;=15,(BY301+BY302+BY303+CA301+CA302+CA303)*Percapita/30*FU$4,IF(BY301+BY302+BY303+BZ301+BZ302+BZ303+CA301+CA302+CA303+CB301+CB302+CB303&gt;=16,Fixo/30*FU$4+(BY301+BY302+BY303+BZ301+BZ302+BZ303+CA301+CA302+CA303+CB301+CB302-16)*Percapita/30*FU$4))))))</f>
        <v>0</v>
      </c>
      <c r="FV301" s="177">
        <f>IF(C301=4,SUM(CC301+CC302+CC303+CE301+CE302+CE303)*Percapita/30*FV$4+(CD301+CD302+CD303+CF301+CF302+CF303)*Cadeirante/30*FV$4,IF(C301=3,IF(CC304+CE304=10,Fixo/30*FV$4+(CC301+CC302+CC303+CE301+CE302+CE303)*Percapita/30*FV$4+(CD304+CF304)*Cadeirante/30*FV$4,IF(CC304+CE304&lt;=9,(CC304+CE304)*Crechee/30*FV$4)+(CD304+CF304)*Cadeirante/30*FV$4+(CC301+CC302+CC303+CE301+CE302+CE303)*Percapita/30*FV$4)+IF(CC304+CE304&gt;=11,Fixo/30*FV$4+(CC304+CE304-10)*Crechee/30*FV$4,0),IF(C301=2,IF(CD301+CD302+CD303+CD304+CF301+CF302+CF303+CF304=1,Cadeirante/30*FV$4,IF(CD301+CD302+CD303+CD304+CF301+CF302+CF303+CF304=2,Fixo/30*FV$4,IF(CD301+CD302+CD303+CD304+CF301+CF302+CF303+CF304&gt;2,Fixo/30*FV$4+(CD301+CD302+CD303+CD304+CF301+CF302+CF303+CF304-2)*Cadeirante/30*FV$4)))+(CC301+CC302+CC303+CE301+CE302+CE303)*Percapita/30*FV$4+(CC304+CE304)*Crechee/30*FV$4,IF(C301=1,IF(CC301+CC302+CC303+CD301+CD302+CD303+CE301+CE302+CE303+CF301+CF302+CF303&lt;=15,(CC301+CC302+CC303+CE301+CE302+CE303)*Percapita/30*FV$4,IF(CC301+CC302+CC303+CD301+CD302+CD303+CE301+CE302+CE303+CF301+CF302+CF303&gt;=16,Fixo/30*FV$4+(CC301+CC302+CC303+CD301+CD302+CD303+CE301+CE302+CE303+CF301+CF302-16)*Percapita/30*FV$4))))))</f>
        <v>0</v>
      </c>
      <c r="FW301" s="177">
        <f>IF(C301=4,SUM(CG301+CG302+CG303+CI301+CI302+CI303)*Percapita/30*FW$4+(CH301+CH302+CH303+CJ301+CJ302+CJ303)*Cadeirante/30*FW$4,IF(C301=3,IF(CG304+CI304=10,Fixo/30*FW$4+(CG301+CG302+CG303+CI301+CI302+CI303)*Percapita/30*FW$4+(CH304+CJ304)*Cadeirante/30*FW$4,IF(CG304+CI304&lt;=9,(CG304+CI304)*Crechee/30*FW$4)+(CH304+CJ304)*Cadeirante/30*FW$4+(CG301+CG302+CG303+CI301+CI302+CI303)*Percapita/30*FW$4)+IF(CG304+CI304&gt;=11,Fixo/30*FW$4+(CG304+CI304-10)*Crechee/30*FW$4,0),IF(C301=2,IF(CH301+CH302+CH303+CH304+CJ301+CJ302+CJ303+CJ304=1,Cadeirante/30*FW$4,IF(CH301+CH302+CH303+CH304+CJ301+CJ302+CJ303+CJ304=2,Fixo/30*FW$4,IF(CH301+CH302+CH303+CH304+CJ301+CJ302+CJ303+CJ304&gt;2,Fixo/30*FW$4+(CH301+CH302+CH303+CH304+CJ301+CJ302+CJ303+CJ304-2)*Cadeirante/30*FW$4)))+(CG301+CG302+CG303+CI301+CI302+CI303)*Percapita/30*FW$4+(CG304+CI304)*Crechee/30*FW$4,IF(C301=1,IF(CG301+CG302+CG303+CH301+CH302+CH303+CI301+CI302+CI303+CJ301+CJ302+CJ303&lt;=15,(CG301+CG302+CG303+CI301+CI302+CI303)*Percapita/30*FW$4,IF(CG301+CG302+CG303+CH301+CH302+CH303+CI301+CI302+CI303+CJ301+CJ302+CJ303&gt;=16,Fixo/30*FW$4+(CG301+CG302+CG303+CH301+CH302+CH303+CI301+CI302+CI303+CJ301+CJ302-16)*Percapita/30*FW$4))))))</f>
        <v>0</v>
      </c>
      <c r="FX301" s="177">
        <f>IF(C301=4,SUM(CK301+CK302+CK303+CM301+CM302+CM303)*Percapita/30*FX$4+(CL301+CL302+CL303+CN301+CN302+CN303)*Cadeirante/30*FX$4,IF(C301=3,IF(CK304+CM304=10,Fixo/30*FX$4+(CK301+CK302+CK303+CM301+CM302+CM303)*Percapita/30*FX$4+(CL304+CN304)*Cadeirante/30*FX$4,IF(CK304+CM304&lt;=9,(CK304+CM304)*Crechee/30*FX$4)+(CL304+CN304)*Cadeirante/30*FX$4+(CK301+CK302+CK303+CM301+CM302+CM303)*Percapita/30*FX$4)+IF(CK304+CM304&gt;=11,Fixo/30*FX$4+(CK304+CM304-10)*Crechee/30*FX$4,0),IF(C301=2,IF(CL301+CL302+CL303+CL304+CN301+CN302+CN303+CN304=1,Cadeirante/30*FX$4,IF(CL301+CL302+CL303+CL304+CN301+CN302+CN303+CN304=2,Fixo/30*FX$4,IF(CL301+CL302+CL303+CL304+CN301+CN302+CN303+CN304&gt;2,Fixo/30*FX$4+(CL301+CL302+CL303+CL304+CN301+CN302+CN303+CN304-2)*Cadeirante/30*FX$4)))+(CK301+CK302+CK303+CM301+CM302+CM303)*Percapita/30*FX$4+(CK304+CM304)*Crechee/30*FX$4,IF(C301=1,IF(CK301+CK302+CK303+CL301+CL302+CL303+CM301+CM302+CM303+CN301+CN302+CN303&lt;=15,(CK301+CK302+CK303+CM301+CM302+CM303)*Percapita/30*FX$4,IF(CK301+CK302+CK303+CL301+CL302+CL303+CM301+CM302+CM303+CN301+CN302+CN303&gt;=16,Fixo/30*FX$4+(CK301+CK302+CK303+CL301+CL302+CL303+CM301+CM302+CM303+CN301+CN302-16)*Percapita/30*FX$4))))))</f>
        <v>0</v>
      </c>
      <c r="FY301" s="177">
        <f>IF(C301=4,SUM(CO301+CO302+CO303+CQ301+CQ302+CQ303)*Percapita/30*FY$4+(CP301+CP302+CP303+CR301+CR302+CR303)*Cadeirante/30*FY$4,IF(C301=3,IF(CO304+CQ304=10,Fixo/30*FY$4+(CO301+CO302+CO303+CQ301+CQ302+CQ303)*Percapita/30*FY$4+(CP304+CR304)*Cadeirante/30*FY$4,IF(CO304+CQ304&lt;=9,(CO304+CQ304)*Crechee/30*FY$4)+(CP304+CR304)*Cadeirante/30*FY$4+(CO301+CO302+CO303+CQ301+CQ302+CQ303)*Percapita/30*FY$4)+IF(CO304+CQ304&gt;=11,Fixo/30*FY$4+(CO304+CQ304-10)*Crechee/30*FY$4,0),IF(C301=2,IF(CP301+CP302+CP303+CP304+CR301+CR302+CR303+CR304=1,Cadeirante/30*FY$4,IF(CP301+CP302+CP303+CP304+CR301+CR302+CR303+CR304=2,Fixo/30*FY$4,IF(CP301+CP302+CP303+CP304+CR301+CR302+CR303+CR304&gt;2,Fixo/30*FY$4+(CP301+CP302+CP303+CP304+CR301+CR302+CR303+CR304-2)*Cadeirante/30*FY$4)))+(CO301+CO302+CO303+CQ301+CQ302+CQ303)*Percapita/30*FY$4+(CO304+CQ304)*Crechee/30*FY$4,IF(C301=1,IF(CO301+CO302+CO303+CP301+CP302+CP303+CQ301+CQ302+CQ303+CR301+CR302+CR303&lt;=15,(CO301+CO302+CO303+CQ301+CQ302+CQ303)*Percapita/30*FY$4,IF(CO301+CO302+CO303+CP301+CP302+CP303+CQ301+CQ302+CQ303+CR301+CR302+CR303&gt;=16,Fixo/30*FY$4+(CO301+CO302+CO303+CP301+CP302+CP303+CQ301+CQ302+CQ303+CR301+CR302-16)*Percapita/30*FY$4))))))</f>
        <v>0</v>
      </c>
      <c r="FZ301" s="177">
        <f>IF(C301=4,SUM(CS301+CS302+CS303+CU301+CU302+CU303)*Percapita/30*FZ$4+(CT301+CT302+CT303+CV301+CV302+CV303)*Cadeirante/30*FZ$4,IF(C301=3,IF(CS304+CU304=10,Fixo/30*FZ$4+(CS301+CS302+CS303+CU301+CU302+CU303)*Percapita/30*FZ$4+(CT304+CV304)*Cadeirante/30*FZ$4,IF(CS304+CU304&lt;=9,(CS304+CU304)*Crechee/30*FZ$4)+(CT304+CV304)*Cadeirante/30*FZ$4+(CS301+CS302+CS303+CU301+CU302+CU303)*Percapita/30*FZ$4)+IF(CS304+CU304&gt;=11,Fixo/30*FZ$4+(CS304+CU304-10)*Crechee/30*FZ$4,0),IF(C301=2,IF(CT301+CT302+CT303+CT304+CV301+CV302+CV303+CV304=1,Cadeirante/30*FZ$4,IF(CT301+CT302+CT303+CT304+CV301+CV302+CV303+CV304=2,Fixo/30*FZ$4,IF(CT301+CT302+CT303+CT304+CV301+CV302+CV303+CV304&gt;2,Fixo/30*FZ$4+(CT301+CT302+CT303+CT304+CV301+CV302+CV303+CV304-2)*Cadeirante/30*FZ$4)))+(CS301+CS302+CS303+CU301+CU302+CU303)*Percapita/30*FZ$4+(CS304+CU304)*Crechee/30*FZ$4,IF(C301=1,IF(CS301+CS302+CS303+CT301+CT302+CT303+CU301+CU302+CU303+CV301+CV302+CV303&lt;=15,(CS301+CS302+CS303+CU301+CU302+CU303)*Percapita/30*FZ$4,IF(CS301+CS302+CS303+CT301+CT302+CT303+CU301+CU302+CU303+CV301+CV302+CV303&gt;=16,Fixo/30*FZ$4+(CS301+CS302+CS303+CT301+CT302+CT303+CU301+CU302+CU303+CV301+CV302-16)*Percapita/30*FZ$4))))))</f>
        <v>0</v>
      </c>
      <c r="GA301" s="177">
        <f>IF(C301=4,SUM(CW301+CW302+CW303+CY301+CY302+CY303)*Percapita/30*GA$4+(CX301+CX302+CX303+CZ301+CZ302+CZ303)*Cadeirante/30*GA$4,IF(C301=3,IF(CW304+CY304=10,Fixo/30*GA$4+(CW301+CW302+CW303+CY301+CY302+CY303)*Percapita/30*GA$4+(CX304+CZ304)*Cadeirante/30*GA$4,IF(CW304+CY304&lt;=9,(CW304+CY304)*Crechee/30*GA$4)+(CX304+CZ304)*Cadeirante/30*GA$4+(CW301+CW302+CW303+CY301+CY302+CY303)*Percapita/30*GA$4)+IF(CW304+CY304&gt;=11,Fixo/30*GA$4+(CW304+CY304-10)*Crechee/30*GA$4,0),IF(C301=2,IF(CX301+CX302+CX303+CX304+CZ301+CZ302+CZ303+CZ304=1,Cadeirante/30*GA$4,IF(CX301+CX302+CX303+CX304+CZ301+CZ302+CZ303+CZ304=2,Fixo/30*GA$4,IF(CX301+CX302+CX303+CX304+CZ301+CZ302+CZ303+CZ304&gt;2,Fixo/30*GA$4+(CX301+CX302+CX303+CX304+CZ301+CZ302+CZ303+CZ304-2)*Cadeirante/30*GA$4)))+(CW301+CW302+CW303+CY301+CY302+CY303)*Percapita/30*GA$4+(CW304+CY304)*Crechee/30*GA$4,IF(C301=1,IF(CW301+CW302+CW303+CX301+CX302+CX303+CY301+CY302+CY303+CZ301+CZ302+CZ303&lt;=15,(CW301+CW302+CW303+CY301+CY302+CY303)*Percapita/30*GA$4,IF(CW301+CW302+CW303+CX301+CX302+CX303+CY301+CY302+CY303+CZ301+CZ302+CZ303&gt;=16,Fixo/30*GA$4+(CW301+CW302+CW303+CX301+CX302+CX303+CY301+CY302+CY303+CZ301+CZ302-16)*Percapita/30*GA$4))))))</f>
        <v>0</v>
      </c>
      <c r="GB301" s="177">
        <f>IF(C301=4,SUM(DA301+DA302+DA303+DC301+DC302+DC303)*Percapita/30*GB$4+(DB301+DB302+DB303+DD301+DD302+DD303)*Cadeirante/30*GB$4,IF(C301=3,IF(DA304+DC304=10,Fixo/30*GB$4+(DA301+DA302+DA303+DC301+DC302+DC303)*Percapita/30*GB$4+(DB304+DD304)*Cadeirante/30*GB$4,IF(DA304+DC304&lt;=9,(DA304+DC304)*Crechee/30*GB$4)+(DB304+DD304)*Cadeirante/30*GB$4+(DA301+DA302+DA303+DC301+DC302+DC303)*Percapita/30*GB$4)+IF(DA304+DC304&gt;=11,Fixo/30*GB$4+(DA304+DC304-10)*Crechee/30*GB$4,0),IF(C301=2,IF(DB301+DB302+DB303+DB304+DD301+DD302+DD303+DD304=1,Cadeirante/30*GB$4,IF(DB301+DB302+DB303+DB304+DD301+DD302+DD303+DD304=2,Fixo/30*GB$4,IF(DB301+DB302+DB303+DB304+DD301+DD302+DD303+DD304&gt;2,Fixo/30*GB$4+(DB301+DB302+DB303+DB304+DD301+DD302+DD303+DD304-2)*Cadeirante/30*GB$4)))+(DA301+DA302+DA303+DC301+DC302+DC303)*Percapita/30*GB$4+(DA304+DC304)*Crechee/30*GB$4,IF(C301=1,IF(DA301+DA302+DA303+DB301+DB302+DB303+DC301+DC302+DC303+DD301+DD302+DD303&lt;=15,(DA301+DA302+DA303+DC301+DC302+DC303)*Percapita/30*GB$4,IF(DA301+DA302+DA303+DB301+DB302+DB303+DC301+DC302+DC303+DD301+DD302+DD303&gt;=16,Fixo/30*GB$4+(DA301+DA302+DA303+DB301+DB302+DB303+DC301+DC302+DC303+DD301+DD302-16)*Percapita/30*GB$4))))))</f>
        <v>0</v>
      </c>
      <c r="GC301" s="177">
        <f>IF(C301=4,SUM(DE301+DE302+DE303+DG301+DG302+DG303)*Percapita/30*GC$4+(DF301+DF302+DF303+DH301+DH302+DH303)*Cadeirante/30*GC$4,IF(C301=3,IF(DE304+DG304=10,Fixo/30*GC$4+(DE301+DE302+DE303+DG301+DG302+DG303)*Percapita/30*GC$4+(DF304+DH304)*Cadeirante/30*GC$4,IF(DE304+DG304&lt;=9,(DE304+DG304)*Crechee/30*GC$4)+(DF304+DH304)*Cadeirante/30*GC$4+(DE301+DE302+DE303+DG301+DG302+DG303)*Percapita/30*GC$4)+IF(DE304+DG304&gt;=11,Fixo/30*GC$4+(DE304+DG304-10)*Crechee/30*GC$4,0),IF(C301=2,IF(DF301+DF302+DF303+DF304+DH301+DH302+DH303+DH304=1,Cadeirante/30*GC$4,IF(DF301+DF302+DF303+DF304+DH301+DH302+DH303+DH304=2,Fixo/30*GC$4,IF(DF301+DF302+DF303+DF304+DH301+DH302+DH303+DH304&gt;2,Fixo/30*GC$4+(DF301+DF302+DF303+DF304+DH301+DH302+DH303+DH304-2)*Cadeirante/30*GC$4)))+(DE301+DE302+DE303+DG301+DG302+DG303)*Percapita/30*GC$4+(DE304+DG304)*Crechee/30*GC$4,IF(C301=1,IF(DE301+DE302+DE303+DF301+DF302+DF303+DG301+DG302+DG303+DH301+DH302+DH303&lt;=15,(DE301+DE302+DE303+DG301+DG302+DG303)*Percapita/30*GC$4,IF(DE301+DE302+DE303+DF301+DF302+DF303+DG301+DG302+DG303+DH301+DH302+DH303&gt;=16,Fixo/30*GC$4+(DE301+DE302+DE303+DF301+DF302+DF303+DG301+DG302+DG303+DH301+DH302-16)*Percapita/30*GC$4))))))</f>
        <v>0</v>
      </c>
      <c r="GD301" s="177">
        <f>IF(C301=4,SUM(DI301+DI302+DI303+DK301+DK302+DK303)*Percapita/30*GD$4+(DJ301+DJ302+DJ303+DL301+DL302+DL303)*Cadeirante/30*GD$4,IF(C301=3,IF(DI304+DK304=10,Fixo/30*GD$4+(DI301+DI302+DI303+DK301+DK302+DK303)*Percapita/30*GD$4+(DJ304+DL304)*Cadeirante/30*GD$4,IF(DI304+DK304&lt;=9,(DI304+DK304)*Crechee/30*GD$4)+(DJ304+DL304)*Cadeirante/30*GD$4+(DI301+DI302+DI303+DK301+DK302+DK303)*Percapita/30*GD$4)+IF(DI304+DK304&gt;=11,Fixo/30*GD$4+(DI304+DK304-10)*Crechee/30*GD$4,0),IF(C301=2,IF(DJ301+DJ302+DJ303+DJ304+DL301+DL302+DL303+DL304=1,Cadeirante/30*GD$4,IF(DJ301+DJ302+DJ303+DJ304+DL301+DL302+DL303+DL304=2,Fixo/30*GD$4,IF(DJ301+DJ302+DJ303+DJ304+DL301+DL302+DL303+DL304&gt;2,Fixo/30*GD$4+(DJ301+DJ302+DJ303+DJ304+DL301+DL302+DL303+DL304-2)*Cadeirante/30*GD$4)))+(DI301+DI302+DI303+DK301+DK302+DK303)*Percapita/30*GD$4+(DI304+DK304)*Crechee/30*GD$4,IF(C301=1,IF(DI301+DI302+DI303+DJ301+DJ302+DJ303+DK301+DK302+DK303+DL301+DL302+DL303&lt;=15,(DI301+DI302+DI303+DK301+DK302+DK303)*Percapita/30*GD$4,IF(DI301+DI302+DI303+DJ301+DJ302+DJ303+DK301+DK302+DK303+DL301+DL302+DL303&gt;=16,Fixo/30*GD$4+(DI301+DI302+DI303+DJ301+DJ302+DJ303+DK301+DK302+DK303+DL301+DL302-16)*Percapita/30*GD$4))))))</f>
        <v>0</v>
      </c>
      <c r="GE301" s="177">
        <f>IF(C301=4,SUM(DM301+DM302+DM303+DO301+DO302+DO303)*Percapita/30*GE$4+(DN301+DN302+DN303+DP301+DP302+DP303)*Cadeirante/30*GE$4,IF(C301=3,IF(DM304+DO304=10,Fixo/30*GE$4+(DM301+DM302+DM303+DO301+DO302+DO303)*Percapita/30*GE$4+(DN304+DP304)*Cadeirante/30*GE$4,IF(DM304+DO304&lt;=9,(DM304+DO304)*Crechee/30*GE$4)+(DN304+DP304)*Cadeirante/30*GE$4+(DM301+DM302+DM303+DO301+DO302+DO303)*Percapita/30*GE$4)+IF(DM304+DO304&gt;=11,Fixo/30*GE$4+(DM304+DO304-10)*Crechee/30*GE$4,0),IF(C301=2,IF(DN301+DN302+DN303+DN304+DP301+DP302+DP303+DP304=1,Cadeirante/30*GE$4,IF(DN301+DN302+DN303+DN304+DP301+DP302+DP303+DP304=2,Fixo/30*GE$4,IF(DN301+DN302+DN303+DN304+DP301+DP302+DP303+DP304&gt;2,Fixo/30*GE$4+(DN301+DN302+DN303+DN304+DP301+DP302+DP303+DP304-2)*Cadeirante/30*GE$4)))+(DM301+DM302+DM303+DO301+DO302+DO303)*Percapita/30*GE$4+(DM304+DO304)*Crechee/30*GE$4,IF(C301=1,IF(DM301+DM302+DM303+DN301+DN302+DN303+DO301+DO302+DO303+DP301+DP302+DP303&lt;=15,(DM301+DM302+DM303+DO301+DO302+DO303)*Percapita/30*GE$4,IF(DM301+DM302+DM303+DN301+DN302+DN303+DO301+DO302+DO303+DP301+DP302+DP303&gt;=16,Fixo/30*GE$4+(DM301+DM302+DM303+DN301+DN302+DN303+DO301+DO302+DO303+DP301+DP302-16)*Percapita/30*GE$4))))))</f>
        <v>0</v>
      </c>
      <c r="GF301" s="177">
        <f>IF(C301=4,SUM(DQ301+DQ302+DQ303+DS301+DS302+DS303)*Percapita/30*GF$4+(DR301+DR302+DR303+DT301+DT302+DT303)*Cadeirante/30*GF$4,IF(C301=3,IF(DQ304+DS304=10,Fixo/30*GF$4+(DQ301+DQ302+DQ303+DS301+DS302+DS303)*Percapita/30*GF$4+(DR304+DT304)*Cadeirante/30*GF$4,IF(DQ304+DS304&lt;=9,(DQ304+DS304)*Crechee/30*GF$4)+(DR304+DT304)*Cadeirante/30*GF$4+(DQ301+DQ302+DQ303+DS301+DS302+DS303)*Percapita/30*GF$4)+IF(DQ304+DS304&gt;=11,Fixo/30*GF$4+(DQ304+DS304-10)*Crechee/30*GF$4,0),IF(C301=2,IF(DR301+DR302+DR303+DR304+DT301+DT302+DT303+DT304=1,Cadeirante/30*GF$4,IF(DR301+DR302+DR303+DR304+DT301+DT302+DT303+DT304=2,Fixo/30*GF$4,IF(DR301+DR302+DR303+DR304+DT301+DT302+DT303+DT304&gt;2,Fixo/30*GF$4+(DR301+DR302+DR303+DR304+DT301+DT302+DT303+DT304-2)*Cadeirante/30*GF$4)))+(DQ301+DQ302+DQ303+DS301+DS302+DS303)*Percapita/30*GF$4+(DQ304+DS304)*Crechee/30*GF$4,IF(C301=1,IF(DQ301+DQ302+DQ303+DR301+DR302+DR303+DS301+DS302+DS303+DT301+DT302+DT303&lt;=15,(DQ301+DQ302+DQ303+DS301+DS302+DS303)*Percapita/30*GF$4,IF(DQ301+DQ302+DQ303+DR301+DR302+DR303+DS301+DS302+DS303+DT301+DT302+DT303&gt;=16,Fixo/30*GF$4+(DQ301+DQ302+DQ303+DR301+DR302+DR303+DS301+DS302+DS303+DT301+DT302-16)*Percapita/30*GF$4))))))</f>
        <v>0</v>
      </c>
      <c r="GG301" s="177">
        <f>IF(C301=4,SUM(DU301+DU302+DU303+DW301+DW302+DW303)*Percapita/30*GG$4+(DV301+DV302+DV303+DX301+DX302+DX303)*Cadeirante/30*GG$4,IF(C301=3,IF(DU304+DW304=10,Fixo/30*GG$4+(DU301+DU302+DU303+DW301+DW302+DW303)*Percapita/30*GG$4+(DV304+DX304)*Cadeirante/30*GG$4,IF(DU304+DW304&lt;=9,(DU304+DW304)*Crechee/30*GG$4)+(DV304+DX304)*Cadeirante/30*GG$4+(DU301+DU302+DU303+DW301+DW302+DW303)*Percapita/30*GG$4)+IF(DU304+DW304&gt;=11,Fixo/30*GG$4+(DU304+DW304-10)*Crechee/30*GG$4,0),IF(C301=2,IF(DV301+DV302+DV303+DV304+DX301+DX302+DX303+DX304=1,Cadeirante/30*GG$4,IF(DV301+DV302+DV303+DV304+DX301+DX302+DX303+DX304=2,Fixo/30*GG$4,IF(DV301+DV302+DV303+DV304+DX301+DX302+DX303+DX304&gt;2,Fixo/30*GG$4+(DV301+DV302+DV303+DV304+DX301+DX302+DX303+DX304-2)*Cadeirante/30*GG$4)))+(DU301+DU302+DU303+DW301+DW302+DW303)*Percapita/30*GG$4+(DU304+DW304)*Crechee/30*GG$4,IF(C301=1,IF(DU301+DU302+DU303+DV301+DV302+DV303+DW301+DW302+DW303+DX301+DX302+DX303&lt;=15,(DU301+DU302+DU303+DW301+DW302+DW303)*Percapita/30*GG$4,IF(DU301+DU302+DU303+DV301+DV302+DV303+DW301+DW302+DW303+DX301+DX302+DX303&gt;=16,Fixo/30*GG$4+(DU301+DU302+DU303+DV301+DV302+DV303+DW301+DW302+DW303+DX301+DX302-16)*Percapita/30*GG$4))))))</f>
        <v>0</v>
      </c>
      <c r="GH301" s="177">
        <f>IF(C301=4,SUM(DY301+DY302+DY303+EA301+EA302+EA303)*Percapita/30*GH$4+(DZ301+DZ302+DZ303+EB301+EB302+EB303)*Cadeirante/30*GH$4,IF(C301=3,IF(DY304+EA304=10,Fixo/30*GH$4+(DY301+DY302+DY303+EA301+EA302+EA303)*Percapita/30*GH$4+(DZ304+EB304)*Cadeirante/30*GH$4,IF(DY304+EA304&lt;=9,(DY304+EA304)*Crechee/30*GH$4)+(DZ304+EB304)*Cadeirante/30*GH$4+(DY301+DY302+DY303+EA301+EA302+EA303)*Percapita/30*GH$4)+IF(DY304+EA304&gt;=11,Fixo/30*GH$4+(DY304+EA304-10)*Crechee/30*GH$4,0),IF(C301=2,IF(DZ301+DZ302+DZ303+DZ304+EB301+EB302+EB303+EB304=1,Cadeirante/30*GH$4,IF(DZ301+DZ302+DZ303+DZ304+EB301+EB302+EB303+EB304=2,Fixo/30*GH$4,IF(DZ301+DZ302+DZ303+DZ304+EB301+EB302+EB303+EB304&gt;2,Fixo/30*GH$4+(DZ301+DZ302+DZ303+DZ304+EB301+EB302+EB303+EB304-2)*Cadeirante/30*GH$4)))+(DY301+DY302+DY303+EA301+EA302+EA303)*Percapita/30*GH$4+(DY304+EA304)*Crechee/30*GH$4,IF(C301=1,IF(DY301+DY302+DY303+DZ301+DZ302+DZ303+EA301+EA302+EA303+EB301+EB302+EB303&lt;=15,(DY301+DY302+DY303+EA301+EA302+EA303)*Percapita/30*GH$4,IF(DY301+DY302+DY303+DZ301+DZ302+DZ303+EA301+EA302+EA303+EB301+EB302+EB303&gt;=16,Fixo/30*GH$4+(DY301+DY302+DY303+DZ301+DZ302+DZ303+EA301+EA302+EA303+EB301+EB302-16)*Percapita/30*GH$4))))))</f>
        <v>0</v>
      </c>
      <c r="GI301" s="177">
        <f>IF(C301=4,SUM(EC301+EC302+EC303+EE301+EE302+EE303)*Percapita/30*GI$4+(ED301+ED302+ED303+EF301+EF302+EF303)*Cadeirante/30*GI$4,IF(C301=3,IF(EC304+EE304=10,Fixo/30*GI$4+(EC301+EC302+EC303+EE301+EE302+EE303)*Percapita/30*GI$4+(ED304+EF304)*Cadeirante/30*GI$4,IF(EC304+EE304&lt;=9,(EC304+EE304)*Crechee/30*GI$4)+(ED304+EF304)*Cadeirante/30*GI$4+(EC301+EC302+EC303+EE301+EE302+EE303)*Percapita/30*GI$4)+IF(EC304+EE304&gt;=11,Fixo/30*GI$4+(EC304+EE304-10)*Crechee/30*GI$4,0),IF(C301=2,IF(ED301+ED302+ED303+ED304+EF301+EF302+EF303+EF304=1,Cadeirante/30*GI$4,IF(ED301+ED302+ED303+ED304+EF301+EF302+EF303+EF304=2,Fixo/30*GI$4,IF(ED301+ED302+ED303+ED304+EF301+EF302+EF303+EF304&gt;2,Fixo/30*GI$4+(ED301+ED302+ED303+ED304+EF301+EF302+EF303+EF304-2)*Cadeirante/30*GI$4)))+(EC301+EC302+EC303+EE301+EE302+EE303)*Percapita/30*GI$4+(EC304+EE304)*Crechee/30*GI$4,IF(C301=1,IF(EC301+EC302+EC303+ED301+ED302+ED303+EE301+EE302+EE303+EF301+EF302+EF303&lt;=15,(EC301+EC302+EC303+EE301+EE302+EE303)*Percapita/30*GI$4,IF(EC301+EC302+EC303+ED301+ED302+ED303+EE301+EE302+EE303+EF301+EF302+EF303&gt;=16,Fixo/30*GI$4+(EC301+EC302+EC303+ED301+ED302+ED303+EE301+EE302+EE303+EF301+EF302-16)*Percapita/30*GI$4))))))</f>
        <v>0</v>
      </c>
      <c r="GJ301" s="177">
        <f>IF(C301=4,SUM(EG301+EG302+EG303+EI301+EI302+EI303)*Percapita/30*GJ$4+(EH301+EH302+EH303+EJ301+EJ302+EJ303)*Cadeirante/30*GJ$4,IF(C301=3,IF(EG304+EI304=10,Fixo/30*GJ$4+(EG301+EG302+EG303+EI301+EI302+EI303)*Percapita/30*GJ$4+(EH304+EJ304)*Cadeirante/30*GJ$4,IF(EG304+EI304&lt;=9,(EG304+EI304)*Crechee/30*GJ$4)+(EH304+EJ304)*Cadeirante/30*GJ$4+(EG301+EG302+EG303+EI301+EI302+EI303)*Percapita/30*GJ$4)+IF(EG304+EI304&gt;=11,Fixo/30*GJ$4+(EG304+EI304-10)*Crechee/30*GJ$4,0),IF(C301=2,IF(EH301+EH302+EH303+EH304+EJ301+EJ302+EJ303+EJ304=1,Cadeirante/30*GJ$4,IF(EH301+EH302+EH303+EH304+EJ301+EJ302+EJ303+EJ304=2,Fixo/30*GJ$4,IF(EH301+EH302+EH303+EH304+EJ301+EJ302+EJ303+EJ304&gt;2,Fixo/30*GJ$4+(EH301+EH302+EH303+EH304+EJ301+EJ302+EJ303+EJ304-2)*Cadeirante/30*GJ$4)))+(EG301+EG302+EG303+EI301+EI302+EI303)*Percapita/30*GJ$4+(EG304+EI304)*Crechee/30*GJ$4,IF(C301=1,IF(EG301+EG302+EG303+EH301+EH302+EH303+EI301+EI302+EI303+EJ301+EJ302+EJ303&lt;=15,(EG301+EG302+EG303+EI301+EI302+EI303)*Percapita/30*GJ$4,IF(EG301+EG302+EG303+EH301+EH302+EH303+EI301+EI302+EI303+EJ301+EJ302+EJ303&gt;=16,Fixo/30*GJ$4+(EG301+EG302+EG303+EH301+EH302+EH303+EI301+EI302+EI303+EJ301+EJ302-16)*Percapita/30*GJ$4))))))</f>
        <v>0</v>
      </c>
      <c r="GK301" s="178"/>
      <c r="GL301" s="103">
        <f t="shared" si="318"/>
        <v>0</v>
      </c>
      <c r="GM301" s="124"/>
      <c r="GN301" s="104">
        <f>SUMIF(V301:V304,"&lt;0")*Cadeirante/30*GN$4+SUMIF(X301:X304,"&lt;0")*Cadeirante/30*GN$4</f>
        <v>0</v>
      </c>
      <c r="GO301" s="104">
        <f>SUMIF(Z301:Z304,"&lt;0")*Cadeirante/30*GO$4+SUMIF(AB301:AB304,"&lt;0")*Cadeirante/30*GO$4</f>
        <v>0</v>
      </c>
      <c r="GP301" s="104">
        <f>SUMIF(AD301:AD304,"&lt;0")*Cadeirante/30*GP$4+SUMIF(AF301:AF304,"&lt;0")*Cadeirante/30*GP$4</f>
        <v>0</v>
      </c>
      <c r="GQ301" s="104">
        <f>SUMIF(AH301:AH304,"&lt;0")*Cadeirante/30*GQ$4+SUMIF(AJ301:AJ304,"&lt;0")*Cadeirante/30*GQ$4</f>
        <v>0</v>
      </c>
      <c r="GR301" s="104">
        <f>SUMIF(AL301:AL304,"&lt;0")*Cadeirante/30*GR$4+SUMIF(AN301:AN304,"&lt;0")*Cadeirante/30*GR$4</f>
        <v>0</v>
      </c>
      <c r="GS301" s="104">
        <f>SUMIF(AP301:AP304,"&lt;0")*Cadeirante/30*GS$4+SUMIF(AR301:AR304,"&lt;0")*Cadeirante/30*GS$4</f>
        <v>0</v>
      </c>
      <c r="GT301" s="104">
        <f>SUMIF(AT301:AT304,"&lt;0")*Cadeirante/30*GT$4+SUMIF(AV301:AV304,"&lt;0")*Cadeirante/30*GT$4</f>
        <v>0</v>
      </c>
      <c r="GU301" s="104">
        <f>SUMIF(AX301:AX304,"&lt;0")*Cadeirante/30*GU$4+SUMIF(AZ301:AZ304,"&lt;0")*Cadeirante/30*GU$4</f>
        <v>0</v>
      </c>
      <c r="GV301" s="104">
        <f>SUMIF(BB301:BB304,"&lt;0")*Cadeirante/30*GV$4+SUMIF(BD301:BD304,"&lt;0")*Cadeirante/30*GV$4</f>
        <v>0</v>
      </c>
      <c r="GW301" s="104">
        <f>SUMIF(BF301:BF304,"&lt;0")*Cadeirante/30*GW$4+SUMIF(BH301:BH304,"&lt;0")*Cadeirante/30*GW$4</f>
        <v>0</v>
      </c>
      <c r="GX301" s="104">
        <f>SUMIF(BJ301:BJ304,"&lt;0")*Cadeirante/30*GX$4+SUMIF(BL301:BL304,"&lt;0")*Cadeirante/30*GX$4</f>
        <v>0</v>
      </c>
      <c r="GY301" s="104">
        <f>SUMIF(BN301:BN304,"&lt;0")*Cadeirante/30*GY$4+SUMIF(BP301:BP304,"&lt;0")*Cadeirante/30*GY$4</f>
        <v>0</v>
      </c>
      <c r="GZ301" s="104">
        <f>SUMIF(BR301:BR304,"&lt;0")*Cadeirante/30*GZ$4+SUMIF(BT301:BT304,"&lt;0")*Cadeirante/30*GZ$4</f>
        <v>0</v>
      </c>
      <c r="HA301" s="104">
        <f>SUMIF(BV301:BV304,"&lt;0")*Cadeirante/30*HA$4+SUMIF(BX301:BX304,"&lt;0")*Cadeirante/30*HA$4</f>
        <v>0</v>
      </c>
      <c r="HB301" s="104">
        <f>SUMIF(BZ301:BZ304,"&lt;0")*Cadeirante/30*HB$4+SUMIF(CB301:CB304,"&lt;0")*Cadeirante/30*HB$4</f>
        <v>0</v>
      </c>
      <c r="HC301" s="104">
        <f>SUMIF(CD301:CD304,"&lt;0")*Cadeirante/30*HC$4+SUMIF(CF301:CF304,"&lt;0")*Cadeirante/30*HC$4</f>
        <v>0</v>
      </c>
      <c r="HD301" s="104">
        <f>SUMIF(CH301:CH304,"&lt;0")*Cadeirante/30*HD$4+SUMIF(CJ301:CJ304,"&lt;0")*Cadeirante/30*HD$4</f>
        <v>0</v>
      </c>
      <c r="HE301" s="104">
        <f>SUMIF(CL301:CL304,"&lt;0")*Cadeirante/30*HE$4+SUMIF(CN301:CN304,"&lt;0")*Cadeirante/30*HE$4</f>
        <v>0</v>
      </c>
      <c r="HF301" s="104">
        <f>SUMIF(CP301:CP304,"&lt;0")*Cadeirante/30*HF$4+SUMIF(CR301:CR304,"&lt;0")*Cadeirante/30*HF$4</f>
        <v>0</v>
      </c>
      <c r="HG301" s="104">
        <f>SUMIF(CT301:CT304,"&lt;0")*Cadeirante/30*HG$4+SUMIF(CV301:CV304,"&lt;0")*Cadeirante/30*HG$4</f>
        <v>0</v>
      </c>
      <c r="HH301" s="104">
        <f>SUMIF(CX301:CX304,"&lt;0")*Cadeirante/30*HH$4+SUMIF(CZ301:CZ304,"&lt;0")*Cadeirante/30*HH$4</f>
        <v>0</v>
      </c>
      <c r="HI301" s="104">
        <f>SUMIF(DB301:DB304,"&lt;0")*Cadeirante/30*HI$4+SUMIF(DD301:DD304,"&lt;0")*Cadeirante/30*HI$4</f>
        <v>0</v>
      </c>
      <c r="HJ301" s="104">
        <f>SUMIF(DF301:DF304,"&lt;0")*Cadeirante/30*HJ$4+SUMIF(DH301:DH304,"&lt;0")*Cadeirante/30*HJ$4</f>
        <v>0</v>
      </c>
      <c r="HK301" s="104">
        <f>SUMIF(DJ301:DJ304,"&lt;0")*Cadeirante/30*HK$4+SUMIF(DL301:DL304,"&lt;0")*Cadeirante/30*HK$4</f>
        <v>0</v>
      </c>
      <c r="HL301" s="104">
        <f>SUMIF(DN301:DN304,"&lt;0")*Cadeirante/30*HL$4+SUMIF(DP301:DP304,"&lt;0")*Cadeirante/30*HL$4</f>
        <v>0</v>
      </c>
      <c r="HM301" s="104">
        <f>SUMIF(DR301:DR304,"&lt;0")*Cadeirante/30*HM$4+SUMIF(DT301:DT304,"&lt;0")*Cadeirante/30*HM$4</f>
        <v>0</v>
      </c>
      <c r="HN301" s="104">
        <f>SUMIF(DV301:DV304,"&lt;0")*Cadeirante/30*HN$4+SUMIF(DX301:DX304,"&lt;0")*Cadeirante/30*HN$4</f>
        <v>0</v>
      </c>
      <c r="HO301" s="104">
        <f>SUMIF(DZ301:DZ304,"&lt;0")*Cadeirante/30*HO$4+SUMIF(EB301:EB304,"&lt;0")*Cadeirante/30*HO$4</f>
        <v>0</v>
      </c>
      <c r="HP301" s="104">
        <f>SUMIF(ED301:ED304,"&lt;0")*Cadeirante/30*HP$4+SUMIF(EF301:EF304,"&lt;0")*Cadeirante/30*HP$4</f>
        <v>0</v>
      </c>
      <c r="HQ301" s="64"/>
      <c r="HR301" s="64"/>
      <c r="HS301" s="64"/>
      <c r="HT301" s="64"/>
      <c r="HU301" s="64"/>
      <c r="HV301" s="64"/>
      <c r="HW301" s="176">
        <v>17629.309999999998</v>
      </c>
      <c r="HX301" s="64"/>
      <c r="HY301" s="280">
        <f>IF(ISTEXT(EM301), VALUE(EM301), EM301)</f>
        <v>0</v>
      </c>
      <c r="HZ301" s="280">
        <f>IF(ISTEXT(EN301), VALUE(EN301), EN301)</f>
        <v>0</v>
      </c>
      <c r="IA301" s="280">
        <f>IF(ISTEXT(EO301), VALUE(EO301), EO301)</f>
        <v>0</v>
      </c>
      <c r="IB301" s="64" t="b">
        <f>HW301=FE301</f>
        <v>0</v>
      </c>
      <c r="IC301" s="64"/>
    </row>
    <row r="302" spans="1:237" s="106" customFormat="1" ht="22.5" customHeight="1" x14ac:dyDescent="0.25">
      <c r="A302" s="368" t="s">
        <v>3430</v>
      </c>
      <c r="B302" s="369" t="s">
        <v>3431</v>
      </c>
      <c r="C302" s="370" t="s">
        <v>3186</v>
      </c>
      <c r="D302" s="371" t="s">
        <v>3432</v>
      </c>
      <c r="E302" s="371" t="s">
        <v>3433</v>
      </c>
      <c r="F302" s="372" t="s">
        <v>3182</v>
      </c>
      <c r="G302" s="372" t="s">
        <v>3183</v>
      </c>
      <c r="H302" s="373" t="s">
        <v>2129</v>
      </c>
      <c r="I302" s="374" t="s">
        <v>2129</v>
      </c>
      <c r="J302" s="421" t="s">
        <v>3184</v>
      </c>
      <c r="K302" s="421" t="s">
        <v>3187</v>
      </c>
      <c r="L302" s="329">
        <f>CONTINUA!BV302</f>
        <v>0</v>
      </c>
      <c r="M302" s="329">
        <f>CONTINUA!BW302</f>
        <v>0</v>
      </c>
      <c r="N302" s="895"/>
      <c r="O302" s="896" t="s">
        <v>3543</v>
      </c>
      <c r="P302" s="897">
        <v>0</v>
      </c>
      <c r="Q302" s="400">
        <v>25</v>
      </c>
      <c r="R302" s="401"/>
      <c r="S302" s="400"/>
      <c r="T302" s="401"/>
      <c r="U302" s="400"/>
      <c r="V302" s="401"/>
      <c r="W302" s="400"/>
      <c r="X302" s="401"/>
      <c r="Y302" s="400"/>
      <c r="Z302" s="401"/>
      <c r="AA302" s="400"/>
      <c r="AB302" s="401"/>
      <c r="AC302" s="400"/>
      <c r="AD302" s="401"/>
      <c r="AE302" s="400"/>
      <c r="AF302" s="401"/>
      <c r="AG302" s="400"/>
      <c r="AH302" s="401"/>
      <c r="AI302" s="400"/>
      <c r="AJ302" s="401"/>
      <c r="AK302" s="400"/>
      <c r="AL302" s="401"/>
      <c r="AM302" s="400"/>
      <c r="AN302" s="401"/>
      <c r="AO302" s="400">
        <v>1</v>
      </c>
      <c r="AP302" s="401"/>
      <c r="AQ302" s="400"/>
      <c r="AR302" s="401"/>
      <c r="AS302" s="400"/>
      <c r="AT302" s="401"/>
      <c r="AU302" s="400"/>
      <c r="AV302" s="401"/>
      <c r="AW302" s="400"/>
      <c r="AX302" s="401"/>
      <c r="AY302" s="400"/>
      <c r="AZ302" s="401"/>
      <c r="BA302" s="400"/>
      <c r="BB302" s="401"/>
      <c r="BC302" s="400"/>
      <c r="BD302" s="401"/>
      <c r="BE302" s="400"/>
      <c r="BF302" s="401"/>
      <c r="BG302" s="400"/>
      <c r="BH302" s="401"/>
      <c r="BI302" s="400"/>
      <c r="BJ302" s="401"/>
      <c r="BK302" s="400"/>
      <c r="BL302" s="401"/>
      <c r="BM302" s="400">
        <v>1</v>
      </c>
      <c r="BN302" s="401"/>
      <c r="BO302" s="400"/>
      <c r="BP302" s="401"/>
      <c r="BQ302" s="400"/>
      <c r="BR302" s="401"/>
      <c r="BS302" s="400"/>
      <c r="BT302" s="401"/>
      <c r="BU302" s="400"/>
      <c r="BV302" s="401"/>
      <c r="BW302" s="400"/>
      <c r="BX302" s="401"/>
      <c r="BY302" s="400"/>
      <c r="BZ302" s="401"/>
      <c r="CA302" s="400"/>
      <c r="CB302" s="401"/>
      <c r="CC302" s="400"/>
      <c r="CD302" s="401"/>
      <c r="CE302" s="400"/>
      <c r="CF302" s="401"/>
      <c r="CG302" s="400"/>
      <c r="CH302" s="401"/>
      <c r="CI302" s="400"/>
      <c r="CJ302" s="401"/>
      <c r="CK302" s="400"/>
      <c r="CL302" s="401"/>
      <c r="CM302" s="400"/>
      <c r="CN302" s="401"/>
      <c r="CO302" s="400"/>
      <c r="CP302" s="401"/>
      <c r="CQ302" s="400"/>
      <c r="CR302" s="401"/>
      <c r="CS302" s="400"/>
      <c r="CT302" s="401"/>
      <c r="CU302" s="400"/>
      <c r="CV302" s="401"/>
      <c r="CW302" s="400"/>
      <c r="CX302" s="401"/>
      <c r="CY302" s="400"/>
      <c r="CZ302" s="401"/>
      <c r="DA302" s="400"/>
      <c r="DB302" s="401"/>
      <c r="DC302" s="400"/>
      <c r="DD302" s="401"/>
      <c r="DE302" s="400"/>
      <c r="DF302" s="401"/>
      <c r="DG302" s="400"/>
      <c r="DH302" s="401"/>
      <c r="DI302" s="400"/>
      <c r="DJ302" s="401"/>
      <c r="DK302" s="400"/>
      <c r="DL302" s="401"/>
      <c r="DM302" s="400"/>
      <c r="DN302" s="401"/>
      <c r="DO302" s="400"/>
      <c r="DP302" s="401"/>
      <c r="DQ302" s="400"/>
      <c r="DR302" s="401"/>
      <c r="DS302" s="400"/>
      <c r="DT302" s="401"/>
      <c r="DU302" s="400"/>
      <c r="DV302" s="401"/>
      <c r="DW302" s="400"/>
      <c r="DX302" s="401"/>
      <c r="DY302" s="400"/>
      <c r="DZ302" s="401"/>
      <c r="EA302" s="400"/>
      <c r="EB302" s="401"/>
      <c r="EC302" s="400"/>
      <c r="ED302" s="401"/>
      <c r="EE302" s="400"/>
      <c r="EF302" s="401"/>
      <c r="EG302" s="400"/>
      <c r="EH302" s="401"/>
      <c r="EI302" s="400"/>
      <c r="EJ302" s="447"/>
      <c r="EK302" s="511"/>
      <c r="EL302" s="514"/>
      <c r="EM302" s="448"/>
      <c r="EN302" s="344"/>
      <c r="EO302" s="345"/>
      <c r="EP302" s="171">
        <f t="shared" si="310"/>
        <v>25</v>
      </c>
      <c r="EQ302" s="171">
        <f t="shared" si="311"/>
        <v>2</v>
      </c>
      <c r="ER302" s="171">
        <f t="shared" si="312"/>
        <v>0</v>
      </c>
      <c r="ES302" s="171">
        <f t="shared" si="313"/>
        <v>0</v>
      </c>
      <c r="ET302" s="171">
        <f t="shared" si="314"/>
        <v>0</v>
      </c>
      <c r="EU302" s="171">
        <f t="shared" si="315"/>
        <v>0</v>
      </c>
      <c r="EV302" s="172">
        <f t="shared" si="316"/>
        <v>27</v>
      </c>
      <c r="EW302" s="173"/>
      <c r="EX302" s="248">
        <f t="shared" si="352"/>
        <v>0</v>
      </c>
      <c r="EY302" s="174">
        <f>(L302*regular)+(M302*Cadeirantee)</f>
        <v>0</v>
      </c>
      <c r="EZ302" s="249">
        <f>SUMIF(FG302:GJ302,"&gt;0")</f>
        <v>0</v>
      </c>
      <c r="FA302" s="249">
        <f>SUMIF(FG302:GJ302,"&lt;0")+SUMIF(GN302:HP302,"&lt;0")</f>
        <v>0</v>
      </c>
      <c r="FB302" s="174">
        <v>0</v>
      </c>
      <c r="FC302" s="126">
        <f>N302*km*'VALORES TABELA'!$B$13</f>
        <v>0</v>
      </c>
      <c r="FD302" s="250">
        <f t="shared" ref="FD302:FD305" si="353">GL302</f>
        <v>0</v>
      </c>
      <c r="FE302" s="105"/>
      <c r="FF302" s="119"/>
      <c r="FG302" s="119"/>
      <c r="FH302" s="119"/>
      <c r="FI302" s="119"/>
      <c r="FJ302" s="119"/>
      <c r="FK302" s="119"/>
      <c r="FL302" s="119"/>
      <c r="FM302" s="119"/>
      <c r="FN302" s="119"/>
      <c r="FO302" s="119"/>
      <c r="FP302" s="119"/>
      <c r="FQ302" s="119"/>
      <c r="FR302" s="119"/>
      <c r="FS302" s="119"/>
      <c r="FT302" s="119"/>
      <c r="FU302" s="119"/>
      <c r="FV302" s="119"/>
      <c r="FW302" s="119"/>
      <c r="FX302" s="119"/>
      <c r="FY302" s="119"/>
      <c r="FZ302" s="119"/>
      <c r="GA302" s="119"/>
      <c r="GB302" s="119"/>
      <c r="GC302" s="119"/>
      <c r="GD302" s="119"/>
      <c r="GE302" s="119"/>
      <c r="GF302" s="119"/>
      <c r="GG302" s="119"/>
      <c r="GH302" s="119"/>
      <c r="GI302" s="119"/>
      <c r="GJ302" s="119"/>
      <c r="GK302" s="251"/>
      <c r="GL302" s="103">
        <f t="shared" si="318"/>
        <v>0</v>
      </c>
      <c r="GM302" s="124"/>
      <c r="GN302" s="104"/>
      <c r="GO302" s="104"/>
      <c r="GP302" s="104"/>
      <c r="GQ302" s="104"/>
      <c r="GR302" s="104"/>
      <c r="GS302" s="104"/>
      <c r="GT302" s="104"/>
      <c r="GU302" s="104"/>
      <c r="GV302" s="104"/>
      <c r="GW302" s="104"/>
      <c r="GX302" s="104"/>
      <c r="GY302" s="104"/>
      <c r="GZ302" s="104"/>
      <c r="HA302" s="104"/>
      <c r="HB302" s="104"/>
      <c r="HC302" s="104"/>
      <c r="HD302" s="104"/>
      <c r="HE302" s="104"/>
      <c r="HF302" s="104"/>
      <c r="HG302" s="104"/>
      <c r="HH302" s="104"/>
      <c r="HI302" s="104"/>
      <c r="HJ302" s="104"/>
      <c r="HK302" s="104"/>
      <c r="HL302" s="104"/>
      <c r="HM302" s="104"/>
      <c r="HN302" s="104"/>
      <c r="HO302" s="104"/>
      <c r="HP302" s="104"/>
      <c r="HQ302" s="64"/>
      <c r="HR302" s="64"/>
      <c r="HS302" s="64"/>
      <c r="HT302" s="64"/>
      <c r="HU302" s="64"/>
      <c r="HV302" s="64"/>
      <c r="HW302" s="105"/>
      <c r="HX302" s="64"/>
      <c r="HY302" s="280">
        <f t="shared" ref="HY302:HY305" si="354">IF(ISTEXT(EM302), VALUE(EM302), EM302)</f>
        <v>0</v>
      </c>
      <c r="HZ302" s="280">
        <f t="shared" ref="HZ302:HZ305" si="355">IF(ISTEXT(EN302), VALUE(EN302), EN302)</f>
        <v>0</v>
      </c>
      <c r="IA302" s="280">
        <f t="shared" ref="IA302:IA305" si="356">IF(ISTEXT(EO302), VALUE(EO302), EO302)</f>
        <v>0</v>
      </c>
      <c r="IB302" s="64"/>
      <c r="IC302" s="64"/>
    </row>
    <row r="303" spans="1:237" s="106" customFormat="1" ht="22.5" customHeight="1" x14ac:dyDescent="0.25">
      <c r="A303" s="368" t="s">
        <v>3430</v>
      </c>
      <c r="B303" s="369" t="s">
        <v>3431</v>
      </c>
      <c r="C303" s="375" t="s">
        <v>3186</v>
      </c>
      <c r="D303" s="371" t="s">
        <v>3432</v>
      </c>
      <c r="E303" s="371" t="s">
        <v>3433</v>
      </c>
      <c r="F303" s="376" t="s">
        <v>3182</v>
      </c>
      <c r="G303" s="376" t="s">
        <v>3183</v>
      </c>
      <c r="H303" s="373" t="s">
        <v>2129</v>
      </c>
      <c r="I303" s="374" t="s">
        <v>2129</v>
      </c>
      <c r="J303" s="421" t="s">
        <v>3184</v>
      </c>
      <c r="K303" s="422" t="s">
        <v>3188</v>
      </c>
      <c r="L303" s="329">
        <f>CONTINUA!BV303</f>
        <v>0</v>
      </c>
      <c r="M303" s="329">
        <f>CONTINUA!BW303</f>
        <v>0</v>
      </c>
      <c r="N303" s="895"/>
      <c r="O303" s="896" t="s">
        <v>3543</v>
      </c>
      <c r="P303" s="897">
        <v>0</v>
      </c>
      <c r="Q303" s="400"/>
      <c r="R303" s="401"/>
      <c r="S303" s="400"/>
      <c r="T303" s="401"/>
      <c r="U303" s="400"/>
      <c r="V303" s="401"/>
      <c r="W303" s="400"/>
      <c r="X303" s="401"/>
      <c r="Y303" s="400"/>
      <c r="Z303" s="401"/>
      <c r="AA303" s="400"/>
      <c r="AB303" s="401"/>
      <c r="AC303" s="400"/>
      <c r="AD303" s="401"/>
      <c r="AE303" s="400"/>
      <c r="AF303" s="401"/>
      <c r="AG303" s="400"/>
      <c r="AH303" s="401"/>
      <c r="AI303" s="400"/>
      <c r="AJ303" s="401"/>
      <c r="AK303" s="400"/>
      <c r="AL303" s="401"/>
      <c r="AM303" s="400"/>
      <c r="AN303" s="401"/>
      <c r="AO303" s="400"/>
      <c r="AP303" s="401"/>
      <c r="AQ303" s="400"/>
      <c r="AR303" s="401"/>
      <c r="AS303" s="400"/>
      <c r="AT303" s="401"/>
      <c r="AU303" s="400"/>
      <c r="AV303" s="401"/>
      <c r="AW303" s="400"/>
      <c r="AX303" s="401"/>
      <c r="AY303" s="400"/>
      <c r="AZ303" s="401"/>
      <c r="BA303" s="400"/>
      <c r="BB303" s="401"/>
      <c r="BC303" s="400"/>
      <c r="BD303" s="401"/>
      <c r="BE303" s="400"/>
      <c r="BF303" s="401"/>
      <c r="BG303" s="400"/>
      <c r="BH303" s="401"/>
      <c r="BI303" s="400"/>
      <c r="BJ303" s="401"/>
      <c r="BK303" s="400"/>
      <c r="BL303" s="401"/>
      <c r="BM303" s="400"/>
      <c r="BN303" s="401"/>
      <c r="BO303" s="400"/>
      <c r="BP303" s="401"/>
      <c r="BQ303" s="400"/>
      <c r="BR303" s="401"/>
      <c r="BS303" s="400"/>
      <c r="BT303" s="401"/>
      <c r="BU303" s="400"/>
      <c r="BV303" s="401"/>
      <c r="BW303" s="400"/>
      <c r="BX303" s="401"/>
      <c r="BY303" s="400"/>
      <c r="BZ303" s="401"/>
      <c r="CA303" s="400"/>
      <c r="CB303" s="401"/>
      <c r="CC303" s="400"/>
      <c r="CD303" s="401"/>
      <c r="CE303" s="400"/>
      <c r="CF303" s="401"/>
      <c r="CG303" s="400"/>
      <c r="CH303" s="401"/>
      <c r="CI303" s="400"/>
      <c r="CJ303" s="401"/>
      <c r="CK303" s="400"/>
      <c r="CL303" s="401"/>
      <c r="CM303" s="400"/>
      <c r="CN303" s="401"/>
      <c r="CO303" s="400"/>
      <c r="CP303" s="401"/>
      <c r="CQ303" s="400"/>
      <c r="CR303" s="401"/>
      <c r="CS303" s="400"/>
      <c r="CT303" s="401"/>
      <c r="CU303" s="400"/>
      <c r="CV303" s="401"/>
      <c r="CW303" s="400"/>
      <c r="CX303" s="401"/>
      <c r="CY303" s="400"/>
      <c r="CZ303" s="401"/>
      <c r="DA303" s="400"/>
      <c r="DB303" s="401"/>
      <c r="DC303" s="400"/>
      <c r="DD303" s="401"/>
      <c r="DE303" s="400"/>
      <c r="DF303" s="401"/>
      <c r="DG303" s="400"/>
      <c r="DH303" s="401"/>
      <c r="DI303" s="400"/>
      <c r="DJ303" s="401"/>
      <c r="DK303" s="400"/>
      <c r="DL303" s="401"/>
      <c r="DM303" s="400"/>
      <c r="DN303" s="401"/>
      <c r="DO303" s="400"/>
      <c r="DP303" s="401"/>
      <c r="DQ303" s="400"/>
      <c r="DR303" s="401"/>
      <c r="DS303" s="400"/>
      <c r="DT303" s="401"/>
      <c r="DU303" s="400"/>
      <c r="DV303" s="401"/>
      <c r="DW303" s="400"/>
      <c r="DX303" s="401"/>
      <c r="DY303" s="400"/>
      <c r="DZ303" s="401"/>
      <c r="EA303" s="400"/>
      <c r="EB303" s="401"/>
      <c r="EC303" s="400"/>
      <c r="ED303" s="401"/>
      <c r="EE303" s="400"/>
      <c r="EF303" s="401"/>
      <c r="EG303" s="400"/>
      <c r="EH303" s="401"/>
      <c r="EI303" s="400"/>
      <c r="EJ303" s="447"/>
      <c r="EK303" s="511"/>
      <c r="EL303" s="514"/>
      <c r="EM303" s="448"/>
      <c r="EN303" s="344"/>
      <c r="EO303" s="345"/>
      <c r="EP303" s="171">
        <f t="shared" si="310"/>
        <v>0</v>
      </c>
      <c r="EQ303" s="171">
        <f t="shared" si="311"/>
        <v>0</v>
      </c>
      <c r="ER303" s="171">
        <f t="shared" si="312"/>
        <v>0</v>
      </c>
      <c r="ES303" s="171">
        <f t="shared" si="313"/>
        <v>0</v>
      </c>
      <c r="ET303" s="171">
        <f t="shared" si="314"/>
        <v>0</v>
      </c>
      <c r="EU303" s="171">
        <f t="shared" si="315"/>
        <v>0</v>
      </c>
      <c r="EV303" s="172">
        <f t="shared" si="316"/>
        <v>0</v>
      </c>
      <c r="EW303" s="125"/>
      <c r="EX303" s="248">
        <f t="shared" si="352"/>
        <v>0</v>
      </c>
      <c r="EY303" s="174">
        <f>(L303*regular)+(M303*Cadeirantee)</f>
        <v>0</v>
      </c>
      <c r="EZ303" s="249">
        <f>SUMIF(FG303:GJ303,"&gt;0")</f>
        <v>0</v>
      </c>
      <c r="FA303" s="249">
        <f>SUMIF(FG303:GJ303,"&lt;0")+SUMIF(GN303:HP303,"&lt;0")</f>
        <v>0</v>
      </c>
      <c r="FB303" s="174">
        <v>0</v>
      </c>
      <c r="FC303" s="126">
        <f>N303*km*'VALORES TABELA'!$B$13</f>
        <v>0</v>
      </c>
      <c r="FD303" s="250">
        <f t="shared" si="353"/>
        <v>0</v>
      </c>
      <c r="FE303" s="105"/>
      <c r="FF303" s="108"/>
      <c r="FG303" s="108"/>
      <c r="FH303" s="108"/>
      <c r="FI303" s="108"/>
      <c r="FJ303" s="108"/>
      <c r="FK303" s="108"/>
      <c r="FL303" s="108"/>
      <c r="FM303" s="108"/>
      <c r="FN303" s="108"/>
      <c r="FO303" s="108"/>
      <c r="FP303" s="108"/>
      <c r="FQ303" s="108"/>
      <c r="FR303" s="108"/>
      <c r="FS303" s="108"/>
      <c r="FT303" s="108"/>
      <c r="FU303" s="108"/>
      <c r="FV303" s="108"/>
      <c r="FW303" s="108"/>
      <c r="FX303" s="108"/>
      <c r="FY303" s="108"/>
      <c r="FZ303" s="108"/>
      <c r="GA303" s="108"/>
      <c r="GB303" s="108"/>
      <c r="GC303" s="108"/>
      <c r="GD303" s="108"/>
      <c r="GE303" s="108"/>
      <c r="GF303" s="108"/>
      <c r="GG303" s="108"/>
      <c r="GH303" s="108"/>
      <c r="GI303" s="108"/>
      <c r="GJ303" s="108"/>
      <c r="GK303" s="251"/>
      <c r="GL303" s="103">
        <f t="shared" si="318"/>
        <v>0</v>
      </c>
      <c r="GM303" s="12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64"/>
      <c r="HR303" s="64"/>
      <c r="HS303" s="64"/>
      <c r="HT303" s="64"/>
      <c r="HU303" s="64"/>
      <c r="HV303" s="64"/>
      <c r="HW303" s="105"/>
      <c r="HX303" s="64"/>
      <c r="HY303" s="280">
        <f t="shared" si="354"/>
        <v>0</v>
      </c>
      <c r="HZ303" s="280">
        <f t="shared" si="355"/>
        <v>0</v>
      </c>
      <c r="IA303" s="280">
        <f t="shared" si="356"/>
        <v>0</v>
      </c>
      <c r="IB303" s="64"/>
      <c r="IC303" s="64"/>
    </row>
    <row r="304" spans="1:237" s="106" customFormat="1" ht="22.5" customHeight="1" x14ac:dyDescent="0.25">
      <c r="A304" s="368" t="s">
        <v>3430</v>
      </c>
      <c r="B304" s="369" t="s">
        <v>3431</v>
      </c>
      <c r="C304" s="375" t="s">
        <v>3186</v>
      </c>
      <c r="D304" s="371" t="s">
        <v>3432</v>
      </c>
      <c r="E304" s="371" t="s">
        <v>3433</v>
      </c>
      <c r="F304" s="376" t="s">
        <v>3182</v>
      </c>
      <c r="G304" s="376" t="s">
        <v>3183</v>
      </c>
      <c r="H304" s="373" t="s">
        <v>2129</v>
      </c>
      <c r="I304" s="374" t="s">
        <v>2129</v>
      </c>
      <c r="J304" s="421" t="s">
        <v>3184</v>
      </c>
      <c r="K304" s="423" t="s">
        <v>3189</v>
      </c>
      <c r="L304" s="329">
        <f>CONTINUA!BV304</f>
        <v>0</v>
      </c>
      <c r="M304" s="329">
        <f>CONTINUA!BW304</f>
        <v>0</v>
      </c>
      <c r="N304" s="895"/>
      <c r="O304" s="896" t="s">
        <v>3543</v>
      </c>
      <c r="P304" s="897">
        <v>0</v>
      </c>
      <c r="Q304" s="400"/>
      <c r="R304" s="401"/>
      <c r="S304" s="400"/>
      <c r="T304" s="401"/>
      <c r="U304" s="400"/>
      <c r="V304" s="401"/>
      <c r="W304" s="400"/>
      <c r="X304" s="401"/>
      <c r="Y304" s="400"/>
      <c r="Z304" s="401"/>
      <c r="AA304" s="400"/>
      <c r="AB304" s="401"/>
      <c r="AC304" s="400"/>
      <c r="AD304" s="401"/>
      <c r="AE304" s="400"/>
      <c r="AF304" s="401"/>
      <c r="AG304" s="400"/>
      <c r="AH304" s="401"/>
      <c r="AI304" s="400"/>
      <c r="AJ304" s="401"/>
      <c r="AK304" s="400"/>
      <c r="AL304" s="401"/>
      <c r="AM304" s="400"/>
      <c r="AN304" s="401"/>
      <c r="AO304" s="400"/>
      <c r="AP304" s="401"/>
      <c r="AQ304" s="400"/>
      <c r="AR304" s="401"/>
      <c r="AS304" s="400"/>
      <c r="AT304" s="401"/>
      <c r="AU304" s="400"/>
      <c r="AV304" s="401"/>
      <c r="AW304" s="400"/>
      <c r="AX304" s="401"/>
      <c r="AY304" s="400"/>
      <c r="AZ304" s="401"/>
      <c r="BA304" s="400"/>
      <c r="BB304" s="401"/>
      <c r="BC304" s="400"/>
      <c r="BD304" s="401"/>
      <c r="BE304" s="400"/>
      <c r="BF304" s="401"/>
      <c r="BG304" s="400"/>
      <c r="BH304" s="401"/>
      <c r="BI304" s="400"/>
      <c r="BJ304" s="401"/>
      <c r="BK304" s="400"/>
      <c r="BL304" s="401"/>
      <c r="BM304" s="400"/>
      <c r="BN304" s="401"/>
      <c r="BO304" s="400"/>
      <c r="BP304" s="401"/>
      <c r="BQ304" s="400"/>
      <c r="BR304" s="401"/>
      <c r="BS304" s="400"/>
      <c r="BT304" s="401"/>
      <c r="BU304" s="400"/>
      <c r="BV304" s="401"/>
      <c r="BW304" s="400"/>
      <c r="BX304" s="401"/>
      <c r="BY304" s="400"/>
      <c r="BZ304" s="401"/>
      <c r="CA304" s="400"/>
      <c r="CB304" s="401"/>
      <c r="CC304" s="400"/>
      <c r="CD304" s="401"/>
      <c r="CE304" s="400"/>
      <c r="CF304" s="401"/>
      <c r="CG304" s="400"/>
      <c r="CH304" s="401"/>
      <c r="CI304" s="400"/>
      <c r="CJ304" s="401"/>
      <c r="CK304" s="400"/>
      <c r="CL304" s="401"/>
      <c r="CM304" s="400"/>
      <c r="CN304" s="401"/>
      <c r="CO304" s="400"/>
      <c r="CP304" s="401"/>
      <c r="CQ304" s="400"/>
      <c r="CR304" s="401"/>
      <c r="CS304" s="400"/>
      <c r="CT304" s="401"/>
      <c r="CU304" s="400"/>
      <c r="CV304" s="401"/>
      <c r="CW304" s="400"/>
      <c r="CX304" s="401"/>
      <c r="CY304" s="400"/>
      <c r="CZ304" s="401"/>
      <c r="DA304" s="400"/>
      <c r="DB304" s="401"/>
      <c r="DC304" s="400"/>
      <c r="DD304" s="401"/>
      <c r="DE304" s="400"/>
      <c r="DF304" s="401"/>
      <c r="DG304" s="400"/>
      <c r="DH304" s="401"/>
      <c r="DI304" s="400"/>
      <c r="DJ304" s="401"/>
      <c r="DK304" s="400"/>
      <c r="DL304" s="401"/>
      <c r="DM304" s="400"/>
      <c r="DN304" s="401"/>
      <c r="DO304" s="400"/>
      <c r="DP304" s="401"/>
      <c r="DQ304" s="400"/>
      <c r="DR304" s="401"/>
      <c r="DS304" s="400"/>
      <c r="DT304" s="401"/>
      <c r="DU304" s="400"/>
      <c r="DV304" s="401"/>
      <c r="DW304" s="400"/>
      <c r="DX304" s="401"/>
      <c r="DY304" s="400"/>
      <c r="DZ304" s="401"/>
      <c r="EA304" s="400"/>
      <c r="EB304" s="401"/>
      <c r="EC304" s="400"/>
      <c r="ED304" s="401"/>
      <c r="EE304" s="400"/>
      <c r="EF304" s="401"/>
      <c r="EG304" s="400"/>
      <c r="EH304" s="401"/>
      <c r="EI304" s="400"/>
      <c r="EJ304" s="447"/>
      <c r="EK304" s="511"/>
      <c r="EL304" s="514"/>
      <c r="EM304" s="448"/>
      <c r="EN304" s="344"/>
      <c r="EO304" s="345"/>
      <c r="EP304" s="171">
        <f t="shared" si="310"/>
        <v>0</v>
      </c>
      <c r="EQ304" s="171">
        <f t="shared" si="311"/>
        <v>0</v>
      </c>
      <c r="ER304" s="171">
        <f t="shared" si="312"/>
        <v>0</v>
      </c>
      <c r="ES304" s="171">
        <f t="shared" si="313"/>
        <v>0</v>
      </c>
      <c r="ET304" s="171">
        <f t="shared" si="314"/>
        <v>0</v>
      </c>
      <c r="EU304" s="171">
        <f t="shared" si="315"/>
        <v>0</v>
      </c>
      <c r="EV304" s="172">
        <f t="shared" si="316"/>
        <v>0</v>
      </c>
      <c r="EW304" s="127"/>
      <c r="EX304" s="248">
        <f t="shared" si="352"/>
        <v>0</v>
      </c>
      <c r="EY304" s="174">
        <f>(L304*regular)+(M304*Cadeirantee)</f>
        <v>0</v>
      </c>
      <c r="EZ304" s="249">
        <f>SUMIF(FG304:GJ304,"&gt;0")</f>
        <v>0</v>
      </c>
      <c r="FA304" s="249">
        <f>SUMIF(FG304:GJ304,"&lt;0")+SUMIF(GN304:HP304,"&lt;0")</f>
        <v>0</v>
      </c>
      <c r="FB304" s="174">
        <v>0</v>
      </c>
      <c r="FC304" s="126">
        <f>N304*km*'VALORES TABELA'!$B$13</f>
        <v>0</v>
      </c>
      <c r="FD304" s="250">
        <f t="shared" si="353"/>
        <v>0</v>
      </c>
      <c r="FE304" s="105"/>
      <c r="FF304" s="118"/>
      <c r="FG304" s="118"/>
      <c r="FH304" s="118"/>
      <c r="FI304" s="118"/>
      <c r="FJ304" s="118"/>
      <c r="FK304" s="118"/>
      <c r="FL304" s="118"/>
      <c r="FM304" s="118"/>
      <c r="FN304" s="118"/>
      <c r="FO304" s="118"/>
      <c r="FP304" s="118"/>
      <c r="FQ304" s="118"/>
      <c r="FR304" s="118"/>
      <c r="FS304" s="118"/>
      <c r="FT304" s="118"/>
      <c r="FU304" s="118"/>
      <c r="FV304" s="118"/>
      <c r="FW304" s="118"/>
      <c r="FX304" s="118"/>
      <c r="FY304" s="118"/>
      <c r="FZ304" s="118"/>
      <c r="GA304" s="118"/>
      <c r="GB304" s="118"/>
      <c r="GC304" s="118"/>
      <c r="GD304" s="118"/>
      <c r="GE304" s="118"/>
      <c r="GF304" s="118"/>
      <c r="GG304" s="118"/>
      <c r="GH304" s="118"/>
      <c r="GI304" s="118"/>
      <c r="GJ304" s="118"/>
      <c r="GK304" s="252"/>
      <c r="GL304" s="103">
        <f t="shared" si="318"/>
        <v>0</v>
      </c>
      <c r="GM304" s="124"/>
      <c r="GN304" s="104"/>
      <c r="GO304" s="104"/>
      <c r="GP304" s="104"/>
      <c r="GQ304" s="104"/>
      <c r="GR304" s="104"/>
      <c r="GS304" s="104"/>
      <c r="GT304" s="104"/>
      <c r="GU304" s="104"/>
      <c r="GV304" s="104"/>
      <c r="GW304" s="104"/>
      <c r="GX304" s="104"/>
      <c r="GY304" s="104"/>
      <c r="GZ304" s="104"/>
      <c r="HA304" s="104"/>
      <c r="HB304" s="104"/>
      <c r="HC304" s="104"/>
      <c r="HD304" s="104"/>
      <c r="HE304" s="104"/>
      <c r="HF304" s="104"/>
      <c r="HG304" s="104"/>
      <c r="HH304" s="104"/>
      <c r="HI304" s="104"/>
      <c r="HJ304" s="104"/>
      <c r="HK304" s="104"/>
      <c r="HL304" s="104"/>
      <c r="HM304" s="104"/>
      <c r="HN304" s="104"/>
      <c r="HO304" s="104"/>
      <c r="HP304" s="104"/>
      <c r="HQ304" s="64"/>
      <c r="HR304" s="65"/>
      <c r="HS304" s="65"/>
      <c r="HT304" s="65"/>
      <c r="HU304" s="65"/>
      <c r="HV304" s="65"/>
      <c r="HW304" s="105"/>
      <c r="HX304" s="65"/>
      <c r="HY304" s="280">
        <f t="shared" si="354"/>
        <v>0</v>
      </c>
      <c r="HZ304" s="280">
        <f t="shared" si="355"/>
        <v>0</v>
      </c>
      <c r="IA304" s="280">
        <f t="shared" si="356"/>
        <v>0</v>
      </c>
      <c r="IB304" s="65"/>
      <c r="IC304" s="65"/>
    </row>
    <row r="305" spans="1:237" s="106" customFormat="1" ht="22.5" customHeight="1" thickBot="1" x14ac:dyDescent="0.3">
      <c r="A305" s="377" t="s">
        <v>3430</v>
      </c>
      <c r="B305" s="378" t="s">
        <v>3431</v>
      </c>
      <c r="C305" s="379" t="s">
        <v>3186</v>
      </c>
      <c r="D305" s="380" t="s">
        <v>3432</v>
      </c>
      <c r="E305" s="380" t="s">
        <v>3433</v>
      </c>
      <c r="F305" s="381" t="s">
        <v>3182</v>
      </c>
      <c r="G305" s="381" t="s">
        <v>3183</v>
      </c>
      <c r="H305" s="382" t="s">
        <v>2129</v>
      </c>
      <c r="I305" s="383" t="s">
        <v>2129</v>
      </c>
      <c r="J305" s="421" t="s">
        <v>3184</v>
      </c>
      <c r="K305" s="424" t="s">
        <v>60</v>
      </c>
      <c r="L305" s="329">
        <f>CONTINUA!BV305</f>
        <v>0</v>
      </c>
      <c r="M305" s="329">
        <f>CONTINUA!BW305</f>
        <v>0</v>
      </c>
      <c r="N305" s="895"/>
      <c r="O305" s="896" t="s">
        <v>3543</v>
      </c>
      <c r="P305" s="897">
        <v>0</v>
      </c>
      <c r="Q305" s="400"/>
      <c r="R305" s="401"/>
      <c r="S305" s="400"/>
      <c r="T305" s="401"/>
      <c r="U305" s="400"/>
      <c r="V305" s="401"/>
      <c r="W305" s="400"/>
      <c r="X305" s="401"/>
      <c r="Y305" s="400"/>
      <c r="Z305" s="401"/>
      <c r="AA305" s="400"/>
      <c r="AB305" s="401"/>
      <c r="AC305" s="400"/>
      <c r="AD305" s="401"/>
      <c r="AE305" s="400"/>
      <c r="AF305" s="401"/>
      <c r="AG305" s="400"/>
      <c r="AH305" s="401"/>
      <c r="AI305" s="400"/>
      <c r="AJ305" s="401"/>
      <c r="AK305" s="400"/>
      <c r="AL305" s="401"/>
      <c r="AM305" s="400"/>
      <c r="AN305" s="401"/>
      <c r="AO305" s="400"/>
      <c r="AP305" s="401"/>
      <c r="AQ305" s="400"/>
      <c r="AR305" s="401"/>
      <c r="AS305" s="400"/>
      <c r="AT305" s="401"/>
      <c r="AU305" s="400"/>
      <c r="AV305" s="401"/>
      <c r="AW305" s="400"/>
      <c r="AX305" s="401"/>
      <c r="AY305" s="400"/>
      <c r="AZ305" s="401"/>
      <c r="BA305" s="400"/>
      <c r="BB305" s="401"/>
      <c r="BC305" s="400"/>
      <c r="BD305" s="401"/>
      <c r="BE305" s="400"/>
      <c r="BF305" s="401"/>
      <c r="BG305" s="400"/>
      <c r="BH305" s="401"/>
      <c r="BI305" s="400"/>
      <c r="BJ305" s="401"/>
      <c r="BK305" s="400"/>
      <c r="BL305" s="401"/>
      <c r="BM305" s="400"/>
      <c r="BN305" s="401"/>
      <c r="BO305" s="400"/>
      <c r="BP305" s="401"/>
      <c r="BQ305" s="400"/>
      <c r="BR305" s="401"/>
      <c r="BS305" s="400"/>
      <c r="BT305" s="401"/>
      <c r="BU305" s="400"/>
      <c r="BV305" s="401"/>
      <c r="BW305" s="400"/>
      <c r="BX305" s="401"/>
      <c r="BY305" s="400"/>
      <c r="BZ305" s="401"/>
      <c r="CA305" s="400"/>
      <c r="CB305" s="401"/>
      <c r="CC305" s="400"/>
      <c r="CD305" s="401"/>
      <c r="CE305" s="400"/>
      <c r="CF305" s="401"/>
      <c r="CG305" s="400"/>
      <c r="CH305" s="401"/>
      <c r="CI305" s="400"/>
      <c r="CJ305" s="401"/>
      <c r="CK305" s="400"/>
      <c r="CL305" s="401"/>
      <c r="CM305" s="400"/>
      <c r="CN305" s="401"/>
      <c r="CO305" s="400"/>
      <c r="CP305" s="401"/>
      <c r="CQ305" s="400"/>
      <c r="CR305" s="401"/>
      <c r="CS305" s="400"/>
      <c r="CT305" s="401"/>
      <c r="CU305" s="400"/>
      <c r="CV305" s="401"/>
      <c r="CW305" s="400"/>
      <c r="CX305" s="401"/>
      <c r="CY305" s="400"/>
      <c r="CZ305" s="401"/>
      <c r="DA305" s="400"/>
      <c r="DB305" s="401"/>
      <c r="DC305" s="400"/>
      <c r="DD305" s="401"/>
      <c r="DE305" s="400"/>
      <c r="DF305" s="401"/>
      <c r="DG305" s="400"/>
      <c r="DH305" s="401"/>
      <c r="DI305" s="400"/>
      <c r="DJ305" s="401"/>
      <c r="DK305" s="400"/>
      <c r="DL305" s="401"/>
      <c r="DM305" s="400"/>
      <c r="DN305" s="401"/>
      <c r="DO305" s="400"/>
      <c r="DP305" s="401"/>
      <c r="DQ305" s="400"/>
      <c r="DR305" s="401"/>
      <c r="DS305" s="400"/>
      <c r="DT305" s="401"/>
      <c r="DU305" s="400"/>
      <c r="DV305" s="401"/>
      <c r="DW305" s="400"/>
      <c r="DX305" s="401"/>
      <c r="DY305" s="400"/>
      <c r="DZ305" s="401"/>
      <c r="EA305" s="400"/>
      <c r="EB305" s="401"/>
      <c r="EC305" s="400"/>
      <c r="ED305" s="401"/>
      <c r="EE305" s="400"/>
      <c r="EF305" s="401"/>
      <c r="EG305" s="400"/>
      <c r="EH305" s="401"/>
      <c r="EI305" s="400"/>
      <c r="EJ305" s="447"/>
      <c r="EK305" s="512"/>
      <c r="EL305" s="515"/>
      <c r="EM305" s="450"/>
      <c r="EN305" s="348"/>
      <c r="EO305" s="348"/>
      <c r="EP305" s="179">
        <f t="shared" si="310"/>
        <v>0</v>
      </c>
      <c r="EQ305" s="179">
        <f t="shared" si="311"/>
        <v>0</v>
      </c>
      <c r="ER305" s="179">
        <f t="shared" si="312"/>
        <v>0</v>
      </c>
      <c r="ES305" s="179">
        <f t="shared" si="313"/>
        <v>0</v>
      </c>
      <c r="ET305" s="179">
        <f t="shared" si="314"/>
        <v>0</v>
      </c>
      <c r="EU305" s="179">
        <f t="shared" si="315"/>
        <v>0</v>
      </c>
      <c r="EV305" s="172">
        <f t="shared" si="316"/>
        <v>0</v>
      </c>
      <c r="EW305" s="253"/>
      <c r="EX305" s="254">
        <v>0</v>
      </c>
      <c r="EY305" s="180">
        <v>0</v>
      </c>
      <c r="EZ305" s="255">
        <v>0</v>
      </c>
      <c r="FA305" s="255">
        <v>0</v>
      </c>
      <c r="FB305" s="180">
        <f>SUM(FF305:GI305)/2</f>
        <v>0</v>
      </c>
      <c r="FC305" s="256">
        <f>N305*km*'VALORES TABELA'!$B$13</f>
        <v>0</v>
      </c>
      <c r="FD305" s="250">
        <f t="shared" si="353"/>
        <v>0</v>
      </c>
      <c r="FE305" s="257"/>
      <c r="FF305" s="181">
        <f>((Q305+S305)*Percapita)+((R305+T305)*Cadeirante)</f>
        <v>0</v>
      </c>
      <c r="FG305" s="181">
        <f>((U305+W305)*Percapita/30*FG$4)+((V305+X305)*Cadeirante/30*FG$4)</f>
        <v>0</v>
      </c>
      <c r="FH305" s="181">
        <f>((Y305+AA305)*Percapita/30*FH$4)+((Z305+AB305)*Cadeirante/30*FH$4)</f>
        <v>0</v>
      </c>
      <c r="FI305" s="181">
        <f>((AC305+AE305)*Percapita/30*FI$4)+((AD305+AF305)*Cadeirante/30*FI$4)</f>
        <v>0</v>
      </c>
      <c r="FJ305" s="181">
        <f>((AG305+AI305)*Percapita/30*FJ$4)+((AH305+AJ305)*Cadeirante/30*FJ$4)</f>
        <v>0</v>
      </c>
      <c r="FK305" s="181">
        <f>((AK305+AM305)*Percapita/30*FK$4)+((AL305+AN305)*Cadeirante/30*FK$4)</f>
        <v>0</v>
      </c>
      <c r="FL305" s="181">
        <f>((AO305+AQ305)*Percapita/30*FL$4)+((AP305+AR305)*Cadeirante/30*FL$4)</f>
        <v>0</v>
      </c>
      <c r="FM305" s="181">
        <f>((AS305+AU305)*Percapita/30*FM$4)+((AT305+AV305)*Cadeirante/30*FM$4)</f>
        <v>0</v>
      </c>
      <c r="FN305" s="181">
        <f>((AW305+AY305)*Percapita/30*FN$4)+((AX305+AZ305)*Cadeirante/30*FN$4)</f>
        <v>0</v>
      </c>
      <c r="FO305" s="181">
        <f>((BA305+BC305)*Percapita/30*FO$4)+((BB305+BD305)*Cadeirante/30*FO$4)</f>
        <v>0</v>
      </c>
      <c r="FP305" s="181">
        <f>((BE305+BG305)*Percapita/30*FP$4)+((BF305+BH305)*Cadeirante/30*FP$4)</f>
        <v>0</v>
      </c>
      <c r="FQ305" s="181">
        <f>((BI305+BK305)*Percapita/30*FQ$4)+((BJ305+BL305)*Cadeirante/30*FQ$4)</f>
        <v>0</v>
      </c>
      <c r="FR305" s="181">
        <f>((BM305+BO305)*Percapita/30*FR$4)+((BN305+BP305)*Cadeirante/30*FR$4)</f>
        <v>0</v>
      </c>
      <c r="FS305" s="181">
        <f>((BQ305+BS305)*Percapita/30*FS$4)+((BR305+BT305)*Cadeirante/30*FS$4)</f>
        <v>0</v>
      </c>
      <c r="FT305" s="181">
        <f>((BU305+BW305)*Percapita/30*FT$4)+((BV305+BX305)*Cadeirante/30*FT$4)</f>
        <v>0</v>
      </c>
      <c r="FU305" s="181">
        <f>((BY305+CA305)*Percapita/30*FU$4)+((BZ305+CB305)*Cadeirante/30*FU$4)</f>
        <v>0</v>
      </c>
      <c r="FV305" s="181">
        <f>((CC305+CE305)*Percapita/30*FV$4)+((CD305+CF305)*Cadeirante/30*FV$4)</f>
        <v>0</v>
      </c>
      <c r="FW305" s="181">
        <f>((CG305+CI305)*Percapita/30*FW$4)+((CI305+CK305)*Cadeirante/30*FW$4)</f>
        <v>0</v>
      </c>
      <c r="FX305" s="181">
        <f>((CK305+CM305)*Percapita/30*FX$4)+((CL305+CN305)*Cadeirante/30*FX$4)</f>
        <v>0</v>
      </c>
      <c r="FY305" s="181">
        <f>((CO305+CQ305)*Percapita/30*FY$4)+((CP305+CR305)*Cadeirante/30*FY$4)</f>
        <v>0</v>
      </c>
      <c r="FZ305" s="181">
        <f>((CS305+CU305)*Percapita/30*FZ$4)+((CT305+CV305)*Cadeirante/30*FZ$4)</f>
        <v>0</v>
      </c>
      <c r="GA305" s="181">
        <f>((CW305+CY305)*Percapita/30*GA$4)+((CX305+CZ305)*Cadeirante/30*GA$4)</f>
        <v>0</v>
      </c>
      <c r="GB305" s="181">
        <f>((DA305+DC305)*Percapita/30*GB$4)+((DB305+DD305)*Cadeirante/30*GB$4)</f>
        <v>0</v>
      </c>
      <c r="GC305" s="181">
        <f>((DE305+DG305)*Percapita/30*GC$4)+((DF305+DH305)*Cadeirante/30*GC$4)</f>
        <v>0</v>
      </c>
      <c r="GD305" s="181">
        <f>((DI305+DK305)*Percapita/30*GD$4)+((DJ305+DL305)*Cadeirante/30*GD$4)</f>
        <v>0</v>
      </c>
      <c r="GE305" s="181">
        <f>((DM305+DO305)*Percapita/30*GE$4)+((DN305+DP305)*Cadeirante/30*GE$4)</f>
        <v>0</v>
      </c>
      <c r="GF305" s="181">
        <f>((DQ305+DS305)*Percapita/30*GF$4)+((DR305+DT305)*Cadeirante/30*GF$4)</f>
        <v>0</v>
      </c>
      <c r="GG305" s="181">
        <f>((DU305+DW305)*Percapita/30*GG$4)+((DV305+DX305)*Cadeirante/30*GG$4)</f>
        <v>0</v>
      </c>
      <c r="GH305" s="181">
        <f>((DY305+EA305)*Percapita/30*GH$4)+((DZ305+EB305)*Cadeirante/30*GH$4)</f>
        <v>0</v>
      </c>
      <c r="GI305" s="181">
        <f>((EC305+EE305)*Percapita/30*GI$4)+((ED305+EF305)*Cadeirante/30*GI$4)</f>
        <v>0</v>
      </c>
      <c r="GJ305" s="181">
        <f>((EG305+EI305)*Percapita)+((EH305+EJ305)*Cadeirante)</f>
        <v>0</v>
      </c>
      <c r="GK305" s="258"/>
      <c r="GL305" s="103">
        <f t="shared" si="318"/>
        <v>0</v>
      </c>
      <c r="GM305" s="124"/>
      <c r="GN305" s="182"/>
      <c r="GO305" s="182"/>
      <c r="GP305" s="182"/>
      <c r="GQ305" s="182"/>
      <c r="GR305" s="182"/>
      <c r="GS305" s="182"/>
      <c r="GT305" s="182"/>
      <c r="GU305" s="182"/>
      <c r="GV305" s="182"/>
      <c r="GW305" s="182"/>
      <c r="GX305" s="182"/>
      <c r="GY305" s="182"/>
      <c r="GZ305" s="182"/>
      <c r="HA305" s="182"/>
      <c r="HB305" s="182"/>
      <c r="HC305" s="182"/>
      <c r="HD305" s="182"/>
      <c r="HE305" s="182"/>
      <c r="HF305" s="182"/>
      <c r="HG305" s="182"/>
      <c r="HH305" s="182"/>
      <c r="HI305" s="182"/>
      <c r="HJ305" s="182"/>
      <c r="HK305" s="182"/>
      <c r="HL305" s="182"/>
      <c r="HM305" s="182"/>
      <c r="HN305" s="182"/>
      <c r="HO305" s="182"/>
      <c r="HP305" s="259"/>
      <c r="HQ305" s="64"/>
      <c r="HW305" s="257"/>
      <c r="HY305" s="280">
        <f t="shared" si="354"/>
        <v>0</v>
      </c>
      <c r="HZ305" s="280">
        <f t="shared" si="355"/>
        <v>0</v>
      </c>
      <c r="IA305" s="280">
        <f t="shared" si="356"/>
        <v>0</v>
      </c>
    </row>
    <row r="306" spans="1:237" s="106" customFormat="1" ht="22.5" customHeight="1" x14ac:dyDescent="0.25">
      <c r="A306" t="s">
        <v>3434</v>
      </c>
      <c r="B306" s="522" t="s">
        <v>3435</v>
      </c>
      <c r="C306" s="523">
        <v>1</v>
      </c>
      <c r="D306" s="524" t="s">
        <v>3436</v>
      </c>
      <c r="E306" s="524" t="s">
        <v>3437</v>
      </c>
      <c r="F306" s="525" t="s">
        <v>3182</v>
      </c>
      <c r="G306" s="525" t="s">
        <v>3183</v>
      </c>
      <c r="H306" s="350" t="s">
        <v>2130</v>
      </c>
      <c r="I306" s="351" t="s">
        <v>2130</v>
      </c>
      <c r="J306" s="409" t="s">
        <v>3184</v>
      </c>
      <c r="K306" s="410" t="s">
        <v>3185</v>
      </c>
      <c r="L306" s="329">
        <f>CONTINUA!BV306</f>
        <v>0</v>
      </c>
      <c r="M306" s="329">
        <f>CONTINUA!BW306</f>
        <v>0</v>
      </c>
      <c r="N306" s="895"/>
      <c r="O306" s="896" t="s">
        <v>3544</v>
      </c>
      <c r="P306" s="897">
        <v>0</v>
      </c>
      <c r="Q306" s="400">
        <v>19</v>
      </c>
      <c r="R306" s="401"/>
      <c r="S306" s="400"/>
      <c r="T306" s="401"/>
      <c r="U306" s="400"/>
      <c r="V306" s="401"/>
      <c r="W306" s="400"/>
      <c r="X306" s="401"/>
      <c r="Y306" s="400"/>
      <c r="Z306" s="401"/>
      <c r="AA306" s="400"/>
      <c r="AB306" s="401"/>
      <c r="AC306" s="400"/>
      <c r="AD306" s="401"/>
      <c r="AE306" s="400"/>
      <c r="AF306" s="401"/>
      <c r="AG306" s="400"/>
      <c r="AH306" s="401"/>
      <c r="AI306" s="400"/>
      <c r="AJ306" s="401"/>
      <c r="AK306" s="400"/>
      <c r="AL306" s="401"/>
      <c r="AM306" s="400"/>
      <c r="AN306" s="401"/>
      <c r="AO306" s="400"/>
      <c r="AP306" s="401"/>
      <c r="AQ306" s="400"/>
      <c r="AR306" s="401"/>
      <c r="AS306" s="400"/>
      <c r="AT306" s="401"/>
      <c r="AU306" s="400"/>
      <c r="AV306" s="401"/>
      <c r="AW306" s="400"/>
      <c r="AX306" s="401"/>
      <c r="AY306" s="400"/>
      <c r="AZ306" s="401"/>
      <c r="BA306" s="400">
        <v>1</v>
      </c>
      <c r="BB306" s="401"/>
      <c r="BC306" s="400"/>
      <c r="BD306" s="401"/>
      <c r="BE306" s="400"/>
      <c r="BF306" s="401"/>
      <c r="BG306" s="400"/>
      <c r="BH306" s="401"/>
      <c r="BI306" s="400"/>
      <c r="BJ306" s="401"/>
      <c r="BK306" s="400"/>
      <c r="BL306" s="401"/>
      <c r="BM306" s="400"/>
      <c r="BN306" s="401"/>
      <c r="BO306" s="400"/>
      <c r="BP306" s="401"/>
      <c r="BQ306" s="400"/>
      <c r="BR306" s="401"/>
      <c r="BS306" s="400"/>
      <c r="BT306" s="401"/>
      <c r="BU306" s="400"/>
      <c r="BV306" s="401"/>
      <c r="BW306" s="400"/>
      <c r="BX306" s="401"/>
      <c r="BY306" s="400">
        <v>1</v>
      </c>
      <c r="BZ306" s="401"/>
      <c r="CA306" s="400"/>
      <c r="CB306" s="401"/>
      <c r="CC306" s="400"/>
      <c r="CD306" s="401"/>
      <c r="CE306" s="400"/>
      <c r="CF306" s="401"/>
      <c r="CG306" s="400"/>
      <c r="CH306" s="401"/>
      <c r="CI306" s="400"/>
      <c r="CJ306" s="401"/>
      <c r="CK306" s="400"/>
      <c r="CL306" s="401"/>
      <c r="CM306" s="400"/>
      <c r="CN306" s="401"/>
      <c r="CO306" s="400"/>
      <c r="CP306" s="401"/>
      <c r="CQ306" s="400"/>
      <c r="CR306" s="401"/>
      <c r="CS306" s="400"/>
      <c r="CT306" s="401"/>
      <c r="CU306" s="400"/>
      <c r="CV306" s="401"/>
      <c r="CW306" s="400"/>
      <c r="CX306" s="401"/>
      <c r="CY306" s="400"/>
      <c r="CZ306" s="401"/>
      <c r="DA306" s="400"/>
      <c r="DB306" s="401"/>
      <c r="DC306" s="400"/>
      <c r="DD306" s="401"/>
      <c r="DE306" s="400"/>
      <c r="DF306" s="401"/>
      <c r="DG306" s="400"/>
      <c r="DH306" s="401"/>
      <c r="DI306" s="400"/>
      <c r="DJ306" s="401"/>
      <c r="DK306" s="400"/>
      <c r="DL306" s="401"/>
      <c r="DM306" s="400"/>
      <c r="DN306" s="401"/>
      <c r="DO306" s="400"/>
      <c r="DP306" s="401"/>
      <c r="DQ306" s="400"/>
      <c r="DR306" s="401"/>
      <c r="DS306" s="400"/>
      <c r="DT306" s="401"/>
      <c r="DU306" s="400"/>
      <c r="DV306" s="401"/>
      <c r="DW306" s="400"/>
      <c r="DX306" s="401"/>
      <c r="DY306" s="400"/>
      <c r="DZ306" s="401"/>
      <c r="EA306" s="400"/>
      <c r="EB306" s="401"/>
      <c r="EC306" s="400"/>
      <c r="ED306" s="401"/>
      <c r="EE306" s="400"/>
      <c r="EF306" s="401"/>
      <c r="EG306" s="400"/>
      <c r="EH306" s="401"/>
      <c r="EI306" s="400"/>
      <c r="EJ306" s="447"/>
      <c r="EK306" s="510"/>
      <c r="EL306" s="513"/>
      <c r="EM306" s="520"/>
      <c r="EN306" s="520"/>
      <c r="EO306" s="520"/>
      <c r="EP306" s="171">
        <f t="shared" si="310"/>
        <v>19</v>
      </c>
      <c r="EQ306" s="171">
        <f t="shared" si="311"/>
        <v>2</v>
      </c>
      <c r="ER306" s="171">
        <f t="shared" si="312"/>
        <v>0</v>
      </c>
      <c r="ES306" s="171">
        <f t="shared" si="313"/>
        <v>0</v>
      </c>
      <c r="ET306" s="171">
        <f t="shared" si="314"/>
        <v>0</v>
      </c>
      <c r="EU306" s="171">
        <f t="shared" si="315"/>
        <v>0</v>
      </c>
      <c r="EV306" s="172">
        <f t="shared" si="316"/>
        <v>21</v>
      </c>
      <c r="EW306" s="367">
        <f>IF(C306=4,IF(MAX(Q306:EJ308)&gt;0,(Especiall/30*(IF(($G306-$F306)=($G$5-$F$5),30,IF(DAY($G306)=31,($G306-$F306),($G306-$F306)+1)))),0),0)</f>
        <v>0</v>
      </c>
      <c r="EX306" s="248">
        <f t="shared" ref="EX306:EX309" si="357">FF306</f>
        <v>25983.56</v>
      </c>
      <c r="EY306" s="174">
        <f>(L306*regular)+(M306*Cadeirantee)</f>
        <v>0</v>
      </c>
      <c r="EZ306" s="249">
        <f>SUMIF(FG306:GJ306,"&gt;0")</f>
        <v>462.27600000000001</v>
      </c>
      <c r="FA306" s="249">
        <f>SUMIF(FG306:GJ306,"&lt;0")+SUMIF(GN306:HP306,"&lt;0")</f>
        <v>-642.05000000000007</v>
      </c>
      <c r="FB306" s="174">
        <v>0</v>
      </c>
      <c r="FC306" s="175">
        <f>N306*km*'VALORES TABELA'!$B$13</f>
        <v>0</v>
      </c>
      <c r="FD306" s="250">
        <f>GL306</f>
        <v>0</v>
      </c>
      <c r="FE306" s="176">
        <f>(EW306+EW307+EW308+EW309+EX306+EX307+EX308+EX309+EY306+EY307+EY308+EY309+EY310+EZ306+EZ307+EZ308+EZ309+FA306+FA307+FA308+FA309+FC306+FC307+FC308+FC309+HY306-HZ306-IA306+FD306+FD307+FD308+FD309+FB310)</f>
        <v>25803.786000000004</v>
      </c>
      <c r="FF306" s="177">
        <f>IF(C306=4,SUM(Q306+Q307+Q308+S306+S307+S308)*Percapita/30*FF$4+(R306+R307+R308+T306+T307+T308)*Cadeirante/30*FF$4,IF(C306=3,IF(Q309+S309=10,Fixo/30*FF$4+(Q306+Q307+Q308+S306+S307+S308)*Percapita/30*FF$4+(R309+T309)*Cadeirante/30*FF$4,IF(Q309+S309&lt;=9,(Q309+S309)*Crechee/30*FF$4)+(R309+T309)*Cadeirante/30*FF$4+(Q306+Q307+Q308+S306+S307+S308)*Percapita/30*FF$4)+IF(Q309+S309&gt;=11,Fixo/30*FF$4+(Q309+S309-10)*Crechee/30*FF$4,0),IF(C306=2,IF(R306+R307+R308+R309+T306+T307+T308+T309=1,Cadeirante/30*FF$4,IF(R306+R307+R308+R309+T306+T307+T308+T309=2,Fixo/30*FF$4,IF(R306+R307+R308+R309+T306+T307+T308+T309&gt;2,Fixo/30*FF$4+(R306+R307+R308+R309+T306+T307+T308+T309-2)*Cadeirante/30*FF$4)))+(Q306+Q307+Q308+S306+S307+S308)*Percapita/30*FF$4+(Q309+S309)*Crechee/30*FF$4,IF(C306=1,IF(Q306+Q307+Q308+R306+R307+R308+S306+S307+S308+T306+T307+T308&lt;=15,(Q306+Q307+Q308+S306+S307+S308)*Percapita/30*FF$4,IF(Q306+Q307+Q308+R306+R307+R308+S306+S307+S308+T306+T307+T308&gt;=16,Fixo/30*FF$4+(Q306+Q307+Q308+R306+R307+R308+S306+S307+S308+T306+T307-16)*Percapita/30*FF$4))))))</f>
        <v>25983.56</v>
      </c>
      <c r="FG306" s="177">
        <f>IF(C306=4,SUM(U306+U307+U308+W306+W307+W308)*Percapita/30*FG$4+(V306+V307+V308+X306+X307+X308)*Cadeirante/30*FG$4,IF(C306=3,IF(U309+W309=10,Fixo/30*FG$4+(U306+U307+U308+W306+W307+W308)*Percapita/30*FG$4+(V309+X309)*Cadeirante/30*FG$4,IF(U309+W309&lt;=9,(U309+W309)*Crechee/30*FG$4)+(V309+X309)*Cadeirante/30*FG$4+(U306+U307+U308+W306+W307+W308)*Percapita/30*FG$4)+IF(U309+W309&gt;=11,Fixo/30*FG$4+(U309+W309-10)*Crechee/30*FG$4,0),IF(C306=2,IF(V306+V307+V308+V309+X306+X307+X308+X309=1,Cadeirante/30*FG$4,IF(V306+V307+V308+V309+X306+X307+X308+X309=2,Fixo/30*FG$4,IF(V306+V307+V308+V309+X306+X307+X308+X309&gt;2,Fixo/30*FG$4+(V306+V307+V308+V309+X306+X307+X308+X309-2)*Cadeirante/30*FG$4)))+(U306+U307+U308+W306+W307+W308)*Percapita/30*FG$4+(U309+W309)*Crechee/30*FG$4,IF(C306=1,IF(U306+U307+U308+V306+V307+V308+W306+W307+W308+X306+X307+X308&lt;=15,(U306+U307+U308+W306+W307+W308)*Percapita/30*FG$4,IF(U306+U307+U308+V306+V307+V308+W306+W307+W308+X306+X307+X308&gt;=16,Fixo/30*FG$4+(U306+U307+U308+V306+V307+V308+W306+W307+W308+X306+X307-16)*Percapita/30*FG$4))))))</f>
        <v>0</v>
      </c>
      <c r="FH306" s="177">
        <f>IF(C306=4,SUM(Y306+Y307+Y308+AA306+AA307+AA308)*Percapita/30*FH$4+(Z306+Z307+Z308+AB306+AB307+AB308)*Cadeirante/30*FH$4,IF(C306=3,IF(Y309+AA309=10,Fixo/30*FH$4+(Y306+Y307+Y308+AA306+AA307+AA308)*Percapita/30*FH$4+(Z309+AB309)*Cadeirante/30*FH$4,IF(Y309+AA309&lt;=9,(Y309+AA309)*Crechee/30*FH$4)+(Z309+AB309)*Cadeirante/30*FH$4+(Y306+Y307+Y308+AA306+AA307+AA308)*Percapita/30*FH$4)+IF(Y309+AA309&gt;=11,Fixo/30*FH$4+(Y309+AA309-10)*Crechee/30*FH$4,0),IF(C306=2,IF(Z306+Z307+Z308+Z309+AB306+AB307+AB308+AB309=1,Cadeirante/30*FH$4,IF(Z306+Z307+Z308+Z309+AB306+AB307+AB308+AB309=2,Fixo/30*FH$4,IF(Z306+Z307+Z308+Z309+AB306+AB307+AB308+AB309&gt;2,Fixo/30*FH$4+(Z306+Z307+Z308+Z309+AB306+AB307+AB308+AB309-2)*Cadeirante/30*FH$4)))+(Y306+Y307+Y308+AA306+AA307+AA308)*Percapita/30*FH$4+(Y309+AA309)*Crechee/30*FH$4,IF(C306=1,IF(Y306+Y307+Y308+Z306+Z307+Z308+AA306+AA307+AA308+AB306+AB307+AB308&lt;=15,(Y306+Y307+Y308+AA306+AA307+AA308)*Percapita/30*FH$4,IF(Y306+Y307+Y308+Z306+Z307+Z308+AA306+AA307+AA308+AB306+AB307+AB308&gt;=16,Fixo/30*FH$4+(Y306+Y307+Y308+Z306+Z307+Z308+AA306+AA307+AA308+AB306+AB307-16)*Percapita/30*FH$4))))))</f>
        <v>0</v>
      </c>
      <c r="FI306" s="177">
        <f>IF(C306=4,SUM(AC306+AC307+AC308+AE306+AE307+AE308)*Percapita/30*FI$4+(AD306+AD307+AD308+AF306+AF307+AF308)*Cadeirante/30*FI$4,IF(C306=3,IF(AC309+AE309=10,Fixo/30*FI$4+(AC306+AC307+AC308+AE306+AE307+AE308)*Percapita/30*FI$4+(AD309+AF309)*Cadeirante/30*FI$4,IF(AC309+AE309&lt;=9,(AC309+AE309)*Crechee/30*FI$4)+(AD309+AF309)*Cadeirante/30*FI$4+(AC306+AC307+AC308+AE306+AE307+AE308)*Percapita/30*FI$4)+IF(AC309+AE309&gt;=11,Fixo/30*FI$4+(AC309+AE309-10)*Crechee/30*FI$4,0),IF(C306=2,IF(AD306+AD307+AD308+AD309+AF306+AF307+AF308+AF309=1,Cadeirante/30*FI$4,IF(AD306+AD307+AD308+AD309+AF306+AF307+AF308+AF309=2,Fixo/30*FI$4,IF(AD306+AD307+AD308+AD309+AF306+AF307+AF308+AF309&gt;2,Fixo/30*FI$4+(AD306+AD307+AD308+AD309+AF306+AF307+AF308+AF309-2)*Cadeirante/30*FI$4)))+(AC306+AC307+AC308+AE306+AE307+AE308)*Percapita/30*FI$4+(AC309+AE309)*Crechee/30*FI$4,IF(C306=1,IF(AC306+AC307+AC308+AD306+AD307+AD308+AE306+AE307+AE308+AF306+AF307+AF308&lt;=15,(AC306+AC307+AC308+AE306+AE307+AE308)*Percapita/30*FI$4,IF(AC306+AC307+AC308+AD306+AD307+AD308+AE306+AE307+AE308+AF306+AF307+AF308&gt;=16,Fixo/30*FI$4+(AC306+AC307+AC308+AD306+AD307+AD308+AE306+AE307+AE308+AF306+AF307-16)*Percapita/30*FI$4))))))</f>
        <v>0</v>
      </c>
      <c r="FJ306" s="177">
        <f>IF(C306=4,SUM(AG306+AG307+AG308+AI306+AI307+AI308)*Percapita/30*FJ$4+(AH306+AH307+AH308+AJ306+AJ307+AJ308)*Cadeirante/30*FJ$4,IF(C306=3,IF(AG309+AI309=10,Fixo/30*FJ$4+(AG306+AG307+AG308+AI306+AI307+AI308)*Percapita/30*FJ$4+(AH309+AJ309)*Cadeirante/30*FJ$4,IF(AG309+AI309&lt;=9,(AG309+AI309)*Crechee/30*FJ$4)+(AH309+AJ309)*Cadeirante/30*FJ$4+(AG306+AG307+AG308+AI306+AI307+AI308)*Percapita/30*FJ$4)+IF(AG309+AI309&gt;=11,Fixo/30*FJ$4+(AG309+AI309-10)*Crechee/30*FJ$4,0),IF(C306=2,IF(AH306+AH307+AH308+AH309+AJ306+AJ307+AJ308+AJ309=1,Cadeirante/30*FJ$4,IF(AH306+AH307+AH308+AH309+AJ306+AJ307+AJ308+AJ309=2,Fixo/30*FJ$4,IF(AH306+AH307+AH308+AH309+AJ306+AJ307+AJ308+AJ309&gt;2,Fixo/30*FJ$4+(AH306+AH307+AH308+AH309+AJ306+AJ307+AJ308+AJ309-2)*Cadeirante/30*FJ$4)))+(AG306+AG307+AG308+AI306+AI307+AI308)*Percapita/30*FJ$4+(AG309+AI309)*Crechee/30*FJ$4,IF(C306=1,IF(AG306+AG307+AG308+AH306+AH307+AH308+AI306+AI307+AI308+AJ306+AJ307+AJ308&lt;=15,(AG306+AG307+AG308+AI306+AI307+AI308)*Percapita/30*FJ$4,IF(AG306+AG307+AG308+AH306+AH307+AH308+AI306+AI307+AI308+AJ306+AJ307+AJ308&gt;=16,Fixo/30*FJ$4+(AG306+AG307+AG308+AH306+AH307+AH308+AI306+AI307+AI308+AJ306+AJ307-16)*Percapita/30*FJ$4))))))</f>
        <v>0</v>
      </c>
      <c r="FK306" s="177">
        <f>IF(C306=4,SUM(AK306+AK307+AK308+AM306+AM307+AM308)*Percapita/30*FK$4+(AL306+AL307+AL308+AN306+AN307+AN308)*Cadeirante/30*FK$4,IF(C306=3,IF(AK309+AM309=10,Fixo/30*FK$4+(AK306+AK307+AK308+AM306+AM307+AM308)*Percapita/30*FK$4+(AL309+AN309)*Cadeirante/30*FK$4,IF(AK309+AM309&lt;=9,(AK309+AM309)*Crechee/30*FK$4)+(AL309+AN309)*Cadeirante/30*FK$4+(AK306+AK307+AK308+AM306+AM307+AM308)*Percapita/30*FK$4)+IF(AK309+AM309&gt;=11,Fixo/30*FK$4+(AK309+AM309-10)*Crechee/30*FK$4,0),IF(C306=2,IF(AL306+AL307+AL308+AL309+AN306+AN307+AN308+AN309=1,Cadeirante/30*FK$4,IF(AL306+AL307+AL308+AL309+AN306+AN307+AN308+AN309=2,Fixo/30*FK$4,IF(AL306+AL307+AL308+AL309+AN306+AN307+AN308+AN309&gt;2,Fixo/30*FK$4+(AL306+AL307+AL308+AL309+AN306+AN307+AN308+AN309-2)*Cadeirante/30*FK$4)))+(AK306+AK307+AK308+AM306+AM307+AM308)*Percapita/30*FK$4+(AK309+AM309)*Crechee/30*FK$4,IF(C306=1,IF(AK306+AK307+AK308+AL306+AL307+AL308+AM306+AM307+AM308+AN306+AN307+AN308&lt;=15,(AK306+AK307+AK308+AM306+AM307+AM308)*Percapita/30*FK$4,IF(AK306+AK307+AK308+AL306+AL307+AL308+AM306+AM307+AM308+AN306+AN307+AN308&gt;=16,Fixo/30*FK$4+(AK306+AK307+AK308+AL306+AL307+AL308+AM306+AM307+AM308+AN306+AN307-16)*Percapita/30*FK$4))))))</f>
        <v>-642.05000000000007</v>
      </c>
      <c r="FL306" s="177">
        <f>IF(C306=4,SUM(AO306+AO307+AO308+AQ306+AQ307+AQ308)*Percapita/30*FL$4+(AP306+AP307+AP308+AR306+AR307+AR308)*Cadeirante/30*FL$4,IF(C306=3,IF(AO309+AQ309=10,Fixo/30*FL$4+(AO306+AO307+AO308+AQ306+AQ307+AQ308)*Percapita/30*FL$4+(AP309+AR309)*Cadeirante/30*FL$4,IF(AO309+AQ309&lt;=9,(AO309+AQ309)*Crechee/30*FL$4)+(AP309+AR309)*Cadeirante/30*FL$4+(AO306+AO307+AO308+AQ306+AQ307+AQ308)*Percapita/30*FL$4)+IF(AO309+AQ309&gt;=11,Fixo/30*FL$4+(AO309+AQ309-10)*Crechee/30*FL$4,0),IF(C306=2,IF(AP306+AP307+AP308+AP309+AR306+AR307+AR308+AR309=1,Cadeirante/30*FL$4,IF(AP306+AP307+AP308+AP309+AR306+AR307+AR308+AR309=2,Fixo/30*FL$4,IF(AP306+AP307+AP308+AP309+AR306+AR307+AR308+AR309&gt;2,Fixo/30*FL$4+(AP306+AP307+AP308+AP309+AR306+AR307+AR308+AR309-2)*Cadeirante/30*FL$4)))+(AO306+AO307+AO308+AQ306+AQ307+AQ308)*Percapita/30*FL$4+(AO309+AQ309)*Crechee/30*FL$4,IF(C306=1,IF(AO306+AO307+AO308+AP306+AP307+AP308+AQ306+AQ307+AQ308+AR306+AR307+AR308&lt;=15,(AO306+AO307+AO308+AQ306+AQ307+AQ308)*Percapita/30*FL$4,IF(AO306+AO307+AO308+AP306+AP307+AP308+AQ306+AQ307+AQ308+AR306+AR307+AR308&gt;=16,Fixo/30*FL$4+(AO306+AO307+AO308+AP306+AP307+AP308+AQ306+AQ307+AQ308+AR306+AR307-16)*Percapita/30*FL$4))))))</f>
        <v>0</v>
      </c>
      <c r="FM306" s="177">
        <f>IF(C306=4,SUM(AS306+AS307+AS308+AU306+AU307+AU308)*Percapita/30*FM$4+(AT306+AT307+AT308+AV306+AV307+AV308)*Cadeirante/30*FM$4,IF(C306=3,IF(AS309+AU309=10,Fixo/30*FM$4+(AS306+AS307+AS308+AU306+AU307+AU308)*Percapita/30*FM$4+(AT309+AV309)*Cadeirante/30*FM$4,IF(AS309+AU309&lt;=9,(AS309+AU309)*Crechee/30*FM$4)+(AT309+AV309)*Cadeirante/30*FM$4+(AS306+AS307+AS308+AU306+AU307+AU308)*Percapita/30*FM$4)+IF(AS309+AU309&gt;=11,Fixo/30*FM$4+(AS309+AU309-10)*Crechee/30*FM$4,0),IF(C306=2,IF(AT306+AT307+AT308+AT309+AV306+AV307+AV308+AV309=1,Cadeirante/30*FM$4,IF(AT306+AT307+AT308+AT309+AV306+AV307+AV308+AV309=2,Fixo/30*FM$4,IF(AT306+AT307+AT308+AT309+AV306+AV307+AV308+AV309&gt;2,Fixo/30*FM$4+(AT306+AT307+AT308+AT309+AV306+AV307+AV308+AV309-2)*Cadeirante/30*FM$4)))+(AS306+AS307+AS308+AU306+AU307+AU308)*Percapita/30*FM$4+(AS309+AU309)*Crechee/30*FM$4,IF(C306=1,IF(AS306+AS307+AS308+AT306+AT307+AT308+AU306+AU307+AU308+AV306+AV307+AV308&lt;=15,(AS306+AS307+AS308+AU306+AU307+AU308)*Percapita/30*FM$4,IF(AS306+AS307+AS308+AT306+AT307+AT308+AU306+AU307+AU308+AV306+AV307+AV308&gt;=16,Fixo/30*FM$4+(AS306+AS307+AS308+AT306+AT307+AT308+AU306+AU307+AU308+AV306+AV307-16)*Percapita/30*FM$4))))))</f>
        <v>0</v>
      </c>
      <c r="FN306" s="177">
        <f>IF(C306=4,SUM(AW306+AW307+AW308+AY306+AY307+AY308)*Percapita/30*FN$4+(AX306+AX307+AX308+AZ306+AZ307+AZ308)*Cadeirante/30*FN$4,IF(C306=3,IF(AW309+AY309=10,Fixo/30*FN$4+(AW306+AW307+AW308+AY306+AY307+AY308)*Percapita/30*FN$4+(AX309+AZ309)*Cadeirante/30*FN$4,IF(AW309+AY309&lt;=9,(AW309+AY309)*Crechee/30*FN$4)+(AX309+AZ309)*Cadeirante/30*FN$4+(AW306+AW307+AW308+AY306+AY307+AY308)*Percapita/30*FN$4)+IF(AW309+AY309&gt;=11,Fixo/30*FN$4+(AW309+AY309-10)*Crechee/30*FN$4,0),IF(C306=2,IF(AX306+AX307+AX308+AX309+AZ306+AZ307+AZ308+AZ309=1,Cadeirante/30*FN$4,IF(AX306+AX307+AX308+AX309+AZ306+AZ307+AZ308+AZ309=2,Fixo/30*FN$4,IF(AX306+AX307+AX308+AX309+AZ306+AZ307+AZ308+AZ309&gt;2,Fixo/30*FN$4+(AX306+AX307+AX308+AX309+AZ306+AZ307+AZ308+AZ309-2)*Cadeirante/30*FN$4)))+(AW306+AW307+AW308+AY306+AY307+AY308)*Percapita/30*FN$4+(AW309+AY309)*Crechee/30*FN$4,IF(C306=1,IF(AW306+AW307+AW308+AX306+AX307+AX308+AY306+AY307+AY308+AZ306+AZ307+AZ308&lt;=15,(AW306+AW307+AW308+AY306+AY307+AY308)*Percapita/30*FN$4,IF(AW306+AW307+AW308+AX306+AX307+AX308+AY306+AY307+AY308+AZ306+AZ307+AZ308&gt;=16,Fixo/30*FN$4+(AW306+AW307+AW308+AX306+AX307+AX308+AY306+AY307+AY308+AZ306+AZ307-16)*Percapita/30*FN$4))))))</f>
        <v>0</v>
      </c>
      <c r="FO306" s="177">
        <f>IF(C306=4,SUM(BA306+BA307+BA308+BC306+BC307+BC308)*Percapita/30*FO$4+(BB306+BB307+BB308+BD306+BD307+BD308)*Cadeirante/30*FO$4,IF(C306=3,IF(BA309+BC309=10,Fixo/30*FO$4+(BA306+BA307+BA308+BC306+BC307+BC308)*Percapita/30*FO$4+(BB309+BD309)*Cadeirante/30*FO$4,IF(BA309+BC309&lt;=9,(BA309+BC309)*Crechee/30*FO$4)+(BB309+BD309)*Cadeirante/30*FO$4+(BA306+BA307+BA308+BC306+BC307+BC308)*Percapita/30*FO$4)+IF(BA309+BC309&gt;=11,Fixo/30*FO$4+(BA309+BC309-10)*Crechee/30*FO$4,0),IF(C306=2,IF(BB306+BB307+BB308+BB309+BD306+BD307+BD308+BD309=1,Cadeirante/30*FO$4,IF(BB306+BB307+BB308+BB309+BD306+BD307+BD308+BD309=2,Fixo/30*FO$4,IF(BB306+BB307+BB308+BB309+BD306+BD307+BD308+BD309&gt;2,Fixo/30*FO$4+(BB306+BB307+BB308+BB309+BD306+BD307+BD308+BD309-2)*Cadeirante/30*FO$4)))+(BA306+BA307+BA308+BC306+BC307+BC308)*Percapita/30*FO$4+(BA309+BC309)*Crechee/30*FO$4,IF(C306=1,IF(BA306+BA307+BA308+BB306+BB307+BB308+BC306+BC307+BC308+BD306+BD307+BD308&lt;=15,(BA306+BA307+BA308+BC306+BC307+BC308)*Percapita/30*FO$4,IF(BA306+BA307+BA308+BB306+BB307+BB308+BC306+BC307+BC308+BD306+BD307+BD308&gt;=16,Fixo/30*FO$4+(BA306+BA307+BA308+BB306+BB307+BB308+BC306+BC307+BC308+BD306+BD307-16)*Percapita/30*FO$4))))))</f>
        <v>269.661</v>
      </c>
      <c r="FP306" s="177">
        <f>IF(C306=4,SUM(BE306+BE307+BE308+BG306+BG307+BG308)*Percapita/30*FP$4+(BF306+BF307+BF308+BH306+BH307+BH308)*Cadeirante/30*FP$4,IF(C306=3,IF(BE309+BG309=10,Fixo/30*FP$4+(BE306+BE307+BE308+BG306+BG307+BG308)*Percapita/30*FP$4+(BF309+BH309)*Cadeirante/30*FP$4,IF(BE309+BG309&lt;=9,(BE309+BG309)*Crechee/30*FP$4)+(BF309+BH309)*Cadeirante/30*FP$4+(BE306+BE307+BE308+BG306+BG307+BG308)*Percapita/30*FP$4)+IF(BE309+BG309&gt;=11,Fixo/30*FP$4+(BE309+BG309-10)*Crechee/30*FP$4,0),IF(C306=2,IF(BF306+BF307+BF308+BF309+BH306+BH307+BH308+BH309=1,Cadeirante/30*FP$4,IF(BF306+BF307+BF308+BF309+BH306+BH307+BH308+BH309=2,Fixo/30*FP$4,IF(BF306+BF307+BF308+BF309+BH306+BH307+BH308+BH309&gt;2,Fixo/30*FP$4+(BF306+BF307+BF308+BF309+BH306+BH307+BH308+BH309-2)*Cadeirante/30*FP$4)))+(BE306+BE307+BE308+BG306+BG307+BG308)*Percapita/30*FP$4+(BE309+BG309)*Crechee/30*FP$4,IF(C306=1,IF(BE306+BE307+BE308+BF306+BF307+BF308+BG306+BG307+BG308+BH306+BH307+BH308&lt;=15,(BE306+BE307+BE308+BG306+BG307+BG308)*Percapita/30*FP$4,IF(BE306+BE307+BE308+BF306+BF307+BF308+BG306+BG307+BG308+BH306+BH307+BH308&gt;=16,Fixo/30*FP$4+(BE306+BE307+BE308+BF306+BF307+BF308+BG306+BG307+BG308+BH306+BH307-16)*Percapita/30*FP$4))))))</f>
        <v>0</v>
      </c>
      <c r="FQ306" s="177">
        <f>IF(C306=4,SUM(BI306+BI307+BI308+BK306+BK307+BK308)*Percapita/30*FQ$4+(BJ306+BJ307+BJ308+BL306+BL307+BL308)*Cadeirante/30*FQ$4,IF(C306=3,IF(BI309+BK309=10,Fixo/30*FQ$4+(BI306+BI307+BI308+BK306+BK307+BK308)*Percapita/30*FQ$4+(BJ309+BL309)*Cadeirante/30*FQ$4,IF(BI309+BK309&lt;=9,(BI309+BK309)*Crechee/30*FQ$4)+(BJ309+BL309)*Cadeirante/30*FQ$4+(BI306+BI307+BI308+BK306+BK307+BK308)*Percapita/30*FQ$4)+IF(BI309+BK309&gt;=11,Fixo/30*FQ$4+(BI309+BK309-10)*Crechee/30*FQ$4,0),IF(C306=2,IF(BJ306+BJ307+BJ308+BJ309+BL306+BL307+BL308+BL309=1,Cadeirante/30*FQ$4,IF(BJ306+BJ307+BJ308+BJ309+BL306+BL307+BL308+BL309=2,Fixo/30*FQ$4,IF(BJ306+BJ307+BJ308+BJ309+BL306+BL307+BL308+BL309&gt;2,Fixo/30*FQ$4+(BJ306+BJ307+BJ308+BJ309+BL306+BL307+BL308+BL309-2)*Cadeirante/30*FQ$4)))+(BI306+BI307+BI308+BK306+BK307+BK308)*Percapita/30*FQ$4+(BI309+BK309)*Crechee/30*FQ$4,IF(C306=1,IF(BI306+BI307+BI308+BJ306+BJ307+BJ308+BK306+BK307+BK308+BL306+BL307+BL308&lt;=15,(BI306+BI307+BI308+BK306+BK307+BK308)*Percapita/30*FQ$4,IF(BI306+BI307+BI308+BJ306+BJ307+BJ308+BK306+BK307+BK308+BL306+BL307+BL308&gt;=16,Fixo/30*FQ$4+(BI306+BI307+BI308+BJ306+BJ307+BJ308+BK306+BK307+BK308+BL306+BL307-16)*Percapita/30*FQ$4))))))</f>
        <v>0</v>
      </c>
      <c r="FR306" s="177">
        <f>IF(C306=4,SUM(BM306+BM307+BM308+BO306+BO307+BO308)*Percapita/30*FR$4+(BN306+BN307+BN308+BP306+BP307+BP308)*Cadeirante/30*FR$4,IF(C306=3,IF(BM309+BO309=10,Fixo/30*FR$4+(BM306+BM307+BM308+BO306+BO307+BO308)*Percapita/30*FR$4+(BN309+BP309)*Cadeirante/30*FR$4,IF(BM309+BO309&lt;=9,(BM309+BO309)*Crechee/30*FR$4)+(BN309+BP309)*Cadeirante/30*FR$4+(BM306+BM307+BM308+BO306+BO307+BO308)*Percapita/30*FR$4)+IF(BM309+BO309&gt;=11,Fixo/30*FR$4+(BM309+BO309-10)*Crechee/30*FR$4,0),IF(C306=2,IF(BN306+BN307+BN308+BN309+BP306+BP307+BP308+BP309=1,Cadeirante/30*FR$4,IF(BN306+BN307+BN308+BN309+BP306+BP307+BP308+BP309=2,Fixo/30*FR$4,IF(BN306+BN307+BN308+BN309+BP306+BP307+BP308+BP309&gt;2,Fixo/30*FR$4+(BN306+BN307+BN308+BN309+BP306+BP307+BP308+BP309-2)*Cadeirante/30*FR$4)))+(BM306+BM307+BM308+BO306+BO307+BO308)*Percapita/30*FR$4+(BM309+BO309)*Crechee/30*FR$4,IF(C306=1,IF(BM306+BM307+BM308+BN306+BN307+BN308+BO306+BO307+BO308+BP306+BP307+BP308&lt;=15,(BM306+BM307+BM308+BO306+BO307+BO308)*Percapita/30*FR$4,IF(BM306+BM307+BM308+BN306+BN307+BN308+BO306+BO307+BO308+BP306+BP307+BP308&gt;=16,Fixo/30*FR$4+(BM306+BM307+BM308+BN306+BN307+BN308+BO306+BO307+BO308+BP306+BP307-16)*Percapita/30*FR$4))))))</f>
        <v>0</v>
      </c>
      <c r="FS306" s="177">
        <f>IF(C306=4,SUM(BQ306+BQ307+BQ308+BS306+BS307+BS308)*Percapita/30*FS$4+(BR306+BR307+BR308+BT306+BT307+BT308)*Cadeirante/30*FS$4,IF(C306=3,IF(BQ309+BS309=10,Fixo/30*FS$4+(BQ306+BQ307+BQ308+BS306+BS307+BS308)*Percapita/30*FS$4+(BR309+BT309)*Cadeirante/30*FS$4,IF(BQ309+BS309&lt;=9,(BQ309+BS309)*Crechee/30*FS$4)+(BR309+BT309)*Cadeirante/30*FS$4+(BQ306+BQ307+BQ308+BS306+BS307+BS308)*Percapita/30*FS$4)+IF(BQ309+BS309&gt;=11,Fixo/30*FS$4+(BQ309+BS309-10)*Crechee/30*FS$4,0),IF(C306=2,IF(BR306+BR307+BR308+BR309+BT306+BT307+BT308+BT309=1,Cadeirante/30*FS$4,IF(BR306+BR307+BR308+BR309+BT306+BT307+BT308+BT309=2,Fixo/30*FS$4,IF(BR306+BR307+BR308+BR309+BT306+BT307+BT308+BT309&gt;2,Fixo/30*FS$4+(BR306+BR307+BR308+BR309+BT306+BT307+BT308+BT309-2)*Cadeirante/30*FS$4)))+(BQ306+BQ307+BQ308+BS306+BS307+BS308)*Percapita/30*FS$4+(BQ309+BS309)*Crechee/30*FS$4,IF(C306=1,IF(BQ306+BQ307+BQ308+BR306+BR307+BR308+BS306+BS307+BS308+BT306+BT307+BT308&lt;=15,(BQ306+BQ307+BQ308+BS306+BS307+BS308)*Percapita/30*FS$4,IF(BQ306+BQ307+BQ308+BR306+BR307+BR308+BS306+BS307+BS308+BT306+BT307+BT308&gt;=16,Fixo/30*FS$4+(BQ306+BQ307+BQ308+BR306+BR307+BR308+BS306+BS307+BS308+BT306+BT307-16)*Percapita/30*FS$4))))))</f>
        <v>0</v>
      </c>
      <c r="FT306" s="177">
        <f>IF(C306=4,SUM(BU306+BU307+BU308+BW306+BW307+BW308)*Percapita/30*FT$4+(BV306+BV307+BV308+BX306+BX307+BX308)*Cadeirante/30*FT$4,IF(C306=3,IF(BU309+BW309=10,Fixo/30*FT$4+(BU306+BU307+BU308+BW306+BW307+BW308)*Percapita/30*FT$4+(BV309+BX309)*Cadeirante/30*FT$4,IF(BU309+BW309&lt;=9,(BU309+BW309)*Crechee/30*FT$4)+(BV309+BX309)*Cadeirante/30*FT$4+(BU306+BU307+BU308+BW306+BW307+BW308)*Percapita/30*FT$4)+IF(BU309+BW309&gt;=11,Fixo/30*FT$4+(BU309+BW309-10)*Crechee/30*FT$4,0),IF(C306=2,IF(BV306+BV307+BV308+BV309+BX306+BX307+BX308+BX309=1,Cadeirante/30*FT$4,IF(BV306+BV307+BV308+BV309+BX306+BX307+BX308+BX309=2,Fixo/30*FT$4,IF(BV306+BV307+BV308+BV309+BX306+BX307+BX308+BX309&gt;2,Fixo/30*FT$4+(BV306+BV307+BV308+BV309+BX306+BX307+BX308+BX309-2)*Cadeirante/30*FT$4)))+(BU306+BU307+BU308+BW306+BW307+BW308)*Percapita/30*FT$4+(BU309+BW309)*Crechee/30*FT$4,IF(C306=1,IF(BU306+BU307+BU308+BV306+BV307+BV308+BW306+BW307+BW308+BX306+BX307+BX308&lt;=15,(BU306+BU307+BU308+BW306+BW307+BW308)*Percapita/30*FT$4,IF(BU306+BU307+BU308+BV306+BV307+BV308+BW306+BW307+BW308+BX306+BX307+BX308&gt;=16,Fixo/30*FT$4+(BU306+BU307+BU308+BV306+BV307+BV308+BW306+BW307+BW308+BX306+BX307-16)*Percapita/30*FT$4))))))</f>
        <v>0</v>
      </c>
      <c r="FU306" s="177">
        <f>IF(C306=4,SUM(BY306+BY307+BY308+CA306+CA307+CA308)*Percapita/30*FU$4+(BZ306+BZ307+BZ308+CB306+CB307+CB308)*Cadeirante/30*FU$4,IF(C306=3,IF(BY309+CA309=10,Fixo/30*FU$4+(BY306+BY307+BY308+CA306+CA307+CA308)*Percapita/30*FU$4+(BZ309+CB309)*Cadeirante/30*FU$4,IF(BY309+CA309&lt;=9,(BY309+CA309)*Crechee/30*FU$4)+(BZ309+CB309)*Cadeirante/30*FU$4+(BY306+BY307+BY308+CA306+CA307+CA308)*Percapita/30*FU$4)+IF(BY309+CA309&gt;=11,Fixo/30*FU$4+(BY309+CA309-10)*Crechee/30*FU$4,0),IF(C306=2,IF(BZ306+BZ307+BZ308+BZ309+CB306+CB307+CB308+CB309=1,Cadeirante/30*FU$4,IF(BZ306+BZ307+BZ308+BZ309+CB306+CB307+CB308+CB309=2,Fixo/30*FU$4,IF(BZ306+BZ307+BZ308+BZ309+CB306+CB307+CB308+CB309&gt;2,Fixo/30*FU$4+(BZ306+BZ307+BZ308+BZ309+CB306+CB307+CB308+CB309-2)*Cadeirante/30*FU$4)))+(BY306+BY307+BY308+CA306+CA307+CA308)*Percapita/30*FU$4+(BY309+CA309)*Crechee/30*FU$4,IF(C306=1,IF(BY306+BY307+BY308+BZ306+BZ307+BZ308+CA306+CA307+CA308+CB306+CB307+CB308&lt;=15,(BY306+BY307+BY308+CA306+CA307+CA308)*Percapita/30*FU$4,IF(BY306+BY307+BY308+BZ306+BZ307+BZ308+CA306+CA307+CA308+CB306+CB307+CB308&gt;=16,Fixo/30*FU$4+(BY306+BY307+BY308+BZ306+BZ307+BZ308+CA306+CA307+CA308+CB306+CB307-16)*Percapita/30*FU$4))))))</f>
        <v>192.61500000000001</v>
      </c>
      <c r="FV306" s="177">
        <f>IF(C306=4,SUM(CC306+CC307+CC308+CE306+CE307+CE308)*Percapita/30*FV$4+(CD306+CD307+CD308+CF306+CF307+CF308)*Cadeirante/30*FV$4,IF(C306=3,IF(CC309+CE309=10,Fixo/30*FV$4+(CC306+CC307+CC308+CE306+CE307+CE308)*Percapita/30*FV$4+(CD309+CF309)*Cadeirante/30*FV$4,IF(CC309+CE309&lt;=9,(CC309+CE309)*Crechee/30*FV$4)+(CD309+CF309)*Cadeirante/30*FV$4+(CC306+CC307+CC308+CE306+CE307+CE308)*Percapita/30*FV$4)+IF(CC309+CE309&gt;=11,Fixo/30*FV$4+(CC309+CE309-10)*Crechee/30*FV$4,0),IF(C306=2,IF(CD306+CD307+CD308+CD309+CF306+CF307+CF308+CF309=1,Cadeirante/30*FV$4,IF(CD306+CD307+CD308+CD309+CF306+CF307+CF308+CF309=2,Fixo/30*FV$4,IF(CD306+CD307+CD308+CD309+CF306+CF307+CF308+CF309&gt;2,Fixo/30*FV$4+(CD306+CD307+CD308+CD309+CF306+CF307+CF308+CF309-2)*Cadeirante/30*FV$4)))+(CC306+CC307+CC308+CE306+CE307+CE308)*Percapita/30*FV$4+(CC309+CE309)*Crechee/30*FV$4,IF(C306=1,IF(CC306+CC307+CC308+CD306+CD307+CD308+CE306+CE307+CE308+CF306+CF307+CF308&lt;=15,(CC306+CC307+CC308+CE306+CE307+CE308)*Percapita/30*FV$4,IF(CC306+CC307+CC308+CD306+CD307+CD308+CE306+CE307+CE308+CF306+CF307+CF308&gt;=16,Fixo/30*FV$4+(CC306+CC307+CC308+CD306+CD307+CD308+CE306+CE307+CE308+CF306+CF307-16)*Percapita/30*FV$4))))))</f>
        <v>0</v>
      </c>
      <c r="FW306" s="177">
        <f>IF(C306=4,SUM(CG306+CG307+CG308+CI306+CI307+CI308)*Percapita/30*FW$4+(CH306+CH307+CH308+CJ306+CJ307+CJ308)*Cadeirante/30*FW$4,IF(C306=3,IF(CG309+CI309=10,Fixo/30*FW$4+(CG306+CG307+CG308+CI306+CI307+CI308)*Percapita/30*FW$4+(CH309+CJ309)*Cadeirante/30*FW$4,IF(CG309+CI309&lt;=9,(CG309+CI309)*Crechee/30*FW$4)+(CH309+CJ309)*Cadeirante/30*FW$4+(CG306+CG307+CG308+CI306+CI307+CI308)*Percapita/30*FW$4)+IF(CG309+CI309&gt;=11,Fixo/30*FW$4+(CG309+CI309-10)*Crechee/30*FW$4,0),IF(C306=2,IF(CH306+CH307+CH308+CH309+CJ306+CJ307+CJ308+CJ309=1,Cadeirante/30*FW$4,IF(CH306+CH307+CH308+CH309+CJ306+CJ307+CJ308+CJ309=2,Fixo/30*FW$4,IF(CH306+CH307+CH308+CH309+CJ306+CJ307+CJ308+CJ309&gt;2,Fixo/30*FW$4+(CH306+CH307+CH308+CH309+CJ306+CJ307+CJ308+CJ309-2)*Cadeirante/30*FW$4)))+(CG306+CG307+CG308+CI306+CI307+CI308)*Percapita/30*FW$4+(CG309+CI309)*Crechee/30*FW$4,IF(C306=1,IF(CG306+CG307+CG308+CH306+CH307+CH308+CI306+CI307+CI308+CJ306+CJ307+CJ308&lt;=15,(CG306+CG307+CG308+CI306+CI307+CI308)*Percapita/30*FW$4,IF(CG306+CG307+CG308+CH306+CH307+CH308+CI306+CI307+CI308+CJ306+CJ307+CJ308&gt;=16,Fixo/30*FW$4+(CG306+CG307+CG308+CH306+CH307+CH308+CI306+CI307+CI308+CJ306+CJ307-16)*Percapita/30*FW$4))))))</f>
        <v>0</v>
      </c>
      <c r="FX306" s="177">
        <f>IF(C306=4,SUM(CK306+CK307+CK308+CM306+CM307+CM308)*Percapita/30*FX$4+(CL306+CL307+CL308+CN306+CN307+CN308)*Cadeirante/30*FX$4,IF(C306=3,IF(CK309+CM309=10,Fixo/30*FX$4+(CK306+CK307+CK308+CM306+CM307+CM308)*Percapita/30*FX$4+(CL309+CN309)*Cadeirante/30*FX$4,IF(CK309+CM309&lt;=9,(CK309+CM309)*Crechee/30*FX$4)+(CL309+CN309)*Cadeirante/30*FX$4+(CK306+CK307+CK308+CM306+CM307+CM308)*Percapita/30*FX$4)+IF(CK309+CM309&gt;=11,Fixo/30*FX$4+(CK309+CM309-10)*Crechee/30*FX$4,0),IF(C306=2,IF(CL306+CL307+CL308+CL309+CN306+CN307+CN308+CN309=1,Cadeirante/30*FX$4,IF(CL306+CL307+CL308+CL309+CN306+CN307+CN308+CN309=2,Fixo/30*FX$4,IF(CL306+CL307+CL308+CL309+CN306+CN307+CN308+CN309&gt;2,Fixo/30*FX$4+(CL306+CL307+CL308+CL309+CN306+CN307+CN308+CN309-2)*Cadeirante/30*FX$4)))+(CK306+CK307+CK308+CM306+CM307+CM308)*Percapita/30*FX$4+(CK309+CM309)*Crechee/30*FX$4,IF(C306=1,IF(CK306+CK307+CK308+CL306+CL307+CL308+CM306+CM307+CM308+CN306+CN307+CN308&lt;=15,(CK306+CK307+CK308+CM306+CM307+CM308)*Percapita/30*FX$4,IF(CK306+CK307+CK308+CL306+CL307+CL308+CM306+CM307+CM308+CN306+CN307+CN308&gt;=16,Fixo/30*FX$4+(CK306+CK307+CK308+CL306+CL307+CL308+CM306+CM307+CM308+CN306+CN307-16)*Percapita/30*FX$4))))))</f>
        <v>0</v>
      </c>
      <c r="FY306" s="177">
        <f>IF(C306=4,SUM(CO306+CO307+CO308+CQ306+CQ307+CQ308)*Percapita/30*FY$4+(CP306+CP307+CP308+CR306+CR307+CR308)*Cadeirante/30*FY$4,IF(C306=3,IF(CO309+CQ309=10,Fixo/30*FY$4+(CO306+CO307+CO308+CQ306+CQ307+CQ308)*Percapita/30*FY$4+(CP309+CR309)*Cadeirante/30*FY$4,IF(CO309+CQ309&lt;=9,(CO309+CQ309)*Crechee/30*FY$4)+(CP309+CR309)*Cadeirante/30*FY$4+(CO306+CO307+CO308+CQ306+CQ307+CQ308)*Percapita/30*FY$4)+IF(CO309+CQ309&gt;=11,Fixo/30*FY$4+(CO309+CQ309-10)*Crechee/30*FY$4,0),IF(C306=2,IF(CP306+CP307+CP308+CP309+CR306+CR307+CR308+CR309=1,Cadeirante/30*FY$4,IF(CP306+CP307+CP308+CP309+CR306+CR307+CR308+CR309=2,Fixo/30*FY$4,IF(CP306+CP307+CP308+CP309+CR306+CR307+CR308+CR309&gt;2,Fixo/30*FY$4+(CP306+CP307+CP308+CP309+CR306+CR307+CR308+CR309-2)*Cadeirante/30*FY$4)))+(CO306+CO307+CO308+CQ306+CQ307+CQ308)*Percapita/30*FY$4+(CO309+CQ309)*Crechee/30*FY$4,IF(C306=1,IF(CO306+CO307+CO308+CP306+CP307+CP308+CQ306+CQ307+CQ308+CR306+CR307+CR308&lt;=15,(CO306+CO307+CO308+CQ306+CQ307+CQ308)*Percapita/30*FY$4,IF(CO306+CO307+CO308+CP306+CP307+CP308+CQ306+CQ307+CQ308+CR306+CR307+CR308&gt;=16,Fixo/30*FY$4+(CO306+CO307+CO308+CP306+CP307+CP308+CQ306+CQ307+CQ308+CR306+CR307-16)*Percapita/30*FY$4))))))</f>
        <v>0</v>
      </c>
      <c r="FZ306" s="177">
        <f>IF(C306=4,SUM(CS306+CS307+CS308+CU306+CU307+CU308)*Percapita/30*FZ$4+(CT306+CT307+CT308+CV306+CV307+CV308)*Cadeirante/30*FZ$4,IF(C306=3,IF(CS309+CU309=10,Fixo/30*FZ$4+(CS306+CS307+CS308+CU306+CU307+CU308)*Percapita/30*FZ$4+(CT309+CV309)*Cadeirante/30*FZ$4,IF(CS309+CU309&lt;=9,(CS309+CU309)*Crechee/30*FZ$4)+(CT309+CV309)*Cadeirante/30*FZ$4+(CS306+CS307+CS308+CU306+CU307+CU308)*Percapita/30*FZ$4)+IF(CS309+CU309&gt;=11,Fixo/30*FZ$4+(CS309+CU309-10)*Crechee/30*FZ$4,0),IF(C306=2,IF(CT306+CT307+CT308+CT309+CV306+CV307+CV308+CV309=1,Cadeirante/30*FZ$4,IF(CT306+CT307+CT308+CT309+CV306+CV307+CV308+CV309=2,Fixo/30*FZ$4,IF(CT306+CT307+CT308+CT309+CV306+CV307+CV308+CV309&gt;2,Fixo/30*FZ$4+(CT306+CT307+CT308+CT309+CV306+CV307+CV308+CV309-2)*Cadeirante/30*FZ$4)))+(CS306+CS307+CS308+CU306+CU307+CU308)*Percapita/30*FZ$4+(CS309+CU309)*Crechee/30*FZ$4,IF(C306=1,IF(CS306+CS307+CS308+CT306+CT307+CT308+CU306+CU307+CU308+CV306+CV307+CV308&lt;=15,(CS306+CS307+CS308+CU306+CU307+CU308)*Percapita/30*FZ$4,IF(CS306+CS307+CS308+CT306+CT307+CT308+CU306+CU307+CU308+CV306+CV307+CV308&gt;=16,Fixo/30*FZ$4+(CS306+CS307+CS308+CT306+CT307+CT308+CU306+CU307+CU308+CV306+CV307-16)*Percapita/30*FZ$4))))))</f>
        <v>0</v>
      </c>
      <c r="GA306" s="177">
        <f>IF(C306=4,SUM(CW306+CW307+CW308+CY306+CY307+CY308)*Percapita/30*GA$4+(CX306+CX307+CX308+CZ306+CZ307+CZ308)*Cadeirante/30*GA$4,IF(C306=3,IF(CW309+CY309=10,Fixo/30*GA$4+(CW306+CW307+CW308+CY306+CY307+CY308)*Percapita/30*GA$4+(CX309+CZ309)*Cadeirante/30*GA$4,IF(CW309+CY309&lt;=9,(CW309+CY309)*Crechee/30*GA$4)+(CX309+CZ309)*Cadeirante/30*GA$4+(CW306+CW307+CW308+CY306+CY307+CY308)*Percapita/30*GA$4)+IF(CW309+CY309&gt;=11,Fixo/30*GA$4+(CW309+CY309-10)*Crechee/30*GA$4,0),IF(C306=2,IF(CX306+CX307+CX308+CX309+CZ306+CZ307+CZ308+CZ309=1,Cadeirante/30*GA$4,IF(CX306+CX307+CX308+CX309+CZ306+CZ307+CZ308+CZ309=2,Fixo/30*GA$4,IF(CX306+CX307+CX308+CX309+CZ306+CZ307+CZ308+CZ309&gt;2,Fixo/30*GA$4+(CX306+CX307+CX308+CX309+CZ306+CZ307+CZ308+CZ309-2)*Cadeirante/30*GA$4)))+(CW306+CW307+CW308+CY306+CY307+CY308)*Percapita/30*GA$4+(CW309+CY309)*Crechee/30*GA$4,IF(C306=1,IF(CW306+CW307+CW308+CX306+CX307+CX308+CY306+CY307+CY308+CZ306+CZ307+CZ308&lt;=15,(CW306+CW307+CW308+CY306+CY307+CY308)*Percapita/30*GA$4,IF(CW306+CW307+CW308+CX306+CX307+CX308+CY306+CY307+CY308+CZ306+CZ307+CZ308&gt;=16,Fixo/30*GA$4+(CW306+CW307+CW308+CX306+CX307+CX308+CY306+CY307+CY308+CZ306+CZ307-16)*Percapita/30*GA$4))))))</f>
        <v>0</v>
      </c>
      <c r="GB306" s="177">
        <f>IF(C306=4,SUM(DA306+DA307+DA308+DC306+DC307+DC308)*Percapita/30*GB$4+(DB306+DB307+DB308+DD306+DD307+DD308)*Cadeirante/30*GB$4,IF(C306=3,IF(DA309+DC309=10,Fixo/30*GB$4+(DA306+DA307+DA308+DC306+DC307+DC308)*Percapita/30*GB$4+(DB309+DD309)*Cadeirante/30*GB$4,IF(DA309+DC309&lt;=9,(DA309+DC309)*Crechee/30*GB$4)+(DB309+DD309)*Cadeirante/30*GB$4+(DA306+DA307+DA308+DC306+DC307+DC308)*Percapita/30*GB$4)+IF(DA309+DC309&gt;=11,Fixo/30*GB$4+(DA309+DC309-10)*Crechee/30*GB$4,0),IF(C306=2,IF(DB306+DB307+DB308+DB309+DD306+DD307+DD308+DD309=1,Cadeirante/30*GB$4,IF(DB306+DB307+DB308+DB309+DD306+DD307+DD308+DD309=2,Fixo/30*GB$4,IF(DB306+DB307+DB308+DB309+DD306+DD307+DD308+DD309&gt;2,Fixo/30*GB$4+(DB306+DB307+DB308+DB309+DD306+DD307+DD308+DD309-2)*Cadeirante/30*GB$4)))+(DA306+DA307+DA308+DC306+DC307+DC308)*Percapita/30*GB$4+(DA309+DC309)*Crechee/30*GB$4,IF(C306=1,IF(DA306+DA307+DA308+DB306+DB307+DB308+DC306+DC307+DC308+DD306+DD307+DD308&lt;=15,(DA306+DA307+DA308+DC306+DC307+DC308)*Percapita/30*GB$4,IF(DA306+DA307+DA308+DB306+DB307+DB308+DC306+DC307+DC308+DD306+DD307+DD308&gt;=16,Fixo/30*GB$4+(DA306+DA307+DA308+DB306+DB307+DB308+DC306+DC307+DC308+DD306+DD307-16)*Percapita/30*GB$4))))))</f>
        <v>0</v>
      </c>
      <c r="GC306" s="177">
        <f>IF(C306=4,SUM(DE306+DE307+DE308+DG306+DG307+DG308)*Percapita/30*GC$4+(DF306+DF307+DF308+DH306+DH307+DH308)*Cadeirante/30*GC$4,IF(C306=3,IF(DE309+DG309=10,Fixo/30*GC$4+(DE306+DE307+DE308+DG306+DG307+DG308)*Percapita/30*GC$4+(DF309+DH309)*Cadeirante/30*GC$4,IF(DE309+DG309&lt;=9,(DE309+DG309)*Crechee/30*GC$4)+(DF309+DH309)*Cadeirante/30*GC$4+(DE306+DE307+DE308+DG306+DG307+DG308)*Percapita/30*GC$4)+IF(DE309+DG309&gt;=11,Fixo/30*GC$4+(DE309+DG309-10)*Crechee/30*GC$4,0),IF(C306=2,IF(DF306+DF307+DF308+DF309+DH306+DH307+DH308+DH309=1,Cadeirante/30*GC$4,IF(DF306+DF307+DF308+DF309+DH306+DH307+DH308+DH309=2,Fixo/30*GC$4,IF(DF306+DF307+DF308+DF309+DH306+DH307+DH308+DH309&gt;2,Fixo/30*GC$4+(DF306+DF307+DF308+DF309+DH306+DH307+DH308+DH309-2)*Cadeirante/30*GC$4)))+(DE306+DE307+DE308+DG306+DG307+DG308)*Percapita/30*GC$4+(DE309+DG309)*Crechee/30*GC$4,IF(C306=1,IF(DE306+DE307+DE308+DF306+DF307+DF308+DG306+DG307+DG308+DH306+DH307+DH308&lt;=15,(DE306+DE307+DE308+DG306+DG307+DG308)*Percapita/30*GC$4,IF(DE306+DE307+DE308+DF306+DF307+DF308+DG306+DG307+DG308+DH306+DH307+DH308&gt;=16,Fixo/30*GC$4+(DE306+DE307+DE308+DF306+DF307+DF308+DG306+DG307+DG308+DH306+DH307-16)*Percapita/30*GC$4))))))</f>
        <v>0</v>
      </c>
      <c r="GD306" s="177">
        <f>IF(C306=4,SUM(DI306+DI307+DI308+DK306+DK307+DK308)*Percapita/30*GD$4+(DJ306+DJ307+DJ308+DL306+DL307+DL308)*Cadeirante/30*GD$4,IF(C306=3,IF(DI309+DK309=10,Fixo/30*GD$4+(DI306+DI307+DI308+DK306+DK307+DK308)*Percapita/30*GD$4+(DJ309+DL309)*Cadeirante/30*GD$4,IF(DI309+DK309&lt;=9,(DI309+DK309)*Crechee/30*GD$4)+(DJ309+DL309)*Cadeirante/30*GD$4+(DI306+DI307+DI308+DK306+DK307+DK308)*Percapita/30*GD$4)+IF(DI309+DK309&gt;=11,Fixo/30*GD$4+(DI309+DK309-10)*Crechee/30*GD$4,0),IF(C306=2,IF(DJ306+DJ307+DJ308+DJ309+DL306+DL307+DL308+DL309=1,Cadeirante/30*GD$4,IF(DJ306+DJ307+DJ308+DJ309+DL306+DL307+DL308+DL309=2,Fixo/30*GD$4,IF(DJ306+DJ307+DJ308+DJ309+DL306+DL307+DL308+DL309&gt;2,Fixo/30*GD$4+(DJ306+DJ307+DJ308+DJ309+DL306+DL307+DL308+DL309-2)*Cadeirante/30*GD$4)))+(DI306+DI307+DI308+DK306+DK307+DK308)*Percapita/30*GD$4+(DI309+DK309)*Crechee/30*GD$4,IF(C306=1,IF(DI306+DI307+DI308+DJ306+DJ307+DJ308+DK306+DK307+DK308+DL306+DL307+DL308&lt;=15,(DI306+DI307+DI308+DK306+DK307+DK308)*Percapita/30*GD$4,IF(DI306+DI307+DI308+DJ306+DJ307+DJ308+DK306+DK307+DK308+DL306+DL307+DL308&gt;=16,Fixo/30*GD$4+(DI306+DI307+DI308+DJ306+DJ307+DJ308+DK306+DK307+DK308+DL306+DL307-16)*Percapita/30*GD$4))))))</f>
        <v>0</v>
      </c>
      <c r="GE306" s="177">
        <f>IF(C306=4,SUM(DM306+DM307+DM308+DO306+DO307+DO308)*Percapita/30*GE$4+(DN306+DN307+DN308+DP306+DP307+DP308)*Cadeirante/30*GE$4,IF(C306=3,IF(DM309+DO309=10,Fixo/30*GE$4+(DM306+DM307+DM308+DO306+DO307+DO308)*Percapita/30*GE$4+(DN309+DP309)*Cadeirante/30*GE$4,IF(DM309+DO309&lt;=9,(DM309+DO309)*Crechee/30*GE$4)+(DN309+DP309)*Cadeirante/30*GE$4+(DM306+DM307+DM308+DO306+DO307+DO308)*Percapita/30*GE$4)+IF(DM309+DO309&gt;=11,Fixo/30*GE$4+(DM309+DO309-10)*Crechee/30*GE$4,0),IF(C306=2,IF(DN306+DN307+DN308+DN309+DP306+DP307+DP308+DP309=1,Cadeirante/30*GE$4,IF(DN306+DN307+DN308+DN309+DP306+DP307+DP308+DP309=2,Fixo/30*GE$4,IF(DN306+DN307+DN308+DN309+DP306+DP307+DP308+DP309&gt;2,Fixo/30*GE$4+(DN306+DN307+DN308+DN309+DP306+DP307+DP308+DP309-2)*Cadeirante/30*GE$4)))+(DM306+DM307+DM308+DO306+DO307+DO308)*Percapita/30*GE$4+(DM309+DO309)*Crechee/30*GE$4,IF(C306=1,IF(DM306+DM307+DM308+DN306+DN307+DN308+DO306+DO307+DO308+DP306+DP307+DP308&lt;=15,(DM306+DM307+DM308+DO306+DO307+DO308)*Percapita/30*GE$4,IF(DM306+DM307+DM308+DN306+DN307+DN308+DO306+DO307+DO308+DP306+DP307+DP308&gt;=16,Fixo/30*GE$4+(DM306+DM307+DM308+DN306+DN307+DN308+DO306+DO307+DO308+DP306+DP307-16)*Percapita/30*GE$4))))))</f>
        <v>0</v>
      </c>
      <c r="GF306" s="177">
        <f>IF(C306=4,SUM(DQ306+DQ307+DQ308+DS306+DS307+DS308)*Percapita/30*GF$4+(DR306+DR307+DR308+DT306+DT307+DT308)*Cadeirante/30*GF$4,IF(C306=3,IF(DQ309+DS309=10,Fixo/30*GF$4+(DQ306+DQ307+DQ308+DS306+DS307+DS308)*Percapita/30*GF$4+(DR309+DT309)*Cadeirante/30*GF$4,IF(DQ309+DS309&lt;=9,(DQ309+DS309)*Crechee/30*GF$4)+(DR309+DT309)*Cadeirante/30*GF$4+(DQ306+DQ307+DQ308+DS306+DS307+DS308)*Percapita/30*GF$4)+IF(DQ309+DS309&gt;=11,Fixo/30*GF$4+(DQ309+DS309-10)*Crechee/30*GF$4,0),IF(C306=2,IF(DR306+DR307+DR308+DR309+DT306+DT307+DT308+DT309=1,Cadeirante/30*GF$4,IF(DR306+DR307+DR308+DR309+DT306+DT307+DT308+DT309=2,Fixo/30*GF$4,IF(DR306+DR307+DR308+DR309+DT306+DT307+DT308+DT309&gt;2,Fixo/30*GF$4+(DR306+DR307+DR308+DR309+DT306+DT307+DT308+DT309-2)*Cadeirante/30*GF$4)))+(DQ306+DQ307+DQ308+DS306+DS307+DS308)*Percapita/30*GF$4+(DQ309+DS309)*Crechee/30*GF$4,IF(C306=1,IF(DQ306+DQ307+DQ308+DR306+DR307+DR308+DS306+DS307+DS308+DT306+DT307+DT308&lt;=15,(DQ306+DQ307+DQ308+DS306+DS307+DS308)*Percapita/30*GF$4,IF(DQ306+DQ307+DQ308+DR306+DR307+DR308+DS306+DS307+DS308+DT306+DT307+DT308&gt;=16,Fixo/30*GF$4+(DQ306+DQ307+DQ308+DR306+DR307+DR308+DS306+DS307+DS308+DT306+DT307-16)*Percapita/30*GF$4))))))</f>
        <v>0</v>
      </c>
      <c r="GG306" s="177">
        <f>IF(C306=4,SUM(DU306+DU307+DU308+DW306+DW307+DW308)*Percapita/30*GG$4+(DV306+DV307+DV308+DX306+DX307+DX308)*Cadeirante/30*GG$4,IF(C306=3,IF(DU309+DW309=10,Fixo/30*GG$4+(DU306+DU307+DU308+DW306+DW307+DW308)*Percapita/30*GG$4+(DV309+DX309)*Cadeirante/30*GG$4,IF(DU309+DW309&lt;=9,(DU309+DW309)*Crechee/30*GG$4)+(DV309+DX309)*Cadeirante/30*GG$4+(DU306+DU307+DU308+DW306+DW307+DW308)*Percapita/30*GG$4)+IF(DU309+DW309&gt;=11,Fixo/30*GG$4+(DU309+DW309-10)*Crechee/30*GG$4,0),IF(C306=2,IF(DV306+DV307+DV308+DV309+DX306+DX307+DX308+DX309=1,Cadeirante/30*GG$4,IF(DV306+DV307+DV308+DV309+DX306+DX307+DX308+DX309=2,Fixo/30*GG$4,IF(DV306+DV307+DV308+DV309+DX306+DX307+DX308+DX309&gt;2,Fixo/30*GG$4+(DV306+DV307+DV308+DV309+DX306+DX307+DX308+DX309-2)*Cadeirante/30*GG$4)))+(DU306+DU307+DU308+DW306+DW307+DW308)*Percapita/30*GG$4+(DU309+DW309)*Crechee/30*GG$4,IF(C306=1,IF(DU306+DU307+DU308+DV306+DV307+DV308+DW306+DW307+DW308+DX306+DX307+DX308&lt;=15,(DU306+DU307+DU308+DW306+DW307+DW308)*Percapita/30*GG$4,IF(DU306+DU307+DU308+DV306+DV307+DV308+DW306+DW307+DW308+DX306+DX307+DX308&gt;=16,Fixo/30*GG$4+(DU306+DU307+DU308+DV306+DV307+DV308+DW306+DW307+DW308+DX306+DX307-16)*Percapita/30*GG$4))))))</f>
        <v>0</v>
      </c>
      <c r="GH306" s="177">
        <f>IF(C306=4,SUM(DY306+DY307+DY308+EA306+EA307+EA308)*Percapita/30*GH$4+(DZ306+DZ307+DZ308+EB306+EB307+EB308)*Cadeirante/30*GH$4,IF(C306=3,IF(DY309+EA309=10,Fixo/30*GH$4+(DY306+DY307+DY308+EA306+EA307+EA308)*Percapita/30*GH$4+(DZ309+EB309)*Cadeirante/30*GH$4,IF(DY309+EA309&lt;=9,(DY309+EA309)*Crechee/30*GH$4)+(DZ309+EB309)*Cadeirante/30*GH$4+(DY306+DY307+DY308+EA306+EA307+EA308)*Percapita/30*GH$4)+IF(DY309+EA309&gt;=11,Fixo/30*GH$4+(DY309+EA309-10)*Crechee/30*GH$4,0),IF(C306=2,IF(DZ306+DZ307+DZ308+DZ309+EB306+EB307+EB308+EB309=1,Cadeirante/30*GH$4,IF(DZ306+DZ307+DZ308+DZ309+EB306+EB307+EB308+EB309=2,Fixo/30*GH$4,IF(DZ306+DZ307+DZ308+DZ309+EB306+EB307+EB308+EB309&gt;2,Fixo/30*GH$4+(DZ306+DZ307+DZ308+DZ309+EB306+EB307+EB308+EB309-2)*Cadeirante/30*GH$4)))+(DY306+DY307+DY308+EA306+EA307+EA308)*Percapita/30*GH$4+(DY309+EA309)*Crechee/30*GH$4,IF(C306=1,IF(DY306+DY307+DY308+DZ306+DZ307+DZ308+EA306+EA307+EA308+EB306+EB307+EB308&lt;=15,(DY306+DY307+DY308+EA306+EA307+EA308)*Percapita/30*GH$4,IF(DY306+DY307+DY308+DZ306+DZ307+DZ308+EA306+EA307+EA308+EB306+EB307+EB308&gt;=16,Fixo/30*GH$4+(DY306+DY307+DY308+DZ306+DZ307+DZ308+EA306+EA307+EA308+EB306+EB307-16)*Percapita/30*GH$4))))))</f>
        <v>0</v>
      </c>
      <c r="GI306" s="177">
        <f>IF(C306=4,SUM(EC306+EC307+EC308+EE306+EE307+EE308)*Percapita/30*GI$4+(ED306+ED307+ED308+EF306+EF307+EF308)*Cadeirante/30*GI$4,IF(C306=3,IF(EC309+EE309=10,Fixo/30*GI$4+(EC306+EC307+EC308+EE306+EE307+EE308)*Percapita/30*GI$4+(ED309+EF309)*Cadeirante/30*GI$4,IF(EC309+EE309&lt;=9,(EC309+EE309)*Crechee/30*GI$4)+(ED309+EF309)*Cadeirante/30*GI$4+(EC306+EC307+EC308+EE306+EE307+EE308)*Percapita/30*GI$4)+IF(EC309+EE309&gt;=11,Fixo/30*GI$4+(EC309+EE309-10)*Crechee/30*GI$4,0),IF(C306=2,IF(ED306+ED307+ED308+ED309+EF306+EF307+EF308+EF309=1,Cadeirante/30*GI$4,IF(ED306+ED307+ED308+ED309+EF306+EF307+EF308+EF309=2,Fixo/30*GI$4,IF(ED306+ED307+ED308+ED309+EF306+EF307+EF308+EF309&gt;2,Fixo/30*GI$4+(ED306+ED307+ED308+ED309+EF306+EF307+EF308+EF309-2)*Cadeirante/30*GI$4)))+(EC306+EC307+EC308+EE306+EE307+EE308)*Percapita/30*GI$4+(EC309+EE309)*Crechee/30*GI$4,IF(C306=1,IF(EC306+EC307+EC308+ED306+ED307+ED308+EE306+EE307+EE308+EF306+EF307+EF308&lt;=15,(EC306+EC307+EC308+EE306+EE307+EE308)*Percapita/30*GI$4,IF(EC306+EC307+EC308+ED306+ED307+ED308+EE306+EE307+EE308+EF306+EF307+EF308&gt;=16,Fixo/30*GI$4+(EC306+EC307+EC308+ED306+ED307+ED308+EE306+EE307+EE308+EF306+EF307-16)*Percapita/30*GI$4))))))</f>
        <v>0</v>
      </c>
      <c r="GJ306" s="177">
        <f>IF(C306=4,SUM(EG306+EG307+EG308+EI306+EI307+EI308)*Percapita/30*GJ$4+(EH306+EH307+EH308+EJ306+EJ307+EJ308)*Cadeirante/30*GJ$4,IF(C306=3,IF(EG309+EI309=10,Fixo/30*GJ$4+(EG306+EG307+EG308+EI306+EI307+EI308)*Percapita/30*GJ$4+(EH309+EJ309)*Cadeirante/30*GJ$4,IF(EG309+EI309&lt;=9,(EG309+EI309)*Crechee/30*GJ$4)+(EH309+EJ309)*Cadeirante/30*GJ$4+(EG306+EG307+EG308+EI306+EI307+EI308)*Percapita/30*GJ$4)+IF(EG309+EI309&gt;=11,Fixo/30*GJ$4+(EG309+EI309-10)*Crechee/30*GJ$4,0),IF(C306=2,IF(EH306+EH307+EH308+EH309+EJ306+EJ307+EJ308+EJ309=1,Cadeirante/30*GJ$4,IF(EH306+EH307+EH308+EH309+EJ306+EJ307+EJ308+EJ309=2,Fixo/30*GJ$4,IF(EH306+EH307+EH308+EH309+EJ306+EJ307+EJ308+EJ309&gt;2,Fixo/30*GJ$4+(EH306+EH307+EH308+EH309+EJ306+EJ307+EJ308+EJ309-2)*Cadeirante/30*GJ$4)))+(EG306+EG307+EG308+EI306+EI307+EI308)*Percapita/30*GJ$4+(EG309+EI309)*Crechee/30*GJ$4,IF(C306=1,IF(EG306+EG307+EG308+EH306+EH307+EH308+EI306+EI307+EI308+EJ306+EJ307+EJ308&lt;=15,(EG306+EG307+EG308+EI306+EI307+EI308)*Percapita/30*GJ$4,IF(EG306+EG307+EG308+EH306+EH307+EH308+EI306+EI307+EI308+EJ306+EJ307+EJ308&gt;=16,Fixo/30*GJ$4+(EG306+EG307+EG308+EH306+EH307+EH308+EI306+EI307+EI308+EJ306+EJ307-16)*Percapita/30*GJ$4))))))</f>
        <v>0</v>
      </c>
      <c r="GK306" s="178"/>
      <c r="GL306" s="103">
        <f t="shared" si="318"/>
        <v>0</v>
      </c>
      <c r="GM306" s="124"/>
      <c r="GN306" s="104">
        <f>SUMIF(V306:V309,"&lt;0")*Cadeirante/30*GN$4+SUMIF(X306:X309,"&lt;0")*Cadeirante/30*GN$4</f>
        <v>0</v>
      </c>
      <c r="GO306" s="104">
        <f>SUMIF(Z306:Z309,"&lt;0")*Cadeirante/30*GO$4+SUMIF(AB306:AB309,"&lt;0")*Cadeirante/30*GO$4</f>
        <v>0</v>
      </c>
      <c r="GP306" s="104">
        <f>SUMIF(AD306:AD309,"&lt;0")*Cadeirante/30*GP$4+SUMIF(AF306:AF309,"&lt;0")*Cadeirante/30*GP$4</f>
        <v>0</v>
      </c>
      <c r="GQ306" s="104">
        <f>SUMIF(AH306:AH309,"&lt;0")*Cadeirante/30*GQ$4+SUMIF(AJ306:AJ309,"&lt;0")*Cadeirante/30*GQ$4</f>
        <v>0</v>
      </c>
      <c r="GR306" s="104">
        <f>SUMIF(AL306:AL309,"&lt;0")*Cadeirante/30*GR$4+SUMIF(AN306:AN309,"&lt;0")*Cadeirante/30*GR$4</f>
        <v>0</v>
      </c>
      <c r="GS306" s="104">
        <f>SUMIF(AP306:AP309,"&lt;0")*Cadeirante/30*GS$4+SUMIF(AR306:AR309,"&lt;0")*Cadeirante/30*GS$4</f>
        <v>0</v>
      </c>
      <c r="GT306" s="104">
        <f>SUMIF(AT306:AT309,"&lt;0")*Cadeirante/30*GT$4+SUMIF(AV306:AV309,"&lt;0")*Cadeirante/30*GT$4</f>
        <v>0</v>
      </c>
      <c r="GU306" s="104">
        <f>SUMIF(AX306:AX309,"&lt;0")*Cadeirante/30*GU$4+SUMIF(AZ306:AZ309,"&lt;0")*Cadeirante/30*GU$4</f>
        <v>0</v>
      </c>
      <c r="GV306" s="104">
        <f>SUMIF(BB306:BB309,"&lt;0")*Cadeirante/30*GV$4+SUMIF(BD306:BD309,"&lt;0")*Cadeirante/30*GV$4</f>
        <v>0</v>
      </c>
      <c r="GW306" s="104">
        <f>SUMIF(BF306:BF309,"&lt;0")*Cadeirante/30*GW$4+SUMIF(BH306:BH309,"&lt;0")*Cadeirante/30*GW$4</f>
        <v>0</v>
      </c>
      <c r="GX306" s="104">
        <f>SUMIF(BJ306:BJ309,"&lt;0")*Cadeirante/30*GX$4+SUMIF(BL306:BL309,"&lt;0")*Cadeirante/30*GX$4</f>
        <v>0</v>
      </c>
      <c r="GY306" s="104">
        <f>SUMIF(BN306:BN309,"&lt;0")*Cadeirante/30*GY$4+SUMIF(BP306:BP309,"&lt;0")*Cadeirante/30*GY$4</f>
        <v>0</v>
      </c>
      <c r="GZ306" s="104">
        <f>SUMIF(BR306:BR309,"&lt;0")*Cadeirante/30*GZ$4+SUMIF(BT306:BT309,"&lt;0")*Cadeirante/30*GZ$4</f>
        <v>0</v>
      </c>
      <c r="HA306" s="104">
        <f>SUMIF(BV306:BV309,"&lt;0")*Cadeirante/30*HA$4+SUMIF(BX306:BX309,"&lt;0")*Cadeirante/30*HA$4</f>
        <v>0</v>
      </c>
      <c r="HB306" s="104">
        <f>SUMIF(BZ306:BZ309,"&lt;0")*Cadeirante/30*HB$4+SUMIF(CB306:CB309,"&lt;0")*Cadeirante/30*HB$4</f>
        <v>0</v>
      </c>
      <c r="HC306" s="104">
        <f>SUMIF(CD306:CD309,"&lt;0")*Cadeirante/30*HC$4+SUMIF(CF306:CF309,"&lt;0")*Cadeirante/30*HC$4</f>
        <v>0</v>
      </c>
      <c r="HD306" s="104">
        <f>SUMIF(CH306:CH309,"&lt;0")*Cadeirante/30*HD$4+SUMIF(CJ306:CJ309,"&lt;0")*Cadeirante/30*HD$4</f>
        <v>0</v>
      </c>
      <c r="HE306" s="104">
        <f>SUMIF(CL306:CL309,"&lt;0")*Cadeirante/30*HE$4+SUMIF(CN306:CN309,"&lt;0")*Cadeirante/30*HE$4</f>
        <v>0</v>
      </c>
      <c r="HF306" s="104">
        <f>SUMIF(CP306:CP309,"&lt;0")*Cadeirante/30*HF$4+SUMIF(CR306:CR309,"&lt;0")*Cadeirante/30*HF$4</f>
        <v>0</v>
      </c>
      <c r="HG306" s="104">
        <f>SUMIF(CT306:CT309,"&lt;0")*Cadeirante/30*HG$4+SUMIF(CV306:CV309,"&lt;0")*Cadeirante/30*HG$4</f>
        <v>0</v>
      </c>
      <c r="HH306" s="104">
        <f>SUMIF(CX306:CX309,"&lt;0")*Cadeirante/30*HH$4+SUMIF(CZ306:CZ309,"&lt;0")*Cadeirante/30*HH$4</f>
        <v>0</v>
      </c>
      <c r="HI306" s="104">
        <f>SUMIF(DB306:DB309,"&lt;0")*Cadeirante/30*HI$4+SUMIF(DD306:DD309,"&lt;0")*Cadeirante/30*HI$4</f>
        <v>0</v>
      </c>
      <c r="HJ306" s="104">
        <f>SUMIF(DF306:DF309,"&lt;0")*Cadeirante/30*HJ$4+SUMIF(DH306:DH309,"&lt;0")*Cadeirante/30*HJ$4</f>
        <v>0</v>
      </c>
      <c r="HK306" s="104">
        <f>SUMIF(DJ306:DJ309,"&lt;0")*Cadeirante/30*HK$4+SUMIF(DL306:DL309,"&lt;0")*Cadeirante/30*HK$4</f>
        <v>0</v>
      </c>
      <c r="HL306" s="104">
        <f>SUMIF(DN306:DN309,"&lt;0")*Cadeirante/30*HL$4+SUMIF(DP306:DP309,"&lt;0")*Cadeirante/30*HL$4</f>
        <v>0</v>
      </c>
      <c r="HM306" s="104">
        <f>SUMIF(DR306:DR309,"&lt;0")*Cadeirante/30*HM$4+SUMIF(DT306:DT309,"&lt;0")*Cadeirante/30*HM$4</f>
        <v>0</v>
      </c>
      <c r="HN306" s="104">
        <f>SUMIF(DV306:DV309,"&lt;0")*Cadeirante/30*HN$4+SUMIF(DX306:DX309,"&lt;0")*Cadeirante/30*HN$4</f>
        <v>0</v>
      </c>
      <c r="HO306" s="104">
        <f>SUMIF(DZ306:DZ309,"&lt;0")*Cadeirante/30*HO$4+SUMIF(EB306:EB309,"&lt;0")*Cadeirante/30*HO$4</f>
        <v>0</v>
      </c>
      <c r="HP306" s="104">
        <f>SUMIF(ED306:ED309,"&lt;0")*Cadeirante/30*HP$4+SUMIF(EF306:EF309,"&lt;0")*Cadeirante/30*HP$4</f>
        <v>0</v>
      </c>
      <c r="HQ306" s="64"/>
      <c r="HR306" s="64"/>
      <c r="HS306" s="64"/>
      <c r="HT306" s="64"/>
      <c r="HU306" s="64"/>
      <c r="HV306" s="64"/>
      <c r="HW306" s="176">
        <v>17629.309999999998</v>
      </c>
      <c r="HX306" s="64"/>
      <c r="HY306" s="280">
        <f>IF(ISTEXT(EM306), VALUE(EM306), EM306)</f>
        <v>0</v>
      </c>
      <c r="HZ306" s="280">
        <f>IF(ISTEXT(EN306), VALUE(EN306), EN306)</f>
        <v>0</v>
      </c>
      <c r="IA306" s="280">
        <f>IF(ISTEXT(EO306), VALUE(EO306), EO306)</f>
        <v>0</v>
      </c>
      <c r="IB306" s="64" t="b">
        <f>HW306=FE306</f>
        <v>0</v>
      </c>
      <c r="IC306" s="64"/>
    </row>
    <row r="307" spans="1:237" s="106" customFormat="1" ht="22.5" customHeight="1" x14ac:dyDescent="0.25">
      <c r="A307" s="368" t="s">
        <v>3434</v>
      </c>
      <c r="B307" s="369" t="s">
        <v>3435</v>
      </c>
      <c r="C307" s="370" t="s">
        <v>3186</v>
      </c>
      <c r="D307" s="371" t="s">
        <v>3436</v>
      </c>
      <c r="E307" s="371" t="s">
        <v>3437</v>
      </c>
      <c r="F307" s="372" t="s">
        <v>3182</v>
      </c>
      <c r="G307" s="372" t="s">
        <v>3183</v>
      </c>
      <c r="H307" s="373" t="s">
        <v>2130</v>
      </c>
      <c r="I307" s="374" t="s">
        <v>2130</v>
      </c>
      <c r="J307" s="421" t="s">
        <v>3184</v>
      </c>
      <c r="K307" s="421" t="s">
        <v>3187</v>
      </c>
      <c r="L307" s="329">
        <f>CONTINUA!BV307</f>
        <v>0</v>
      </c>
      <c r="M307" s="329">
        <f>CONTINUA!BW307</f>
        <v>0</v>
      </c>
      <c r="N307" s="895"/>
      <c r="O307" s="896" t="s">
        <v>3544</v>
      </c>
      <c r="P307" s="897">
        <v>0</v>
      </c>
      <c r="Q307" s="400">
        <v>34</v>
      </c>
      <c r="R307" s="401"/>
      <c r="S307" s="400">
        <v>11</v>
      </c>
      <c r="T307" s="401"/>
      <c r="U307" s="400"/>
      <c r="V307" s="401"/>
      <c r="W307" s="400"/>
      <c r="X307" s="401"/>
      <c r="Y307" s="400"/>
      <c r="Z307" s="401"/>
      <c r="AA307" s="400"/>
      <c r="AB307" s="401"/>
      <c r="AC307" s="400"/>
      <c r="AD307" s="401"/>
      <c r="AE307" s="400"/>
      <c r="AF307" s="401"/>
      <c r="AG307" s="400"/>
      <c r="AH307" s="401"/>
      <c r="AI307" s="400"/>
      <c r="AJ307" s="401"/>
      <c r="AK307" s="400">
        <v>-1</v>
      </c>
      <c r="AL307" s="401"/>
      <c r="AM307" s="400">
        <v>-1</v>
      </c>
      <c r="AN307" s="401"/>
      <c r="AO307" s="400"/>
      <c r="AP307" s="401"/>
      <c r="AQ307" s="400"/>
      <c r="AR307" s="401"/>
      <c r="AS307" s="400"/>
      <c r="AT307" s="401"/>
      <c r="AU307" s="400"/>
      <c r="AV307" s="401"/>
      <c r="AW307" s="400"/>
      <c r="AX307" s="401"/>
      <c r="AY307" s="400"/>
      <c r="AZ307" s="401"/>
      <c r="BA307" s="400"/>
      <c r="BB307" s="401"/>
      <c r="BC307" s="400"/>
      <c r="BD307" s="401"/>
      <c r="BE307" s="400"/>
      <c r="BF307" s="401"/>
      <c r="BG307" s="400"/>
      <c r="BH307" s="401"/>
      <c r="BI307" s="400"/>
      <c r="BJ307" s="401"/>
      <c r="BK307" s="400"/>
      <c r="BL307" s="401"/>
      <c r="BM307" s="400"/>
      <c r="BN307" s="401"/>
      <c r="BO307" s="400"/>
      <c r="BP307" s="401"/>
      <c r="BQ307" s="400"/>
      <c r="BR307" s="401"/>
      <c r="BS307" s="400"/>
      <c r="BT307" s="401"/>
      <c r="BU307" s="400"/>
      <c r="BV307" s="401"/>
      <c r="BW307" s="400"/>
      <c r="BX307" s="401"/>
      <c r="BY307" s="400"/>
      <c r="BZ307" s="401"/>
      <c r="CA307" s="400"/>
      <c r="CB307" s="401"/>
      <c r="CC307" s="400"/>
      <c r="CD307" s="401"/>
      <c r="CE307" s="400"/>
      <c r="CF307" s="401"/>
      <c r="CG307" s="400"/>
      <c r="CH307" s="401"/>
      <c r="CI307" s="400"/>
      <c r="CJ307" s="401"/>
      <c r="CK307" s="400"/>
      <c r="CL307" s="401"/>
      <c r="CM307" s="400"/>
      <c r="CN307" s="401"/>
      <c r="CO307" s="400"/>
      <c r="CP307" s="401"/>
      <c r="CQ307" s="400"/>
      <c r="CR307" s="401"/>
      <c r="CS307" s="400"/>
      <c r="CT307" s="401"/>
      <c r="CU307" s="400"/>
      <c r="CV307" s="401"/>
      <c r="CW307" s="400"/>
      <c r="CX307" s="401"/>
      <c r="CY307" s="400"/>
      <c r="CZ307" s="401"/>
      <c r="DA307" s="400"/>
      <c r="DB307" s="401"/>
      <c r="DC307" s="400"/>
      <c r="DD307" s="401"/>
      <c r="DE307" s="400"/>
      <c r="DF307" s="401"/>
      <c r="DG307" s="400"/>
      <c r="DH307" s="401"/>
      <c r="DI307" s="400"/>
      <c r="DJ307" s="401"/>
      <c r="DK307" s="400"/>
      <c r="DL307" s="401"/>
      <c r="DM307" s="400"/>
      <c r="DN307" s="401"/>
      <c r="DO307" s="400"/>
      <c r="DP307" s="401"/>
      <c r="DQ307" s="400"/>
      <c r="DR307" s="401"/>
      <c r="DS307" s="400"/>
      <c r="DT307" s="401"/>
      <c r="DU307" s="400"/>
      <c r="DV307" s="401"/>
      <c r="DW307" s="400"/>
      <c r="DX307" s="401"/>
      <c r="DY307" s="400"/>
      <c r="DZ307" s="401"/>
      <c r="EA307" s="400"/>
      <c r="EB307" s="401"/>
      <c r="EC307" s="400"/>
      <c r="ED307" s="401"/>
      <c r="EE307" s="400"/>
      <c r="EF307" s="401"/>
      <c r="EG307" s="400"/>
      <c r="EH307" s="401"/>
      <c r="EI307" s="400"/>
      <c r="EJ307" s="447"/>
      <c r="EK307" s="511"/>
      <c r="EL307" s="514"/>
      <c r="EM307" s="448"/>
      <c r="EN307" s="344"/>
      <c r="EO307" s="345"/>
      <c r="EP307" s="171">
        <f t="shared" si="310"/>
        <v>34</v>
      </c>
      <c r="EQ307" s="171">
        <f t="shared" si="311"/>
        <v>-1</v>
      </c>
      <c r="ER307" s="171">
        <f t="shared" si="312"/>
        <v>10</v>
      </c>
      <c r="ES307" s="171">
        <f t="shared" si="313"/>
        <v>0</v>
      </c>
      <c r="ET307" s="171">
        <f t="shared" si="314"/>
        <v>0</v>
      </c>
      <c r="EU307" s="171">
        <f t="shared" si="315"/>
        <v>0</v>
      </c>
      <c r="EV307" s="172">
        <f t="shared" si="316"/>
        <v>43</v>
      </c>
      <c r="EW307" s="173"/>
      <c r="EX307" s="248">
        <f t="shared" si="357"/>
        <v>0</v>
      </c>
      <c r="EY307" s="174">
        <f>(L307*regular)+(M307*Cadeirantee)</f>
        <v>0</v>
      </c>
      <c r="EZ307" s="249">
        <f>SUMIF(FG307:GJ307,"&gt;0")</f>
        <v>0</v>
      </c>
      <c r="FA307" s="249">
        <f>SUMIF(FG307:GJ307,"&lt;0")+SUMIF(GN307:HP307,"&lt;0")</f>
        <v>0</v>
      </c>
      <c r="FB307" s="174">
        <v>0</v>
      </c>
      <c r="FC307" s="126">
        <f>N307*km*'VALORES TABELA'!$B$13</f>
        <v>0</v>
      </c>
      <c r="FD307" s="250">
        <f t="shared" ref="FD307:FD310" si="358">GL307</f>
        <v>0</v>
      </c>
      <c r="FE307" s="105"/>
      <c r="FF307" s="119"/>
      <c r="FG307" s="119"/>
      <c r="FH307" s="119"/>
      <c r="FI307" s="119"/>
      <c r="FJ307" s="119"/>
      <c r="FK307" s="119"/>
      <c r="FL307" s="119"/>
      <c r="FM307" s="119"/>
      <c r="FN307" s="119"/>
      <c r="FO307" s="119"/>
      <c r="FP307" s="119"/>
      <c r="FQ307" s="119"/>
      <c r="FR307" s="119"/>
      <c r="FS307" s="119"/>
      <c r="FT307" s="119"/>
      <c r="FU307" s="119"/>
      <c r="FV307" s="119"/>
      <c r="FW307" s="119"/>
      <c r="FX307" s="119"/>
      <c r="FY307" s="119"/>
      <c r="FZ307" s="119"/>
      <c r="GA307" s="119"/>
      <c r="GB307" s="119"/>
      <c r="GC307" s="119"/>
      <c r="GD307" s="119"/>
      <c r="GE307" s="119"/>
      <c r="GF307" s="119"/>
      <c r="GG307" s="119"/>
      <c r="GH307" s="119"/>
      <c r="GI307" s="119"/>
      <c r="GJ307" s="119"/>
      <c r="GK307" s="251"/>
      <c r="GL307" s="103">
        <f t="shared" si="318"/>
        <v>0</v>
      </c>
      <c r="GM307" s="12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64"/>
      <c r="HR307" s="64"/>
      <c r="HS307" s="64"/>
      <c r="HT307" s="64"/>
      <c r="HU307" s="64"/>
      <c r="HV307" s="64"/>
      <c r="HW307" s="105"/>
      <c r="HX307" s="64"/>
      <c r="HY307" s="280">
        <f t="shared" ref="HY307:HY310" si="359">IF(ISTEXT(EM307), VALUE(EM307), EM307)</f>
        <v>0</v>
      </c>
      <c r="HZ307" s="280">
        <f t="shared" ref="HZ307:HZ310" si="360">IF(ISTEXT(EN307), VALUE(EN307), EN307)</f>
        <v>0</v>
      </c>
      <c r="IA307" s="280">
        <f t="shared" ref="IA307:IA310" si="361">IF(ISTEXT(EO307), VALUE(EO307), EO307)</f>
        <v>0</v>
      </c>
      <c r="IB307" s="64"/>
      <c r="IC307" s="64"/>
    </row>
    <row r="308" spans="1:237" s="106" customFormat="1" ht="22.5" customHeight="1" x14ac:dyDescent="0.25">
      <c r="A308" s="368" t="s">
        <v>3434</v>
      </c>
      <c r="B308" s="369" t="s">
        <v>3435</v>
      </c>
      <c r="C308" s="375" t="s">
        <v>3186</v>
      </c>
      <c r="D308" s="371" t="s">
        <v>3436</v>
      </c>
      <c r="E308" s="371" t="s">
        <v>3437</v>
      </c>
      <c r="F308" s="376" t="s">
        <v>3182</v>
      </c>
      <c r="G308" s="376" t="s">
        <v>3183</v>
      </c>
      <c r="H308" s="373" t="s">
        <v>2130</v>
      </c>
      <c r="I308" s="374" t="s">
        <v>2130</v>
      </c>
      <c r="J308" s="421" t="s">
        <v>3184</v>
      </c>
      <c r="K308" s="422" t="s">
        <v>3188</v>
      </c>
      <c r="L308" s="329">
        <f>CONTINUA!BV308</f>
        <v>0</v>
      </c>
      <c r="M308" s="329">
        <f>CONTINUA!BW308</f>
        <v>0</v>
      </c>
      <c r="N308" s="895"/>
      <c r="O308" s="896" t="s">
        <v>3544</v>
      </c>
      <c r="P308" s="897">
        <v>0</v>
      </c>
      <c r="Q308" s="400"/>
      <c r="R308" s="401"/>
      <c r="S308" s="400"/>
      <c r="T308" s="401"/>
      <c r="U308" s="400"/>
      <c r="V308" s="401"/>
      <c r="W308" s="400"/>
      <c r="X308" s="401"/>
      <c r="Y308" s="400"/>
      <c r="Z308" s="401"/>
      <c r="AA308" s="400"/>
      <c r="AB308" s="401"/>
      <c r="AC308" s="400"/>
      <c r="AD308" s="401"/>
      <c r="AE308" s="400"/>
      <c r="AF308" s="401"/>
      <c r="AG308" s="400"/>
      <c r="AH308" s="401"/>
      <c r="AI308" s="400"/>
      <c r="AJ308" s="401"/>
      <c r="AK308" s="400"/>
      <c r="AL308" s="401"/>
      <c r="AM308" s="400"/>
      <c r="AN308" s="401"/>
      <c r="AO308" s="400"/>
      <c r="AP308" s="401"/>
      <c r="AQ308" s="400"/>
      <c r="AR308" s="401"/>
      <c r="AS308" s="400"/>
      <c r="AT308" s="401"/>
      <c r="AU308" s="400"/>
      <c r="AV308" s="401"/>
      <c r="AW308" s="400"/>
      <c r="AX308" s="401"/>
      <c r="AY308" s="400"/>
      <c r="AZ308" s="401"/>
      <c r="BA308" s="400"/>
      <c r="BB308" s="401"/>
      <c r="BC308" s="400"/>
      <c r="BD308" s="401"/>
      <c r="BE308" s="400"/>
      <c r="BF308" s="401"/>
      <c r="BG308" s="400"/>
      <c r="BH308" s="401"/>
      <c r="BI308" s="400"/>
      <c r="BJ308" s="401"/>
      <c r="BK308" s="400"/>
      <c r="BL308" s="401"/>
      <c r="BM308" s="400"/>
      <c r="BN308" s="401"/>
      <c r="BO308" s="400"/>
      <c r="BP308" s="401"/>
      <c r="BQ308" s="400"/>
      <c r="BR308" s="401"/>
      <c r="BS308" s="400"/>
      <c r="BT308" s="401"/>
      <c r="BU308" s="400"/>
      <c r="BV308" s="401"/>
      <c r="BW308" s="400"/>
      <c r="BX308" s="401"/>
      <c r="BY308" s="400"/>
      <c r="BZ308" s="401"/>
      <c r="CA308" s="400"/>
      <c r="CB308" s="401"/>
      <c r="CC308" s="400"/>
      <c r="CD308" s="401"/>
      <c r="CE308" s="400"/>
      <c r="CF308" s="401"/>
      <c r="CG308" s="400"/>
      <c r="CH308" s="401"/>
      <c r="CI308" s="400"/>
      <c r="CJ308" s="401"/>
      <c r="CK308" s="400"/>
      <c r="CL308" s="401"/>
      <c r="CM308" s="400"/>
      <c r="CN308" s="401"/>
      <c r="CO308" s="400"/>
      <c r="CP308" s="401"/>
      <c r="CQ308" s="400"/>
      <c r="CR308" s="401"/>
      <c r="CS308" s="400"/>
      <c r="CT308" s="401"/>
      <c r="CU308" s="400"/>
      <c r="CV308" s="401"/>
      <c r="CW308" s="400"/>
      <c r="CX308" s="401"/>
      <c r="CY308" s="400"/>
      <c r="CZ308" s="401"/>
      <c r="DA308" s="400"/>
      <c r="DB308" s="401"/>
      <c r="DC308" s="400"/>
      <c r="DD308" s="401"/>
      <c r="DE308" s="400"/>
      <c r="DF308" s="401"/>
      <c r="DG308" s="400"/>
      <c r="DH308" s="401"/>
      <c r="DI308" s="400"/>
      <c r="DJ308" s="401"/>
      <c r="DK308" s="400"/>
      <c r="DL308" s="401"/>
      <c r="DM308" s="400"/>
      <c r="DN308" s="401"/>
      <c r="DO308" s="400"/>
      <c r="DP308" s="401"/>
      <c r="DQ308" s="400"/>
      <c r="DR308" s="401"/>
      <c r="DS308" s="400"/>
      <c r="DT308" s="401"/>
      <c r="DU308" s="400"/>
      <c r="DV308" s="401"/>
      <c r="DW308" s="400"/>
      <c r="DX308" s="401"/>
      <c r="DY308" s="400"/>
      <c r="DZ308" s="401"/>
      <c r="EA308" s="400"/>
      <c r="EB308" s="401"/>
      <c r="EC308" s="400"/>
      <c r="ED308" s="401"/>
      <c r="EE308" s="400"/>
      <c r="EF308" s="401"/>
      <c r="EG308" s="400"/>
      <c r="EH308" s="401"/>
      <c r="EI308" s="400"/>
      <c r="EJ308" s="447"/>
      <c r="EK308" s="511"/>
      <c r="EL308" s="514"/>
      <c r="EM308" s="448"/>
      <c r="EN308" s="344"/>
      <c r="EO308" s="345"/>
      <c r="EP308" s="171">
        <f t="shared" si="310"/>
        <v>0</v>
      </c>
      <c r="EQ308" s="171">
        <f t="shared" si="311"/>
        <v>0</v>
      </c>
      <c r="ER308" s="171">
        <f t="shared" si="312"/>
        <v>0</v>
      </c>
      <c r="ES308" s="171">
        <f t="shared" si="313"/>
        <v>0</v>
      </c>
      <c r="ET308" s="171">
        <f t="shared" si="314"/>
        <v>0</v>
      </c>
      <c r="EU308" s="171">
        <f t="shared" si="315"/>
        <v>0</v>
      </c>
      <c r="EV308" s="172">
        <f t="shared" si="316"/>
        <v>0</v>
      </c>
      <c r="EW308" s="125"/>
      <c r="EX308" s="248">
        <f t="shared" si="357"/>
        <v>0</v>
      </c>
      <c r="EY308" s="174">
        <f>(L308*regular)+(M308*Cadeirantee)</f>
        <v>0</v>
      </c>
      <c r="EZ308" s="249">
        <f>SUMIF(FG308:GJ308,"&gt;0")</f>
        <v>0</v>
      </c>
      <c r="FA308" s="249">
        <f>SUMIF(FG308:GJ308,"&lt;0")+SUMIF(GN308:HP308,"&lt;0")</f>
        <v>0</v>
      </c>
      <c r="FB308" s="174">
        <v>0</v>
      </c>
      <c r="FC308" s="126">
        <f>N308*km*'VALORES TABELA'!$B$13</f>
        <v>0</v>
      </c>
      <c r="FD308" s="250">
        <f t="shared" si="358"/>
        <v>0</v>
      </c>
      <c r="FE308" s="105"/>
      <c r="FF308" s="108"/>
      <c r="FG308" s="108"/>
      <c r="FH308" s="108"/>
      <c r="FI308" s="108"/>
      <c r="FJ308" s="108"/>
      <c r="FK308" s="108"/>
      <c r="FL308" s="108"/>
      <c r="FM308" s="108"/>
      <c r="FN308" s="108"/>
      <c r="FO308" s="108"/>
      <c r="FP308" s="108"/>
      <c r="FQ308" s="108"/>
      <c r="FR308" s="108"/>
      <c r="FS308" s="108"/>
      <c r="FT308" s="108"/>
      <c r="FU308" s="108"/>
      <c r="FV308" s="108"/>
      <c r="FW308" s="108"/>
      <c r="FX308" s="108"/>
      <c r="FY308" s="108"/>
      <c r="FZ308" s="108"/>
      <c r="GA308" s="108"/>
      <c r="GB308" s="108"/>
      <c r="GC308" s="108"/>
      <c r="GD308" s="108"/>
      <c r="GE308" s="108"/>
      <c r="GF308" s="108"/>
      <c r="GG308" s="108"/>
      <c r="GH308" s="108"/>
      <c r="GI308" s="108"/>
      <c r="GJ308" s="108"/>
      <c r="GK308" s="251"/>
      <c r="GL308" s="103">
        <f t="shared" si="318"/>
        <v>0</v>
      </c>
      <c r="GM308" s="12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/>
      <c r="HE308" s="104"/>
      <c r="HF308" s="104"/>
      <c r="HG308" s="104"/>
      <c r="HH308" s="104"/>
      <c r="HI308" s="104"/>
      <c r="HJ308" s="104"/>
      <c r="HK308" s="104"/>
      <c r="HL308" s="104"/>
      <c r="HM308" s="104"/>
      <c r="HN308" s="104"/>
      <c r="HO308" s="104"/>
      <c r="HP308" s="104"/>
      <c r="HQ308" s="64"/>
      <c r="HR308" s="64"/>
      <c r="HS308" s="64"/>
      <c r="HT308" s="64"/>
      <c r="HU308" s="64"/>
      <c r="HV308" s="64"/>
      <c r="HW308" s="105"/>
      <c r="HX308" s="64"/>
      <c r="HY308" s="280">
        <f t="shared" si="359"/>
        <v>0</v>
      </c>
      <c r="HZ308" s="280">
        <f t="shared" si="360"/>
        <v>0</v>
      </c>
      <c r="IA308" s="280">
        <f t="shared" si="361"/>
        <v>0</v>
      </c>
      <c r="IB308" s="64"/>
      <c r="IC308" s="64"/>
    </row>
    <row r="309" spans="1:237" s="106" customFormat="1" ht="22.5" customHeight="1" x14ac:dyDescent="0.25">
      <c r="A309" s="368" t="s">
        <v>3434</v>
      </c>
      <c r="B309" s="369" t="s">
        <v>3435</v>
      </c>
      <c r="C309" s="375" t="s">
        <v>3186</v>
      </c>
      <c r="D309" s="371" t="s">
        <v>3436</v>
      </c>
      <c r="E309" s="371" t="s">
        <v>3437</v>
      </c>
      <c r="F309" s="376" t="s">
        <v>3182</v>
      </c>
      <c r="G309" s="376" t="s">
        <v>3183</v>
      </c>
      <c r="H309" s="373" t="s">
        <v>2130</v>
      </c>
      <c r="I309" s="374" t="s">
        <v>2130</v>
      </c>
      <c r="J309" s="421" t="s">
        <v>3184</v>
      </c>
      <c r="K309" s="423" t="s">
        <v>3189</v>
      </c>
      <c r="L309" s="329">
        <f>CONTINUA!BV309</f>
        <v>0</v>
      </c>
      <c r="M309" s="329">
        <f>CONTINUA!BW309</f>
        <v>0</v>
      </c>
      <c r="N309" s="895"/>
      <c r="O309" s="896" t="s">
        <v>3544</v>
      </c>
      <c r="P309" s="897">
        <v>0</v>
      </c>
      <c r="Q309" s="400"/>
      <c r="R309" s="401"/>
      <c r="S309" s="400"/>
      <c r="T309" s="401"/>
      <c r="U309" s="400"/>
      <c r="V309" s="401"/>
      <c r="W309" s="400"/>
      <c r="X309" s="401"/>
      <c r="Y309" s="400"/>
      <c r="Z309" s="401"/>
      <c r="AA309" s="400"/>
      <c r="AB309" s="401"/>
      <c r="AC309" s="400"/>
      <c r="AD309" s="401"/>
      <c r="AE309" s="400"/>
      <c r="AF309" s="401"/>
      <c r="AG309" s="400"/>
      <c r="AH309" s="401"/>
      <c r="AI309" s="400"/>
      <c r="AJ309" s="401"/>
      <c r="AK309" s="400"/>
      <c r="AL309" s="401"/>
      <c r="AM309" s="400"/>
      <c r="AN309" s="401"/>
      <c r="AO309" s="400"/>
      <c r="AP309" s="401"/>
      <c r="AQ309" s="400"/>
      <c r="AR309" s="401"/>
      <c r="AS309" s="400"/>
      <c r="AT309" s="401"/>
      <c r="AU309" s="400"/>
      <c r="AV309" s="401"/>
      <c r="AW309" s="400"/>
      <c r="AX309" s="401"/>
      <c r="AY309" s="400"/>
      <c r="AZ309" s="401"/>
      <c r="BA309" s="400"/>
      <c r="BB309" s="401"/>
      <c r="BC309" s="400"/>
      <c r="BD309" s="401"/>
      <c r="BE309" s="400"/>
      <c r="BF309" s="401"/>
      <c r="BG309" s="400"/>
      <c r="BH309" s="401"/>
      <c r="BI309" s="400"/>
      <c r="BJ309" s="401"/>
      <c r="BK309" s="400"/>
      <c r="BL309" s="401"/>
      <c r="BM309" s="400"/>
      <c r="BN309" s="401"/>
      <c r="BO309" s="400"/>
      <c r="BP309" s="401"/>
      <c r="BQ309" s="400"/>
      <c r="BR309" s="401"/>
      <c r="BS309" s="400"/>
      <c r="BT309" s="401"/>
      <c r="BU309" s="400"/>
      <c r="BV309" s="401"/>
      <c r="BW309" s="400"/>
      <c r="BX309" s="401"/>
      <c r="BY309" s="400"/>
      <c r="BZ309" s="401"/>
      <c r="CA309" s="400"/>
      <c r="CB309" s="401"/>
      <c r="CC309" s="400"/>
      <c r="CD309" s="401"/>
      <c r="CE309" s="400"/>
      <c r="CF309" s="401"/>
      <c r="CG309" s="400"/>
      <c r="CH309" s="401"/>
      <c r="CI309" s="400"/>
      <c r="CJ309" s="401"/>
      <c r="CK309" s="400"/>
      <c r="CL309" s="401"/>
      <c r="CM309" s="400"/>
      <c r="CN309" s="401"/>
      <c r="CO309" s="400"/>
      <c r="CP309" s="401"/>
      <c r="CQ309" s="400"/>
      <c r="CR309" s="401"/>
      <c r="CS309" s="400"/>
      <c r="CT309" s="401"/>
      <c r="CU309" s="400"/>
      <c r="CV309" s="401"/>
      <c r="CW309" s="400"/>
      <c r="CX309" s="401"/>
      <c r="CY309" s="400"/>
      <c r="CZ309" s="401"/>
      <c r="DA309" s="400"/>
      <c r="DB309" s="401"/>
      <c r="DC309" s="400"/>
      <c r="DD309" s="401"/>
      <c r="DE309" s="400"/>
      <c r="DF309" s="401"/>
      <c r="DG309" s="400"/>
      <c r="DH309" s="401"/>
      <c r="DI309" s="400"/>
      <c r="DJ309" s="401"/>
      <c r="DK309" s="400"/>
      <c r="DL309" s="401"/>
      <c r="DM309" s="400"/>
      <c r="DN309" s="401"/>
      <c r="DO309" s="400"/>
      <c r="DP309" s="401"/>
      <c r="DQ309" s="400"/>
      <c r="DR309" s="401"/>
      <c r="DS309" s="400"/>
      <c r="DT309" s="401"/>
      <c r="DU309" s="400"/>
      <c r="DV309" s="401"/>
      <c r="DW309" s="400"/>
      <c r="DX309" s="401"/>
      <c r="DY309" s="400"/>
      <c r="DZ309" s="401"/>
      <c r="EA309" s="400"/>
      <c r="EB309" s="401"/>
      <c r="EC309" s="400"/>
      <c r="ED309" s="401"/>
      <c r="EE309" s="400"/>
      <c r="EF309" s="401"/>
      <c r="EG309" s="400"/>
      <c r="EH309" s="401"/>
      <c r="EI309" s="400"/>
      <c r="EJ309" s="447"/>
      <c r="EK309" s="511"/>
      <c r="EL309" s="514"/>
      <c r="EM309" s="448"/>
      <c r="EN309" s="344"/>
      <c r="EO309" s="345"/>
      <c r="EP309" s="171">
        <f t="shared" si="310"/>
        <v>0</v>
      </c>
      <c r="EQ309" s="171">
        <f t="shared" si="311"/>
        <v>0</v>
      </c>
      <c r="ER309" s="171">
        <f t="shared" si="312"/>
        <v>0</v>
      </c>
      <c r="ES309" s="171">
        <f t="shared" si="313"/>
        <v>0</v>
      </c>
      <c r="ET309" s="171">
        <f t="shared" si="314"/>
        <v>0</v>
      </c>
      <c r="EU309" s="171">
        <f t="shared" si="315"/>
        <v>0</v>
      </c>
      <c r="EV309" s="172">
        <f t="shared" si="316"/>
        <v>0</v>
      </c>
      <c r="EW309" s="127"/>
      <c r="EX309" s="248">
        <f t="shared" si="357"/>
        <v>0</v>
      </c>
      <c r="EY309" s="174">
        <f>(L309*regular)+(M309*Cadeirantee)</f>
        <v>0</v>
      </c>
      <c r="EZ309" s="249">
        <f>SUMIF(FG309:GJ309,"&gt;0")</f>
        <v>0</v>
      </c>
      <c r="FA309" s="249">
        <f>SUMIF(FG309:GJ309,"&lt;0")+SUMIF(GN309:HP309,"&lt;0")</f>
        <v>0</v>
      </c>
      <c r="FB309" s="174">
        <v>0</v>
      </c>
      <c r="FC309" s="126">
        <f>N309*km*'VALORES TABELA'!$B$13</f>
        <v>0</v>
      </c>
      <c r="FD309" s="250">
        <f t="shared" si="358"/>
        <v>0</v>
      </c>
      <c r="FE309" s="105"/>
      <c r="FF309" s="118"/>
      <c r="FG309" s="118"/>
      <c r="FH309" s="118"/>
      <c r="FI309" s="118"/>
      <c r="FJ309" s="118"/>
      <c r="FK309" s="118"/>
      <c r="FL309" s="118"/>
      <c r="FM309" s="118"/>
      <c r="FN309" s="118"/>
      <c r="FO309" s="118"/>
      <c r="FP309" s="118"/>
      <c r="FQ309" s="118"/>
      <c r="FR309" s="118"/>
      <c r="FS309" s="118"/>
      <c r="FT309" s="118"/>
      <c r="FU309" s="118"/>
      <c r="FV309" s="118"/>
      <c r="FW309" s="118"/>
      <c r="FX309" s="118"/>
      <c r="FY309" s="118"/>
      <c r="FZ309" s="118"/>
      <c r="GA309" s="118"/>
      <c r="GB309" s="118"/>
      <c r="GC309" s="118"/>
      <c r="GD309" s="118"/>
      <c r="GE309" s="118"/>
      <c r="GF309" s="118"/>
      <c r="GG309" s="118"/>
      <c r="GH309" s="118"/>
      <c r="GI309" s="118"/>
      <c r="GJ309" s="118"/>
      <c r="GK309" s="252"/>
      <c r="GL309" s="103">
        <f t="shared" si="318"/>
        <v>0</v>
      </c>
      <c r="GM309" s="12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64"/>
      <c r="HR309" s="65"/>
      <c r="HS309" s="65"/>
      <c r="HT309" s="65"/>
      <c r="HU309" s="65"/>
      <c r="HV309" s="65"/>
      <c r="HW309" s="105"/>
      <c r="HX309" s="65"/>
      <c r="HY309" s="280">
        <f t="shared" si="359"/>
        <v>0</v>
      </c>
      <c r="HZ309" s="280">
        <f t="shared" si="360"/>
        <v>0</v>
      </c>
      <c r="IA309" s="280">
        <f t="shared" si="361"/>
        <v>0</v>
      </c>
      <c r="IB309" s="65"/>
      <c r="IC309" s="65"/>
    </row>
    <row r="310" spans="1:237" s="106" customFormat="1" ht="22.5" customHeight="1" thickBot="1" x14ac:dyDescent="0.3">
      <c r="A310" s="377" t="s">
        <v>3434</v>
      </c>
      <c r="B310" s="378" t="s">
        <v>3435</v>
      </c>
      <c r="C310" s="379" t="s">
        <v>3186</v>
      </c>
      <c r="D310" s="380" t="s">
        <v>3436</v>
      </c>
      <c r="E310" s="380" t="s">
        <v>3437</v>
      </c>
      <c r="F310" s="381" t="s">
        <v>3182</v>
      </c>
      <c r="G310" s="381" t="s">
        <v>3183</v>
      </c>
      <c r="H310" s="382" t="s">
        <v>2130</v>
      </c>
      <c r="I310" s="383" t="s">
        <v>2130</v>
      </c>
      <c r="J310" s="421" t="s">
        <v>3184</v>
      </c>
      <c r="K310" s="424" t="s">
        <v>60</v>
      </c>
      <c r="L310" s="329">
        <f>CONTINUA!BV310</f>
        <v>0</v>
      </c>
      <c r="M310" s="329">
        <f>CONTINUA!BW310</f>
        <v>0</v>
      </c>
      <c r="N310" s="895"/>
      <c r="O310" s="896" t="s">
        <v>3544</v>
      </c>
      <c r="P310" s="897">
        <v>0</v>
      </c>
      <c r="Q310" s="400"/>
      <c r="R310" s="401"/>
      <c r="S310" s="400"/>
      <c r="T310" s="401"/>
      <c r="U310" s="400"/>
      <c r="V310" s="401"/>
      <c r="W310" s="400"/>
      <c r="X310" s="401"/>
      <c r="Y310" s="400"/>
      <c r="Z310" s="401"/>
      <c r="AA310" s="400"/>
      <c r="AB310" s="401"/>
      <c r="AC310" s="400"/>
      <c r="AD310" s="401"/>
      <c r="AE310" s="400"/>
      <c r="AF310" s="401"/>
      <c r="AG310" s="400"/>
      <c r="AH310" s="401"/>
      <c r="AI310" s="400"/>
      <c r="AJ310" s="401"/>
      <c r="AK310" s="400"/>
      <c r="AL310" s="401"/>
      <c r="AM310" s="400"/>
      <c r="AN310" s="401"/>
      <c r="AO310" s="400"/>
      <c r="AP310" s="401"/>
      <c r="AQ310" s="400"/>
      <c r="AR310" s="401"/>
      <c r="AS310" s="400"/>
      <c r="AT310" s="401"/>
      <c r="AU310" s="400"/>
      <c r="AV310" s="401"/>
      <c r="AW310" s="400"/>
      <c r="AX310" s="401"/>
      <c r="AY310" s="400"/>
      <c r="AZ310" s="401"/>
      <c r="BA310" s="400"/>
      <c r="BB310" s="401"/>
      <c r="BC310" s="400"/>
      <c r="BD310" s="401"/>
      <c r="BE310" s="400"/>
      <c r="BF310" s="401"/>
      <c r="BG310" s="400"/>
      <c r="BH310" s="401"/>
      <c r="BI310" s="400"/>
      <c r="BJ310" s="401"/>
      <c r="BK310" s="400"/>
      <c r="BL310" s="401"/>
      <c r="BM310" s="400"/>
      <c r="BN310" s="401"/>
      <c r="BO310" s="400"/>
      <c r="BP310" s="401"/>
      <c r="BQ310" s="400"/>
      <c r="BR310" s="401"/>
      <c r="BS310" s="400"/>
      <c r="BT310" s="401"/>
      <c r="BU310" s="400"/>
      <c r="BV310" s="401"/>
      <c r="BW310" s="400"/>
      <c r="BX310" s="401"/>
      <c r="BY310" s="400"/>
      <c r="BZ310" s="401"/>
      <c r="CA310" s="400"/>
      <c r="CB310" s="401"/>
      <c r="CC310" s="400"/>
      <c r="CD310" s="401"/>
      <c r="CE310" s="400"/>
      <c r="CF310" s="401"/>
      <c r="CG310" s="400"/>
      <c r="CH310" s="401"/>
      <c r="CI310" s="400"/>
      <c r="CJ310" s="401"/>
      <c r="CK310" s="400"/>
      <c r="CL310" s="401"/>
      <c r="CM310" s="400"/>
      <c r="CN310" s="401"/>
      <c r="CO310" s="400"/>
      <c r="CP310" s="401"/>
      <c r="CQ310" s="400"/>
      <c r="CR310" s="401"/>
      <c r="CS310" s="400"/>
      <c r="CT310" s="401"/>
      <c r="CU310" s="400"/>
      <c r="CV310" s="401"/>
      <c r="CW310" s="400"/>
      <c r="CX310" s="401"/>
      <c r="CY310" s="400"/>
      <c r="CZ310" s="401"/>
      <c r="DA310" s="400"/>
      <c r="DB310" s="401"/>
      <c r="DC310" s="400"/>
      <c r="DD310" s="401"/>
      <c r="DE310" s="400"/>
      <c r="DF310" s="401"/>
      <c r="DG310" s="400"/>
      <c r="DH310" s="401"/>
      <c r="DI310" s="400"/>
      <c r="DJ310" s="401"/>
      <c r="DK310" s="400"/>
      <c r="DL310" s="401"/>
      <c r="DM310" s="400"/>
      <c r="DN310" s="401"/>
      <c r="DO310" s="400"/>
      <c r="DP310" s="401"/>
      <c r="DQ310" s="400"/>
      <c r="DR310" s="401"/>
      <c r="DS310" s="400"/>
      <c r="DT310" s="401"/>
      <c r="DU310" s="400"/>
      <c r="DV310" s="401"/>
      <c r="DW310" s="400"/>
      <c r="DX310" s="401"/>
      <c r="DY310" s="400"/>
      <c r="DZ310" s="401"/>
      <c r="EA310" s="400"/>
      <c r="EB310" s="401"/>
      <c r="EC310" s="400"/>
      <c r="ED310" s="401"/>
      <c r="EE310" s="400"/>
      <c r="EF310" s="401"/>
      <c r="EG310" s="400"/>
      <c r="EH310" s="401"/>
      <c r="EI310" s="400"/>
      <c r="EJ310" s="447"/>
      <c r="EK310" s="512"/>
      <c r="EL310" s="515"/>
      <c r="EM310" s="450"/>
      <c r="EN310" s="348"/>
      <c r="EO310" s="348"/>
      <c r="EP310" s="179">
        <f t="shared" si="310"/>
        <v>0</v>
      </c>
      <c r="EQ310" s="179">
        <f t="shared" si="311"/>
        <v>0</v>
      </c>
      <c r="ER310" s="179">
        <f t="shared" si="312"/>
        <v>0</v>
      </c>
      <c r="ES310" s="179">
        <f t="shared" si="313"/>
        <v>0</v>
      </c>
      <c r="ET310" s="179">
        <f t="shared" si="314"/>
        <v>0</v>
      </c>
      <c r="EU310" s="179">
        <f t="shared" si="315"/>
        <v>0</v>
      </c>
      <c r="EV310" s="172">
        <f t="shared" si="316"/>
        <v>0</v>
      </c>
      <c r="EW310" s="253"/>
      <c r="EX310" s="254">
        <v>0</v>
      </c>
      <c r="EY310" s="180">
        <v>0</v>
      </c>
      <c r="EZ310" s="255">
        <v>0</v>
      </c>
      <c r="FA310" s="255">
        <v>0</v>
      </c>
      <c r="FB310" s="180">
        <f>SUM(FF310:GI310)/2</f>
        <v>0</v>
      </c>
      <c r="FC310" s="256">
        <f>N310*km*'VALORES TABELA'!$B$13</f>
        <v>0</v>
      </c>
      <c r="FD310" s="250">
        <f t="shared" si="358"/>
        <v>0</v>
      </c>
      <c r="FE310" s="257"/>
      <c r="FF310" s="181">
        <f>((Q310+S310)*Percapita)+((R310+T310)*Cadeirante)</f>
        <v>0</v>
      </c>
      <c r="FG310" s="181">
        <f>((U310+W310)*Percapita/30*FG$4)+((V310+X310)*Cadeirante/30*FG$4)</f>
        <v>0</v>
      </c>
      <c r="FH310" s="181">
        <f>((Y310+AA310)*Percapita/30*FH$4)+((Z310+AB310)*Cadeirante/30*FH$4)</f>
        <v>0</v>
      </c>
      <c r="FI310" s="181">
        <f>((AC310+AE310)*Percapita/30*FI$4)+((AD310+AF310)*Cadeirante/30*FI$4)</f>
        <v>0</v>
      </c>
      <c r="FJ310" s="181">
        <f>((AG310+AI310)*Percapita/30*FJ$4)+((AH310+AJ310)*Cadeirante/30*FJ$4)</f>
        <v>0</v>
      </c>
      <c r="FK310" s="181">
        <f>((AK310+AM310)*Percapita/30*FK$4)+((AL310+AN310)*Cadeirante/30*FK$4)</f>
        <v>0</v>
      </c>
      <c r="FL310" s="181">
        <f>((AO310+AQ310)*Percapita/30*FL$4)+((AP310+AR310)*Cadeirante/30*FL$4)</f>
        <v>0</v>
      </c>
      <c r="FM310" s="181">
        <f>((AS310+AU310)*Percapita/30*FM$4)+((AT310+AV310)*Cadeirante/30*FM$4)</f>
        <v>0</v>
      </c>
      <c r="FN310" s="181">
        <f>((AW310+AY310)*Percapita/30*FN$4)+((AX310+AZ310)*Cadeirante/30*FN$4)</f>
        <v>0</v>
      </c>
      <c r="FO310" s="181">
        <f>((BA310+BC310)*Percapita/30*FO$4)+((BB310+BD310)*Cadeirante/30*FO$4)</f>
        <v>0</v>
      </c>
      <c r="FP310" s="181">
        <f>((BE310+BG310)*Percapita/30*FP$4)+((BF310+BH310)*Cadeirante/30*FP$4)</f>
        <v>0</v>
      </c>
      <c r="FQ310" s="181">
        <f>((BI310+BK310)*Percapita/30*FQ$4)+((BJ310+BL310)*Cadeirante/30*FQ$4)</f>
        <v>0</v>
      </c>
      <c r="FR310" s="181">
        <f>((BM310+BO310)*Percapita/30*FR$4)+((BN310+BP310)*Cadeirante/30*FR$4)</f>
        <v>0</v>
      </c>
      <c r="FS310" s="181">
        <f>((BQ310+BS310)*Percapita/30*FS$4)+((BR310+BT310)*Cadeirante/30*FS$4)</f>
        <v>0</v>
      </c>
      <c r="FT310" s="181">
        <f>((BU310+BW310)*Percapita/30*FT$4)+((BV310+BX310)*Cadeirante/30*FT$4)</f>
        <v>0</v>
      </c>
      <c r="FU310" s="181">
        <f>((BY310+CA310)*Percapita/30*FU$4)+((BZ310+CB310)*Cadeirante/30*FU$4)</f>
        <v>0</v>
      </c>
      <c r="FV310" s="181">
        <f>((CC310+CE310)*Percapita/30*FV$4)+((CD310+CF310)*Cadeirante/30*FV$4)</f>
        <v>0</v>
      </c>
      <c r="FW310" s="181">
        <f>((CG310+CI310)*Percapita/30*FW$4)+((CI310+CK310)*Cadeirante/30*FW$4)</f>
        <v>0</v>
      </c>
      <c r="FX310" s="181">
        <f>((CK310+CM310)*Percapita/30*FX$4)+((CL310+CN310)*Cadeirante/30*FX$4)</f>
        <v>0</v>
      </c>
      <c r="FY310" s="181">
        <f>((CO310+CQ310)*Percapita/30*FY$4)+((CP310+CR310)*Cadeirante/30*FY$4)</f>
        <v>0</v>
      </c>
      <c r="FZ310" s="181">
        <f>((CS310+CU310)*Percapita/30*FZ$4)+((CT310+CV310)*Cadeirante/30*FZ$4)</f>
        <v>0</v>
      </c>
      <c r="GA310" s="181">
        <f>((CW310+CY310)*Percapita/30*GA$4)+((CX310+CZ310)*Cadeirante/30*GA$4)</f>
        <v>0</v>
      </c>
      <c r="GB310" s="181">
        <f>((DA310+DC310)*Percapita/30*GB$4)+((DB310+DD310)*Cadeirante/30*GB$4)</f>
        <v>0</v>
      </c>
      <c r="GC310" s="181">
        <f>((DE310+DG310)*Percapita/30*GC$4)+((DF310+DH310)*Cadeirante/30*GC$4)</f>
        <v>0</v>
      </c>
      <c r="GD310" s="181">
        <f>((DI310+DK310)*Percapita/30*GD$4)+((DJ310+DL310)*Cadeirante/30*GD$4)</f>
        <v>0</v>
      </c>
      <c r="GE310" s="181">
        <f>((DM310+DO310)*Percapita/30*GE$4)+((DN310+DP310)*Cadeirante/30*GE$4)</f>
        <v>0</v>
      </c>
      <c r="GF310" s="181">
        <f>((DQ310+DS310)*Percapita/30*GF$4)+((DR310+DT310)*Cadeirante/30*GF$4)</f>
        <v>0</v>
      </c>
      <c r="GG310" s="181">
        <f>((DU310+DW310)*Percapita/30*GG$4)+((DV310+DX310)*Cadeirante/30*GG$4)</f>
        <v>0</v>
      </c>
      <c r="GH310" s="181">
        <f>((DY310+EA310)*Percapita/30*GH$4)+((DZ310+EB310)*Cadeirante/30*GH$4)</f>
        <v>0</v>
      </c>
      <c r="GI310" s="181">
        <f>((EC310+EE310)*Percapita/30*GI$4)+((ED310+EF310)*Cadeirante/30*GI$4)</f>
        <v>0</v>
      </c>
      <c r="GJ310" s="181">
        <f>((EG310+EI310)*Percapita)+((EH310+EJ310)*Cadeirante)</f>
        <v>0</v>
      </c>
      <c r="GK310" s="258"/>
      <c r="GL310" s="103">
        <f t="shared" si="318"/>
        <v>0</v>
      </c>
      <c r="GM310" s="124"/>
      <c r="GN310" s="182"/>
      <c r="GO310" s="182"/>
      <c r="GP310" s="182"/>
      <c r="GQ310" s="182"/>
      <c r="GR310" s="182"/>
      <c r="GS310" s="182"/>
      <c r="GT310" s="182"/>
      <c r="GU310" s="182"/>
      <c r="GV310" s="182"/>
      <c r="GW310" s="182"/>
      <c r="GX310" s="182"/>
      <c r="GY310" s="182"/>
      <c r="GZ310" s="182"/>
      <c r="HA310" s="182"/>
      <c r="HB310" s="182"/>
      <c r="HC310" s="182"/>
      <c r="HD310" s="182"/>
      <c r="HE310" s="182"/>
      <c r="HF310" s="182"/>
      <c r="HG310" s="182"/>
      <c r="HH310" s="182"/>
      <c r="HI310" s="182"/>
      <c r="HJ310" s="182"/>
      <c r="HK310" s="182"/>
      <c r="HL310" s="182"/>
      <c r="HM310" s="182"/>
      <c r="HN310" s="182"/>
      <c r="HO310" s="182"/>
      <c r="HP310" s="259"/>
      <c r="HQ310" s="64"/>
      <c r="HW310" s="257"/>
      <c r="HY310" s="280">
        <f t="shared" si="359"/>
        <v>0</v>
      </c>
      <c r="HZ310" s="280">
        <f t="shared" si="360"/>
        <v>0</v>
      </c>
      <c r="IA310" s="280">
        <f t="shared" si="361"/>
        <v>0</v>
      </c>
    </row>
    <row r="311" spans="1:237" s="106" customFormat="1" ht="22.5" customHeight="1" x14ac:dyDescent="0.25">
      <c r="A311" t="s">
        <v>3438</v>
      </c>
      <c r="B311" s="522" t="s">
        <v>3439</v>
      </c>
      <c r="C311" s="523">
        <v>1</v>
      </c>
      <c r="D311" s="524" t="s">
        <v>3440</v>
      </c>
      <c r="E311" s="524" t="s">
        <v>3441</v>
      </c>
      <c r="F311" s="525" t="s">
        <v>3182</v>
      </c>
      <c r="G311" s="525" t="s">
        <v>3183</v>
      </c>
      <c r="H311" s="350" t="s">
        <v>2131</v>
      </c>
      <c r="I311" s="351" t="s">
        <v>2131</v>
      </c>
      <c r="J311" s="409" t="s">
        <v>3184</v>
      </c>
      <c r="K311" s="410" t="s">
        <v>3185</v>
      </c>
      <c r="L311" s="329">
        <f>CONTINUA!BV311</f>
        <v>0</v>
      </c>
      <c r="M311" s="329">
        <f>CONTINUA!BW311</f>
        <v>0</v>
      </c>
      <c r="N311" s="895"/>
      <c r="O311" s="896" t="s">
        <v>3545</v>
      </c>
      <c r="P311" s="897">
        <v>0</v>
      </c>
      <c r="Q311" s="400">
        <v>6</v>
      </c>
      <c r="R311" s="401"/>
      <c r="S311" s="400"/>
      <c r="T311" s="401"/>
      <c r="U311" s="400"/>
      <c r="V311" s="401"/>
      <c r="W311" s="400"/>
      <c r="X311" s="401"/>
      <c r="Y311" s="400"/>
      <c r="Z311" s="401"/>
      <c r="AA311" s="400"/>
      <c r="AB311" s="401"/>
      <c r="AC311" s="400"/>
      <c r="AD311" s="401"/>
      <c r="AE311" s="400"/>
      <c r="AF311" s="401"/>
      <c r="AG311" s="400"/>
      <c r="AH311" s="401"/>
      <c r="AI311" s="400"/>
      <c r="AJ311" s="401"/>
      <c r="AK311" s="400"/>
      <c r="AL311" s="401"/>
      <c r="AM311" s="400"/>
      <c r="AN311" s="401"/>
      <c r="AO311" s="400"/>
      <c r="AP311" s="401"/>
      <c r="AQ311" s="400"/>
      <c r="AR311" s="401"/>
      <c r="AS311" s="400"/>
      <c r="AT311" s="401"/>
      <c r="AU311" s="400"/>
      <c r="AV311" s="401"/>
      <c r="AW311" s="400"/>
      <c r="AX311" s="401"/>
      <c r="AY311" s="400"/>
      <c r="AZ311" s="401"/>
      <c r="BA311" s="400"/>
      <c r="BB311" s="401"/>
      <c r="BC311" s="400"/>
      <c r="BD311" s="401"/>
      <c r="BE311" s="400"/>
      <c r="BF311" s="401"/>
      <c r="BG311" s="400"/>
      <c r="BH311" s="401"/>
      <c r="BI311" s="400"/>
      <c r="BJ311" s="401"/>
      <c r="BK311" s="400"/>
      <c r="BL311" s="401"/>
      <c r="BM311" s="400"/>
      <c r="BN311" s="401"/>
      <c r="BO311" s="400"/>
      <c r="BP311" s="401"/>
      <c r="BQ311" s="400"/>
      <c r="BR311" s="401"/>
      <c r="BS311" s="400"/>
      <c r="BT311" s="401"/>
      <c r="BU311" s="400"/>
      <c r="BV311" s="401"/>
      <c r="BW311" s="400"/>
      <c r="BX311" s="401"/>
      <c r="BY311" s="400"/>
      <c r="BZ311" s="401"/>
      <c r="CA311" s="400"/>
      <c r="CB311" s="401"/>
      <c r="CC311" s="400"/>
      <c r="CD311" s="401"/>
      <c r="CE311" s="400"/>
      <c r="CF311" s="401"/>
      <c r="CG311" s="400"/>
      <c r="CH311" s="401"/>
      <c r="CI311" s="400"/>
      <c r="CJ311" s="401"/>
      <c r="CK311" s="400"/>
      <c r="CL311" s="401"/>
      <c r="CM311" s="400"/>
      <c r="CN311" s="401"/>
      <c r="CO311" s="400"/>
      <c r="CP311" s="401"/>
      <c r="CQ311" s="400"/>
      <c r="CR311" s="401"/>
      <c r="CS311" s="400"/>
      <c r="CT311" s="401"/>
      <c r="CU311" s="400"/>
      <c r="CV311" s="401"/>
      <c r="CW311" s="400"/>
      <c r="CX311" s="401"/>
      <c r="CY311" s="400"/>
      <c r="CZ311" s="401"/>
      <c r="DA311" s="400"/>
      <c r="DB311" s="401"/>
      <c r="DC311" s="400"/>
      <c r="DD311" s="401"/>
      <c r="DE311" s="400"/>
      <c r="DF311" s="401"/>
      <c r="DG311" s="400"/>
      <c r="DH311" s="401"/>
      <c r="DI311" s="400"/>
      <c r="DJ311" s="401"/>
      <c r="DK311" s="400"/>
      <c r="DL311" s="401"/>
      <c r="DM311" s="400"/>
      <c r="DN311" s="401"/>
      <c r="DO311" s="400"/>
      <c r="DP311" s="401"/>
      <c r="DQ311" s="400"/>
      <c r="DR311" s="401"/>
      <c r="DS311" s="400"/>
      <c r="DT311" s="401"/>
      <c r="DU311" s="400"/>
      <c r="DV311" s="401"/>
      <c r="DW311" s="400"/>
      <c r="DX311" s="401"/>
      <c r="DY311" s="400"/>
      <c r="DZ311" s="401"/>
      <c r="EA311" s="400"/>
      <c r="EB311" s="401"/>
      <c r="EC311" s="400"/>
      <c r="ED311" s="401"/>
      <c r="EE311" s="400"/>
      <c r="EF311" s="401"/>
      <c r="EG311" s="400"/>
      <c r="EH311" s="401"/>
      <c r="EI311" s="400"/>
      <c r="EJ311" s="447"/>
      <c r="EK311" s="510"/>
      <c r="EL311" s="513"/>
      <c r="EM311" s="520"/>
      <c r="EN311" s="520"/>
      <c r="EO311" s="520"/>
      <c r="EP311" s="171">
        <f t="shared" si="310"/>
        <v>6</v>
      </c>
      <c r="EQ311" s="171">
        <f t="shared" si="311"/>
        <v>0</v>
      </c>
      <c r="ER311" s="171">
        <f t="shared" si="312"/>
        <v>0</v>
      </c>
      <c r="ES311" s="171">
        <f t="shared" si="313"/>
        <v>0</v>
      </c>
      <c r="ET311" s="171">
        <f t="shared" si="314"/>
        <v>0</v>
      </c>
      <c r="EU311" s="171">
        <f t="shared" si="315"/>
        <v>0</v>
      </c>
      <c r="EV311" s="172">
        <f t="shared" si="316"/>
        <v>6</v>
      </c>
      <c r="EW311" s="367">
        <f>IF(C311=4,IF(MAX(Q311:EJ313)&gt;0,(Especiall/30*(IF(($G311-$F311)=($G$5-$F$5),30,IF(DAY($G311)=31,($G311-$F311),($G311-$F311)+1)))),0),0)</f>
        <v>0</v>
      </c>
      <c r="EX311" s="248">
        <f t="shared" ref="EX311:EX314" si="362">FF311</f>
        <v>13656.2</v>
      </c>
      <c r="EY311" s="174">
        <f>(L311*regular)+(M311*Cadeirantee)</f>
        <v>0</v>
      </c>
      <c r="EZ311" s="249">
        <f>SUMIF(FG311:GJ311,"&gt;0")</f>
        <v>269.661</v>
      </c>
      <c r="FA311" s="249">
        <f>SUMIF(FG311:GJ311,"&lt;0")+SUMIF(GN311:HP311,"&lt;0")</f>
        <v>-295.34300000000002</v>
      </c>
      <c r="FB311" s="174">
        <v>0</v>
      </c>
      <c r="FC311" s="175">
        <f>N311*km*'VALORES TABELA'!$B$13</f>
        <v>0</v>
      </c>
      <c r="FD311" s="250">
        <f>GL311</f>
        <v>0</v>
      </c>
      <c r="FE311" s="176">
        <f>(EW311+EW312+EW313+EW314+EX311+EX312+EX313+EX314+EY311+EY312+EY313+EY314+EY315+EZ311+EZ312+EZ313+EZ314+FA311+FA312+FA313+FA314+FC311+FC312+FC313+FC314+HY311-HZ311-IA311+FD311+FD312+FD313+FD314+FB315)</f>
        <v>13958.278</v>
      </c>
      <c r="FF311" s="177">
        <f>IF(C311=4,SUM(Q311+Q312+Q313+S311+S312+S313)*Percapita/30*FF$4+(R311+R312+R313+T311+T312+T313)*Cadeirante/30*FF$4,IF(C311=3,IF(Q314+S314=10,Fixo/30*FF$4+(Q311+Q312+Q313+S311+S312+S313)*Percapita/30*FF$4+(R314+T314)*Cadeirante/30*FF$4,IF(Q314+S314&lt;=9,(Q314+S314)*Crechee/30*FF$4)+(R314+T314)*Cadeirante/30*FF$4+(Q311+Q312+Q313+S311+S312+S313)*Percapita/30*FF$4)+IF(Q314+S314&gt;=11,Fixo/30*FF$4+(Q314+S314-10)*Crechee/30*FF$4,0),IF(C311=2,IF(R311+R312+R313+R314+T311+T312+T313+T314=1,Cadeirante/30*FF$4,IF(R311+R312+R313+R314+T311+T312+T313+T314=2,Fixo/30*FF$4,IF(R311+R312+R313+R314+T311+T312+T313+T314&gt;2,Fixo/30*FF$4+(R311+R312+R313+R314+T311+T312+T313+T314-2)*Cadeirante/30*FF$4)))+(Q311+Q312+Q313+S311+S312+S313)*Percapita/30*FF$4+(Q314+S314)*Crechee/30*FF$4,IF(C311=1,IF(Q311+Q312+Q313+R311+R312+R313+S311+S312+S313+T311+T312+T313&lt;=15,(Q311+Q312+Q313+S311+S312+S313)*Percapita/30*FF$4,IF(Q311+Q312+Q313+R311+R312+R313+S311+S312+S313+T311+T312+T313&gt;=16,Fixo/30*FF$4+(Q311+Q312+Q313+R311+R312+R313+S311+S312+S313+T311+T312-16)*Percapita/30*FF$4))))))</f>
        <v>13656.2</v>
      </c>
      <c r="FG311" s="177">
        <f>IF(C311=4,SUM(U311+U312+U313+W311+W312+W313)*Percapita/30*FG$4+(V311+V312+V313+X311+X312+X313)*Cadeirante/30*FG$4,IF(C311=3,IF(U314+W314=10,Fixo/30*FG$4+(U311+U312+U313+W311+W312+W313)*Percapita/30*FG$4+(V314+X314)*Cadeirante/30*FG$4,IF(U314+W314&lt;=9,(U314+W314)*Crechee/30*FG$4)+(V314+X314)*Cadeirante/30*FG$4+(U311+U312+U313+W311+W312+W313)*Percapita/30*FG$4)+IF(U314+W314&gt;=11,Fixo/30*FG$4+(U314+W314-10)*Crechee/30*FG$4,0),IF(C311=2,IF(V311+V312+V313+V314+X311+X312+X313+X314=1,Cadeirante/30*FG$4,IF(V311+V312+V313+V314+X311+X312+X313+X314=2,Fixo/30*FG$4,IF(V311+V312+V313+V314+X311+X312+X313+X314&gt;2,Fixo/30*FG$4+(V311+V312+V313+V314+X311+X312+X313+X314-2)*Cadeirante/30*FG$4)))+(U311+U312+U313+W311+W312+W313)*Percapita/30*FG$4+(U314+W314)*Crechee/30*FG$4,IF(C311=1,IF(U311+U312+U313+V311+V312+V313+W311+W312+W313+X311+X312+X313&lt;=15,(U311+U312+U313+W311+W312+W313)*Percapita/30*FG$4,IF(U311+U312+U313+V311+V312+V313+W311+W312+W313+X311+X312+X313&gt;=16,Fixo/30*FG$4+(U311+U312+U313+V311+V312+V313+W311+W312+W313+X311+X312-16)*Percapita/30*FG$4))))))</f>
        <v>0</v>
      </c>
      <c r="FH311" s="177">
        <f>IF(C311=4,SUM(Y311+Y312+Y313+AA311+AA312+AA313)*Percapita/30*FH$4+(Z311+Z312+Z313+AB311+AB312+AB313)*Cadeirante/30*FH$4,IF(C311=3,IF(Y314+AA314=10,Fixo/30*FH$4+(Y311+Y312+Y313+AA311+AA312+AA313)*Percapita/30*FH$4+(Z314+AB314)*Cadeirante/30*FH$4,IF(Y314+AA314&lt;=9,(Y314+AA314)*Crechee/30*FH$4)+(Z314+AB314)*Cadeirante/30*FH$4+(Y311+Y312+Y313+AA311+AA312+AA313)*Percapita/30*FH$4)+IF(Y314+AA314&gt;=11,Fixo/30*FH$4+(Y314+AA314-10)*Crechee/30*FH$4,0),IF(C311=2,IF(Z311+Z312+Z313+Z314+AB311+AB312+AB313+AB314=1,Cadeirante/30*FH$4,IF(Z311+Z312+Z313+Z314+AB311+AB312+AB313+AB314=2,Fixo/30*FH$4,IF(Z311+Z312+Z313+Z314+AB311+AB312+AB313+AB314&gt;2,Fixo/30*FH$4+(Z311+Z312+Z313+Z314+AB311+AB312+AB313+AB314-2)*Cadeirante/30*FH$4)))+(Y311+Y312+Y313+AA311+AA312+AA313)*Percapita/30*FH$4+(Y314+AA314)*Crechee/30*FH$4,IF(C311=1,IF(Y311+Y312+Y313+Z311+Z312+Z313+AA311+AA312+AA313+AB311+AB312+AB313&lt;=15,(Y311+Y312+Y313+AA311+AA312+AA313)*Percapita/30*FH$4,IF(Y311+Y312+Y313+Z311+Z312+Z313+AA311+AA312+AA313+AB311+AB312+AB313&gt;=16,Fixo/30*FH$4+(Y311+Y312+Y313+Z311+Z312+Z313+AA311+AA312+AA313+AB311+AB312-16)*Percapita/30*FH$4))))))</f>
        <v>0</v>
      </c>
      <c r="FI311" s="177">
        <f>IF(C311=4,SUM(AC311+AC312+AC313+AE311+AE312+AE313)*Percapita/30*FI$4+(AD311+AD312+AD313+AF311+AF312+AF313)*Cadeirante/30*FI$4,IF(C311=3,IF(AC314+AE314=10,Fixo/30*FI$4+(AC311+AC312+AC313+AE311+AE312+AE313)*Percapita/30*FI$4+(AD314+AF314)*Cadeirante/30*FI$4,IF(AC314+AE314&lt;=9,(AC314+AE314)*Crechee/30*FI$4)+(AD314+AF314)*Cadeirante/30*FI$4+(AC311+AC312+AC313+AE311+AE312+AE313)*Percapita/30*FI$4)+IF(AC314+AE314&gt;=11,Fixo/30*FI$4+(AC314+AE314-10)*Crechee/30*FI$4,0),IF(C311=2,IF(AD311+AD312+AD313+AD314+AF311+AF312+AF313+AF314=1,Cadeirante/30*FI$4,IF(AD311+AD312+AD313+AD314+AF311+AF312+AF313+AF314=2,Fixo/30*FI$4,IF(AD311+AD312+AD313+AD314+AF311+AF312+AF313+AF314&gt;2,Fixo/30*FI$4+(AD311+AD312+AD313+AD314+AF311+AF312+AF313+AF314-2)*Cadeirante/30*FI$4)))+(AC311+AC312+AC313+AE311+AE312+AE313)*Percapita/30*FI$4+(AC314+AE314)*Crechee/30*FI$4,IF(C311=1,IF(AC311+AC312+AC313+AD311+AD312+AD313+AE311+AE312+AE313+AF311+AF312+AF313&lt;=15,(AC311+AC312+AC313+AE311+AE312+AE313)*Percapita/30*FI$4,IF(AC311+AC312+AC313+AD311+AD312+AD313+AE311+AE312+AE313+AF311+AF312+AF313&gt;=16,Fixo/30*FI$4+(AC311+AC312+AC313+AD311+AD312+AD313+AE311+AE312+AE313+AF311+AF312-16)*Percapita/30*FI$4))))))</f>
        <v>0</v>
      </c>
      <c r="FJ311" s="177">
        <f>IF(C311=4,SUM(AG311+AG312+AG313+AI311+AI312+AI313)*Percapita/30*FJ$4+(AH311+AH312+AH313+AJ311+AJ312+AJ313)*Cadeirante/30*FJ$4,IF(C311=3,IF(AG314+AI314=10,Fixo/30*FJ$4+(AG311+AG312+AG313+AI311+AI312+AI313)*Percapita/30*FJ$4+(AH314+AJ314)*Cadeirante/30*FJ$4,IF(AG314+AI314&lt;=9,(AG314+AI314)*Crechee/30*FJ$4)+(AH314+AJ314)*Cadeirante/30*FJ$4+(AG311+AG312+AG313+AI311+AI312+AI313)*Percapita/30*FJ$4)+IF(AG314+AI314&gt;=11,Fixo/30*FJ$4+(AG314+AI314-10)*Crechee/30*FJ$4,0),IF(C311=2,IF(AH311+AH312+AH313+AH314+AJ311+AJ312+AJ313+AJ314=1,Cadeirante/30*FJ$4,IF(AH311+AH312+AH313+AH314+AJ311+AJ312+AJ313+AJ314=2,Fixo/30*FJ$4,IF(AH311+AH312+AH313+AH314+AJ311+AJ312+AJ313+AJ314&gt;2,Fixo/30*FJ$4+(AH311+AH312+AH313+AH314+AJ311+AJ312+AJ313+AJ314-2)*Cadeirante/30*FJ$4)))+(AG311+AG312+AG313+AI311+AI312+AI313)*Percapita/30*FJ$4+(AG314+AI314)*Crechee/30*FJ$4,IF(C311=1,IF(AG311+AG312+AG313+AH311+AH312+AH313+AI311+AI312+AI313+AJ311+AJ312+AJ313&lt;=15,(AG311+AG312+AG313+AI311+AI312+AI313)*Percapita/30*FJ$4,IF(AG311+AG312+AG313+AH311+AH312+AH313+AI311+AI312+AI313+AJ311+AJ312+AJ313&gt;=16,Fixo/30*FJ$4+(AG311+AG312+AG313+AH311+AH312+AH313+AI311+AI312+AI313+AJ311+AJ312-16)*Percapita/30*FJ$4))))))</f>
        <v>0</v>
      </c>
      <c r="FK311" s="177">
        <f>IF(C311=4,SUM(AK311+AK312+AK313+AM311+AM312+AM313)*Percapita/30*FK$4+(AL311+AL312+AL313+AN311+AN312+AN313)*Cadeirante/30*FK$4,IF(C311=3,IF(AK314+AM314=10,Fixo/30*FK$4+(AK311+AK312+AK313+AM311+AM312+AM313)*Percapita/30*FK$4+(AL314+AN314)*Cadeirante/30*FK$4,IF(AK314+AM314&lt;=9,(AK314+AM314)*Crechee/30*FK$4)+(AL314+AN314)*Cadeirante/30*FK$4+(AK311+AK312+AK313+AM311+AM312+AM313)*Percapita/30*FK$4)+IF(AK314+AM314&gt;=11,Fixo/30*FK$4+(AK314+AM314-10)*Crechee/30*FK$4,0),IF(C311=2,IF(AL311+AL312+AL313+AL314+AN311+AN312+AN313+AN314=1,Cadeirante/30*FK$4,IF(AL311+AL312+AL313+AL314+AN311+AN312+AN313+AN314=2,Fixo/30*FK$4,IF(AL311+AL312+AL313+AL314+AN311+AN312+AN313+AN314&gt;2,Fixo/30*FK$4+(AL311+AL312+AL313+AL314+AN311+AN312+AN313+AN314-2)*Cadeirante/30*FK$4)))+(AK311+AK312+AK313+AM311+AM312+AM313)*Percapita/30*FK$4+(AK314+AM314)*Crechee/30*FK$4,IF(C311=1,IF(AK311+AK312+AK313+AL311+AL312+AL313+AM311+AM312+AM313+AN311+AN312+AN313&lt;=15,(AK311+AK312+AK313+AM311+AM312+AM313)*Percapita/30*FK$4,IF(AK311+AK312+AK313+AL311+AL312+AL313+AM311+AM312+AM313+AN311+AN312+AN313&gt;=16,Fixo/30*FK$4+(AK311+AK312+AK313+AL311+AL312+AL313+AM311+AM312+AM313+AN311+AN312-16)*Percapita/30*FK$4))))))</f>
        <v>0</v>
      </c>
      <c r="FL311" s="177">
        <f>IF(C311=4,SUM(AO311+AO312+AO313+AQ311+AQ312+AQ313)*Percapita/30*FL$4+(AP311+AP312+AP313+AR311+AR312+AR313)*Cadeirante/30*FL$4,IF(C311=3,IF(AO314+AQ314=10,Fixo/30*FL$4+(AO311+AO312+AO313+AQ311+AQ312+AQ313)*Percapita/30*FL$4+(AP314+AR314)*Cadeirante/30*FL$4,IF(AO314+AQ314&lt;=9,(AO314+AQ314)*Crechee/30*FL$4)+(AP314+AR314)*Cadeirante/30*FL$4+(AO311+AO312+AO313+AQ311+AQ312+AQ313)*Percapita/30*FL$4)+IF(AO314+AQ314&gt;=11,Fixo/30*FL$4+(AO314+AQ314-10)*Crechee/30*FL$4,0),IF(C311=2,IF(AP311+AP312+AP313+AP314+AR311+AR312+AR313+AR314=1,Cadeirante/30*FL$4,IF(AP311+AP312+AP313+AP314+AR311+AR312+AR313+AR314=2,Fixo/30*FL$4,IF(AP311+AP312+AP313+AP314+AR311+AR312+AR313+AR314&gt;2,Fixo/30*FL$4+(AP311+AP312+AP313+AP314+AR311+AR312+AR313+AR314-2)*Cadeirante/30*FL$4)))+(AO311+AO312+AO313+AQ311+AQ312+AQ313)*Percapita/30*FL$4+(AO314+AQ314)*Crechee/30*FL$4,IF(C311=1,IF(AO311+AO312+AO313+AP311+AP312+AP313+AQ311+AQ312+AQ313+AR311+AR312+AR313&lt;=15,(AO311+AO312+AO313+AQ311+AQ312+AQ313)*Percapita/30*FL$4,IF(AO311+AO312+AO313+AP311+AP312+AP313+AQ311+AQ312+AQ313+AR311+AR312+AR313&gt;=16,Fixo/30*FL$4+(AO311+AO312+AO313+AP311+AP312+AP313+AQ311+AQ312+AQ313+AR311+AR312-16)*Percapita/30*FL$4))))))</f>
        <v>0</v>
      </c>
      <c r="FM311" s="177">
        <f>IF(C311=4,SUM(AS311+AS312+AS313+AU311+AU312+AU313)*Percapita/30*FM$4+(AT311+AT312+AT313+AV311+AV312+AV313)*Cadeirante/30*FM$4,IF(C311=3,IF(AS314+AU314=10,Fixo/30*FM$4+(AS311+AS312+AS313+AU311+AU312+AU313)*Percapita/30*FM$4+(AT314+AV314)*Cadeirante/30*FM$4,IF(AS314+AU314&lt;=9,(AS314+AU314)*Crechee/30*FM$4)+(AT314+AV314)*Cadeirante/30*FM$4+(AS311+AS312+AS313+AU311+AU312+AU313)*Percapita/30*FM$4)+IF(AS314+AU314&gt;=11,Fixo/30*FM$4+(AS314+AU314-10)*Crechee/30*FM$4,0),IF(C311=2,IF(AT311+AT312+AT313+AT314+AV311+AV312+AV313+AV314=1,Cadeirante/30*FM$4,IF(AT311+AT312+AT313+AT314+AV311+AV312+AV313+AV314=2,Fixo/30*FM$4,IF(AT311+AT312+AT313+AT314+AV311+AV312+AV313+AV314&gt;2,Fixo/30*FM$4+(AT311+AT312+AT313+AT314+AV311+AV312+AV313+AV314-2)*Cadeirante/30*FM$4)))+(AS311+AS312+AS313+AU311+AU312+AU313)*Percapita/30*FM$4+(AS314+AU314)*Crechee/30*FM$4,IF(C311=1,IF(AS311+AS312+AS313+AT311+AT312+AT313+AU311+AU312+AU313+AV311+AV312+AV313&lt;=15,(AS311+AS312+AS313+AU311+AU312+AU313)*Percapita/30*FM$4,IF(AS311+AS312+AS313+AT311+AT312+AT313+AU311+AU312+AU313+AV311+AV312+AV313&gt;=16,Fixo/30*FM$4+(AS311+AS312+AS313+AT311+AT312+AT313+AU311+AU312+AU313+AV311+AV312-16)*Percapita/30*FM$4))))))</f>
        <v>-295.34300000000002</v>
      </c>
      <c r="FN311" s="177">
        <f>IF(C311=4,SUM(AW311+AW312+AW313+AY311+AY312+AY313)*Percapita/30*FN$4+(AX311+AX312+AX313+AZ311+AZ312+AZ313)*Cadeirante/30*FN$4,IF(C311=3,IF(AW314+AY314=10,Fixo/30*FN$4+(AW311+AW312+AW313+AY311+AY312+AY313)*Percapita/30*FN$4+(AX314+AZ314)*Cadeirante/30*FN$4,IF(AW314+AY314&lt;=9,(AW314+AY314)*Crechee/30*FN$4)+(AX314+AZ314)*Cadeirante/30*FN$4+(AW311+AW312+AW313+AY311+AY312+AY313)*Percapita/30*FN$4)+IF(AW314+AY314&gt;=11,Fixo/30*FN$4+(AW314+AY314-10)*Crechee/30*FN$4,0),IF(C311=2,IF(AX311+AX312+AX313+AX314+AZ311+AZ312+AZ313+AZ314=1,Cadeirante/30*FN$4,IF(AX311+AX312+AX313+AX314+AZ311+AZ312+AZ313+AZ314=2,Fixo/30*FN$4,IF(AX311+AX312+AX313+AX314+AZ311+AZ312+AZ313+AZ314&gt;2,Fixo/30*FN$4+(AX311+AX312+AX313+AX314+AZ311+AZ312+AZ313+AZ314-2)*Cadeirante/30*FN$4)))+(AW311+AW312+AW313+AY311+AY312+AY313)*Percapita/30*FN$4+(AW314+AY314)*Crechee/30*FN$4,IF(C311=1,IF(AW311+AW312+AW313+AX311+AX312+AX313+AY311+AY312+AY313+AZ311+AZ312+AZ313&lt;=15,(AW311+AW312+AW313+AY311+AY312+AY313)*Percapita/30*FN$4,IF(AW311+AW312+AW313+AX311+AX312+AX313+AY311+AY312+AY313+AZ311+AZ312+AZ313&gt;=16,Fixo/30*FN$4+(AW311+AW312+AW313+AX311+AX312+AX313+AY311+AY312+AY313+AZ311+AZ312-16)*Percapita/30*FN$4))))))</f>
        <v>0</v>
      </c>
      <c r="FO311" s="177">
        <f>IF(C311=4,SUM(BA311+BA312+BA313+BC311+BC312+BC313)*Percapita/30*FO$4+(BB311+BB312+BB313+BD311+BD312+BD313)*Cadeirante/30*FO$4,IF(C311=3,IF(BA314+BC314=10,Fixo/30*FO$4+(BA311+BA312+BA313+BC311+BC312+BC313)*Percapita/30*FO$4+(BB314+BD314)*Cadeirante/30*FO$4,IF(BA314+BC314&lt;=9,(BA314+BC314)*Crechee/30*FO$4)+(BB314+BD314)*Cadeirante/30*FO$4+(BA311+BA312+BA313+BC311+BC312+BC313)*Percapita/30*FO$4)+IF(BA314+BC314&gt;=11,Fixo/30*FO$4+(BA314+BC314-10)*Crechee/30*FO$4,0),IF(C311=2,IF(BB311+BB312+BB313+BB314+BD311+BD312+BD313+BD314=1,Cadeirante/30*FO$4,IF(BB311+BB312+BB313+BB314+BD311+BD312+BD313+BD314=2,Fixo/30*FO$4,IF(BB311+BB312+BB313+BB314+BD311+BD312+BD313+BD314&gt;2,Fixo/30*FO$4+(BB311+BB312+BB313+BB314+BD311+BD312+BD313+BD314-2)*Cadeirante/30*FO$4)))+(BA311+BA312+BA313+BC311+BC312+BC313)*Percapita/30*FO$4+(BA314+BC314)*Crechee/30*FO$4,IF(C311=1,IF(BA311+BA312+BA313+BB311+BB312+BB313+BC311+BC312+BC313+BD311+BD312+BD313&lt;=15,(BA311+BA312+BA313+BC311+BC312+BC313)*Percapita/30*FO$4,IF(BA311+BA312+BA313+BB311+BB312+BB313+BC311+BC312+BC313+BD311+BD312+BD313&gt;=16,Fixo/30*FO$4+(BA311+BA312+BA313+BB311+BB312+BB313+BC311+BC312+BC313+BD311+BD312-16)*Percapita/30*FO$4))))))</f>
        <v>269.661</v>
      </c>
      <c r="FP311" s="177">
        <f>IF(C311=4,SUM(BE311+BE312+BE313+BG311+BG312+BG313)*Percapita/30*FP$4+(BF311+BF312+BF313+BH311+BH312+BH313)*Cadeirante/30*FP$4,IF(C311=3,IF(BE314+BG314=10,Fixo/30*FP$4+(BE311+BE312+BE313+BG311+BG312+BG313)*Percapita/30*FP$4+(BF314+BH314)*Cadeirante/30*FP$4,IF(BE314+BG314&lt;=9,(BE314+BG314)*Crechee/30*FP$4)+(BF314+BH314)*Cadeirante/30*FP$4+(BE311+BE312+BE313+BG311+BG312+BG313)*Percapita/30*FP$4)+IF(BE314+BG314&gt;=11,Fixo/30*FP$4+(BE314+BG314-10)*Crechee/30*FP$4,0),IF(C311=2,IF(BF311+BF312+BF313+BF314+BH311+BH312+BH313+BH314=1,Cadeirante/30*FP$4,IF(BF311+BF312+BF313+BF314+BH311+BH312+BH313+BH314=2,Fixo/30*FP$4,IF(BF311+BF312+BF313+BF314+BH311+BH312+BH313+BH314&gt;2,Fixo/30*FP$4+(BF311+BF312+BF313+BF314+BH311+BH312+BH313+BH314-2)*Cadeirante/30*FP$4)))+(BE311+BE312+BE313+BG311+BG312+BG313)*Percapita/30*FP$4+(BE314+BG314)*Crechee/30*FP$4,IF(C311=1,IF(BE311+BE312+BE313+BF311+BF312+BF313+BG311+BG312+BG313+BH311+BH312+BH313&lt;=15,(BE311+BE312+BE313+BG311+BG312+BG313)*Percapita/30*FP$4,IF(BE311+BE312+BE313+BF311+BF312+BF313+BG311+BG312+BG313+BH311+BH312+BH313&gt;=16,Fixo/30*FP$4+(BE311+BE312+BE313+BF311+BF312+BF313+BG311+BG312+BG313+BH311+BH312-16)*Percapita/30*FP$4))))))</f>
        <v>0</v>
      </c>
      <c r="FQ311" s="177">
        <f>IF(C311=4,SUM(BI311+BI312+BI313+BK311+BK312+BK313)*Percapita/30*FQ$4+(BJ311+BJ312+BJ313+BL311+BL312+BL313)*Cadeirante/30*FQ$4,IF(C311=3,IF(BI314+BK314=10,Fixo/30*FQ$4+(BI311+BI312+BI313+BK311+BK312+BK313)*Percapita/30*FQ$4+(BJ314+BL314)*Cadeirante/30*FQ$4,IF(BI314+BK314&lt;=9,(BI314+BK314)*Crechee/30*FQ$4)+(BJ314+BL314)*Cadeirante/30*FQ$4+(BI311+BI312+BI313+BK311+BK312+BK313)*Percapita/30*FQ$4)+IF(BI314+BK314&gt;=11,Fixo/30*FQ$4+(BI314+BK314-10)*Crechee/30*FQ$4,0),IF(C311=2,IF(BJ311+BJ312+BJ313+BJ314+BL311+BL312+BL313+BL314=1,Cadeirante/30*FQ$4,IF(BJ311+BJ312+BJ313+BJ314+BL311+BL312+BL313+BL314=2,Fixo/30*FQ$4,IF(BJ311+BJ312+BJ313+BJ314+BL311+BL312+BL313+BL314&gt;2,Fixo/30*FQ$4+(BJ311+BJ312+BJ313+BJ314+BL311+BL312+BL313+BL314-2)*Cadeirante/30*FQ$4)))+(BI311+BI312+BI313+BK311+BK312+BK313)*Percapita/30*FQ$4+(BI314+BK314)*Crechee/30*FQ$4,IF(C311=1,IF(BI311+BI312+BI313+BJ311+BJ312+BJ313+BK311+BK312+BK313+BL311+BL312+BL313&lt;=15,(BI311+BI312+BI313+BK311+BK312+BK313)*Percapita/30*FQ$4,IF(BI311+BI312+BI313+BJ311+BJ312+BJ313+BK311+BK312+BK313+BL311+BL312+BL313&gt;=16,Fixo/30*FQ$4+(BI311+BI312+BI313+BJ311+BJ312+BJ313+BK311+BK312+BK313+BL311+BL312-16)*Percapita/30*FQ$4))))))</f>
        <v>0</v>
      </c>
      <c r="FR311" s="177">
        <f>IF(C311=4,SUM(BM311+BM312+BM313+BO311+BO312+BO313)*Percapita/30*FR$4+(BN311+BN312+BN313+BP311+BP312+BP313)*Cadeirante/30*FR$4,IF(C311=3,IF(BM314+BO314=10,Fixo/30*FR$4+(BM311+BM312+BM313+BO311+BO312+BO313)*Percapita/30*FR$4+(BN314+BP314)*Cadeirante/30*FR$4,IF(BM314+BO314&lt;=9,(BM314+BO314)*Crechee/30*FR$4)+(BN314+BP314)*Cadeirante/30*FR$4+(BM311+BM312+BM313+BO311+BO312+BO313)*Percapita/30*FR$4)+IF(BM314+BO314&gt;=11,Fixo/30*FR$4+(BM314+BO314-10)*Crechee/30*FR$4,0),IF(C311=2,IF(BN311+BN312+BN313+BN314+BP311+BP312+BP313+BP314=1,Cadeirante/30*FR$4,IF(BN311+BN312+BN313+BN314+BP311+BP312+BP313+BP314=2,Fixo/30*FR$4,IF(BN311+BN312+BN313+BN314+BP311+BP312+BP313+BP314&gt;2,Fixo/30*FR$4+(BN311+BN312+BN313+BN314+BP311+BP312+BP313+BP314-2)*Cadeirante/30*FR$4)))+(BM311+BM312+BM313+BO311+BO312+BO313)*Percapita/30*FR$4+(BM314+BO314)*Crechee/30*FR$4,IF(C311=1,IF(BM311+BM312+BM313+BN311+BN312+BN313+BO311+BO312+BO313+BP311+BP312+BP313&lt;=15,(BM311+BM312+BM313+BO311+BO312+BO313)*Percapita/30*FR$4,IF(BM311+BM312+BM313+BN311+BN312+BN313+BO311+BO312+BO313+BP311+BP312+BP313&gt;=16,Fixo/30*FR$4+(BM311+BM312+BM313+BN311+BN312+BN313+BO311+BO312+BO313+BP311+BP312-16)*Percapita/30*FR$4))))))</f>
        <v>0</v>
      </c>
      <c r="FS311" s="177">
        <f>IF(C311=4,SUM(BQ311+BQ312+BQ313+BS311+BS312+BS313)*Percapita/30*FS$4+(BR311+BR312+BR313+BT311+BT312+BT313)*Cadeirante/30*FS$4,IF(C311=3,IF(BQ314+BS314=10,Fixo/30*FS$4+(BQ311+BQ312+BQ313+BS311+BS312+BS313)*Percapita/30*FS$4+(BR314+BT314)*Cadeirante/30*FS$4,IF(BQ314+BS314&lt;=9,(BQ314+BS314)*Crechee/30*FS$4)+(BR314+BT314)*Cadeirante/30*FS$4+(BQ311+BQ312+BQ313+BS311+BS312+BS313)*Percapita/30*FS$4)+IF(BQ314+BS314&gt;=11,Fixo/30*FS$4+(BQ314+BS314-10)*Crechee/30*FS$4,0),IF(C311=2,IF(BR311+BR312+BR313+BR314+BT311+BT312+BT313+BT314=1,Cadeirante/30*FS$4,IF(BR311+BR312+BR313+BR314+BT311+BT312+BT313+BT314=2,Fixo/30*FS$4,IF(BR311+BR312+BR313+BR314+BT311+BT312+BT313+BT314&gt;2,Fixo/30*FS$4+(BR311+BR312+BR313+BR314+BT311+BT312+BT313+BT314-2)*Cadeirante/30*FS$4)))+(BQ311+BQ312+BQ313+BS311+BS312+BS313)*Percapita/30*FS$4+(BQ314+BS314)*Crechee/30*FS$4,IF(C311=1,IF(BQ311+BQ312+BQ313+BR311+BR312+BR313+BS311+BS312+BS313+BT311+BT312+BT313&lt;=15,(BQ311+BQ312+BQ313+BS311+BS312+BS313)*Percapita/30*FS$4,IF(BQ311+BQ312+BQ313+BR311+BR312+BR313+BS311+BS312+BS313+BT311+BT312+BT313&gt;=16,Fixo/30*FS$4+(BQ311+BQ312+BQ313+BR311+BR312+BR313+BS311+BS312+BS313+BT311+BT312-16)*Percapita/30*FS$4))))))</f>
        <v>0</v>
      </c>
      <c r="FT311" s="177">
        <f>IF(C311=4,SUM(BU311+BU312+BU313+BW311+BW312+BW313)*Percapita/30*FT$4+(BV311+BV312+BV313+BX311+BX312+BX313)*Cadeirante/30*FT$4,IF(C311=3,IF(BU314+BW314=10,Fixo/30*FT$4+(BU311+BU312+BU313+BW311+BW312+BW313)*Percapita/30*FT$4+(BV314+BX314)*Cadeirante/30*FT$4,IF(BU314+BW314&lt;=9,(BU314+BW314)*Crechee/30*FT$4)+(BV314+BX314)*Cadeirante/30*FT$4+(BU311+BU312+BU313+BW311+BW312+BW313)*Percapita/30*FT$4)+IF(BU314+BW314&gt;=11,Fixo/30*FT$4+(BU314+BW314-10)*Crechee/30*FT$4,0),IF(C311=2,IF(BV311+BV312+BV313+BV314+BX311+BX312+BX313+BX314=1,Cadeirante/30*FT$4,IF(BV311+BV312+BV313+BV314+BX311+BX312+BX313+BX314=2,Fixo/30*FT$4,IF(BV311+BV312+BV313+BV314+BX311+BX312+BX313+BX314&gt;2,Fixo/30*FT$4+(BV311+BV312+BV313+BV314+BX311+BX312+BX313+BX314-2)*Cadeirante/30*FT$4)))+(BU311+BU312+BU313+BW311+BW312+BW313)*Percapita/30*FT$4+(BU314+BW314)*Crechee/30*FT$4,IF(C311=1,IF(BU311+BU312+BU313+BV311+BV312+BV313+BW311+BW312+BW313+BX311+BX312+BX313&lt;=15,(BU311+BU312+BU313+BW311+BW312+BW313)*Percapita/30*FT$4,IF(BU311+BU312+BU313+BV311+BV312+BV313+BW311+BW312+BW313+BX311+BX312+BX313&gt;=16,Fixo/30*FT$4+(BU311+BU312+BU313+BV311+BV312+BV313+BW311+BW312+BW313+BX311+BX312-16)*Percapita/30*FT$4))))))</f>
        <v>0</v>
      </c>
      <c r="FU311" s="177">
        <f>IF(C311=4,SUM(BY311+BY312+BY313+CA311+CA312+CA313)*Percapita/30*FU$4+(BZ311+BZ312+BZ313+CB311+CB312+CB313)*Cadeirante/30*FU$4,IF(C311=3,IF(BY314+CA314=10,Fixo/30*FU$4+(BY311+BY312+BY313+CA311+CA312+CA313)*Percapita/30*FU$4+(BZ314+CB314)*Cadeirante/30*FU$4,IF(BY314+CA314&lt;=9,(BY314+CA314)*Crechee/30*FU$4)+(BZ314+CB314)*Cadeirante/30*FU$4+(BY311+BY312+BY313+CA311+CA312+CA313)*Percapita/30*FU$4)+IF(BY314+CA314&gt;=11,Fixo/30*FU$4+(BY314+CA314-10)*Crechee/30*FU$4,0),IF(C311=2,IF(BZ311+BZ312+BZ313+BZ314+CB311+CB312+CB313+CB314=1,Cadeirante/30*FU$4,IF(BZ311+BZ312+BZ313+BZ314+CB311+CB312+CB313+CB314=2,Fixo/30*FU$4,IF(BZ311+BZ312+BZ313+BZ314+CB311+CB312+CB313+CB314&gt;2,Fixo/30*FU$4+(BZ311+BZ312+BZ313+BZ314+CB311+CB312+CB313+CB314-2)*Cadeirante/30*FU$4)))+(BY311+BY312+BY313+CA311+CA312+CA313)*Percapita/30*FU$4+(BY314+CA314)*Crechee/30*FU$4,IF(C311=1,IF(BY311+BY312+BY313+BZ311+BZ312+BZ313+CA311+CA312+CA313+CB311+CB312+CB313&lt;=15,(BY311+BY312+BY313+CA311+CA312+CA313)*Percapita/30*FU$4,IF(BY311+BY312+BY313+BZ311+BZ312+BZ313+CA311+CA312+CA313+CB311+CB312+CB313&gt;=16,Fixo/30*FU$4+(BY311+BY312+BY313+BZ311+BZ312+BZ313+CA311+CA312+CA313+CB311+CB312-16)*Percapita/30*FU$4))))))</f>
        <v>0</v>
      </c>
      <c r="FV311" s="177">
        <f>IF(C311=4,SUM(CC311+CC312+CC313+CE311+CE312+CE313)*Percapita/30*FV$4+(CD311+CD312+CD313+CF311+CF312+CF313)*Cadeirante/30*FV$4,IF(C311=3,IF(CC314+CE314=10,Fixo/30*FV$4+(CC311+CC312+CC313+CE311+CE312+CE313)*Percapita/30*FV$4+(CD314+CF314)*Cadeirante/30*FV$4,IF(CC314+CE314&lt;=9,(CC314+CE314)*Crechee/30*FV$4)+(CD314+CF314)*Cadeirante/30*FV$4+(CC311+CC312+CC313+CE311+CE312+CE313)*Percapita/30*FV$4)+IF(CC314+CE314&gt;=11,Fixo/30*FV$4+(CC314+CE314-10)*Crechee/30*FV$4,0),IF(C311=2,IF(CD311+CD312+CD313+CD314+CF311+CF312+CF313+CF314=1,Cadeirante/30*FV$4,IF(CD311+CD312+CD313+CD314+CF311+CF312+CF313+CF314=2,Fixo/30*FV$4,IF(CD311+CD312+CD313+CD314+CF311+CF312+CF313+CF314&gt;2,Fixo/30*FV$4+(CD311+CD312+CD313+CD314+CF311+CF312+CF313+CF314-2)*Cadeirante/30*FV$4)))+(CC311+CC312+CC313+CE311+CE312+CE313)*Percapita/30*FV$4+(CC314+CE314)*Crechee/30*FV$4,IF(C311=1,IF(CC311+CC312+CC313+CD311+CD312+CD313+CE311+CE312+CE313+CF311+CF312+CF313&lt;=15,(CC311+CC312+CC313+CE311+CE312+CE313)*Percapita/30*FV$4,IF(CC311+CC312+CC313+CD311+CD312+CD313+CE311+CE312+CE313+CF311+CF312+CF313&gt;=16,Fixo/30*FV$4+(CC311+CC312+CC313+CD311+CD312+CD313+CE311+CE312+CE313+CF311+CF312-16)*Percapita/30*FV$4))))))</f>
        <v>0</v>
      </c>
      <c r="FW311" s="177">
        <f>IF(C311=4,SUM(CG311+CG312+CG313+CI311+CI312+CI313)*Percapita/30*FW$4+(CH311+CH312+CH313+CJ311+CJ312+CJ313)*Cadeirante/30*FW$4,IF(C311=3,IF(CG314+CI314=10,Fixo/30*FW$4+(CG311+CG312+CG313+CI311+CI312+CI313)*Percapita/30*FW$4+(CH314+CJ314)*Cadeirante/30*FW$4,IF(CG314+CI314&lt;=9,(CG314+CI314)*Crechee/30*FW$4)+(CH314+CJ314)*Cadeirante/30*FW$4+(CG311+CG312+CG313+CI311+CI312+CI313)*Percapita/30*FW$4)+IF(CG314+CI314&gt;=11,Fixo/30*FW$4+(CG314+CI314-10)*Crechee/30*FW$4,0),IF(C311=2,IF(CH311+CH312+CH313+CH314+CJ311+CJ312+CJ313+CJ314=1,Cadeirante/30*FW$4,IF(CH311+CH312+CH313+CH314+CJ311+CJ312+CJ313+CJ314=2,Fixo/30*FW$4,IF(CH311+CH312+CH313+CH314+CJ311+CJ312+CJ313+CJ314&gt;2,Fixo/30*FW$4+(CH311+CH312+CH313+CH314+CJ311+CJ312+CJ313+CJ314-2)*Cadeirante/30*FW$4)))+(CG311+CG312+CG313+CI311+CI312+CI313)*Percapita/30*FW$4+(CG314+CI314)*Crechee/30*FW$4,IF(C311=1,IF(CG311+CG312+CG313+CH311+CH312+CH313+CI311+CI312+CI313+CJ311+CJ312+CJ313&lt;=15,(CG311+CG312+CG313+CI311+CI312+CI313)*Percapita/30*FW$4,IF(CG311+CG312+CG313+CH311+CH312+CH313+CI311+CI312+CI313+CJ311+CJ312+CJ313&gt;=16,Fixo/30*FW$4+(CG311+CG312+CG313+CH311+CH312+CH313+CI311+CI312+CI313+CJ311+CJ312-16)*Percapita/30*FW$4))))))</f>
        <v>0</v>
      </c>
      <c r="FX311" s="177">
        <f>IF(C311=4,SUM(CK311+CK312+CK313+CM311+CM312+CM313)*Percapita/30*FX$4+(CL311+CL312+CL313+CN311+CN312+CN313)*Cadeirante/30*FX$4,IF(C311=3,IF(CK314+CM314=10,Fixo/30*FX$4+(CK311+CK312+CK313+CM311+CM312+CM313)*Percapita/30*FX$4+(CL314+CN314)*Cadeirante/30*FX$4,IF(CK314+CM314&lt;=9,(CK314+CM314)*Crechee/30*FX$4)+(CL314+CN314)*Cadeirante/30*FX$4+(CK311+CK312+CK313+CM311+CM312+CM313)*Percapita/30*FX$4)+IF(CK314+CM314&gt;=11,Fixo/30*FX$4+(CK314+CM314-10)*Crechee/30*FX$4,0),IF(C311=2,IF(CL311+CL312+CL313+CL314+CN311+CN312+CN313+CN314=1,Cadeirante/30*FX$4,IF(CL311+CL312+CL313+CL314+CN311+CN312+CN313+CN314=2,Fixo/30*FX$4,IF(CL311+CL312+CL313+CL314+CN311+CN312+CN313+CN314&gt;2,Fixo/30*FX$4+(CL311+CL312+CL313+CL314+CN311+CN312+CN313+CN314-2)*Cadeirante/30*FX$4)))+(CK311+CK312+CK313+CM311+CM312+CM313)*Percapita/30*FX$4+(CK314+CM314)*Crechee/30*FX$4,IF(C311=1,IF(CK311+CK312+CK313+CL311+CL312+CL313+CM311+CM312+CM313+CN311+CN312+CN313&lt;=15,(CK311+CK312+CK313+CM311+CM312+CM313)*Percapita/30*FX$4,IF(CK311+CK312+CK313+CL311+CL312+CL313+CM311+CM312+CM313+CN311+CN312+CN313&gt;=16,Fixo/30*FX$4+(CK311+CK312+CK313+CL311+CL312+CL313+CM311+CM312+CM313+CN311+CN312-16)*Percapita/30*FX$4))))))</f>
        <v>0</v>
      </c>
      <c r="FY311" s="177">
        <f>IF(C311=4,SUM(CO311+CO312+CO313+CQ311+CQ312+CQ313)*Percapita/30*FY$4+(CP311+CP312+CP313+CR311+CR312+CR313)*Cadeirante/30*FY$4,IF(C311=3,IF(CO314+CQ314=10,Fixo/30*FY$4+(CO311+CO312+CO313+CQ311+CQ312+CQ313)*Percapita/30*FY$4+(CP314+CR314)*Cadeirante/30*FY$4,IF(CO314+CQ314&lt;=9,(CO314+CQ314)*Crechee/30*FY$4)+(CP314+CR314)*Cadeirante/30*FY$4+(CO311+CO312+CO313+CQ311+CQ312+CQ313)*Percapita/30*FY$4)+IF(CO314+CQ314&gt;=11,Fixo/30*FY$4+(CO314+CQ314-10)*Crechee/30*FY$4,0),IF(C311=2,IF(CP311+CP312+CP313+CP314+CR311+CR312+CR313+CR314=1,Cadeirante/30*FY$4,IF(CP311+CP312+CP313+CP314+CR311+CR312+CR313+CR314=2,Fixo/30*FY$4,IF(CP311+CP312+CP313+CP314+CR311+CR312+CR313+CR314&gt;2,Fixo/30*FY$4+(CP311+CP312+CP313+CP314+CR311+CR312+CR313+CR314-2)*Cadeirante/30*FY$4)))+(CO311+CO312+CO313+CQ311+CQ312+CQ313)*Percapita/30*FY$4+(CO314+CQ314)*Crechee/30*FY$4,IF(C311=1,IF(CO311+CO312+CO313+CP311+CP312+CP313+CQ311+CQ312+CQ313+CR311+CR312+CR313&lt;=15,(CO311+CO312+CO313+CQ311+CQ312+CQ313)*Percapita/30*FY$4,IF(CO311+CO312+CO313+CP311+CP312+CP313+CQ311+CQ312+CQ313+CR311+CR312+CR313&gt;=16,Fixo/30*FY$4+(CO311+CO312+CO313+CP311+CP312+CP313+CQ311+CQ312+CQ313+CR311+CR312-16)*Percapita/30*FY$4))))))</f>
        <v>0</v>
      </c>
      <c r="FZ311" s="177">
        <f>IF(C311=4,SUM(CS311+CS312+CS313+CU311+CU312+CU313)*Percapita/30*FZ$4+(CT311+CT312+CT313+CV311+CV312+CV313)*Cadeirante/30*FZ$4,IF(C311=3,IF(CS314+CU314=10,Fixo/30*FZ$4+(CS311+CS312+CS313+CU311+CU312+CU313)*Percapita/30*FZ$4+(CT314+CV314)*Cadeirante/30*FZ$4,IF(CS314+CU314&lt;=9,(CS314+CU314)*Crechee/30*FZ$4)+(CT314+CV314)*Cadeirante/30*FZ$4+(CS311+CS312+CS313+CU311+CU312+CU313)*Percapita/30*FZ$4)+IF(CS314+CU314&gt;=11,Fixo/30*FZ$4+(CS314+CU314-10)*Crechee/30*FZ$4,0),IF(C311=2,IF(CT311+CT312+CT313+CT314+CV311+CV312+CV313+CV314=1,Cadeirante/30*FZ$4,IF(CT311+CT312+CT313+CT314+CV311+CV312+CV313+CV314=2,Fixo/30*FZ$4,IF(CT311+CT312+CT313+CT314+CV311+CV312+CV313+CV314&gt;2,Fixo/30*FZ$4+(CT311+CT312+CT313+CT314+CV311+CV312+CV313+CV314-2)*Cadeirante/30*FZ$4)))+(CS311+CS312+CS313+CU311+CU312+CU313)*Percapita/30*FZ$4+(CS314+CU314)*Crechee/30*FZ$4,IF(C311=1,IF(CS311+CS312+CS313+CT311+CT312+CT313+CU311+CU312+CU313+CV311+CV312+CV313&lt;=15,(CS311+CS312+CS313+CU311+CU312+CU313)*Percapita/30*FZ$4,IF(CS311+CS312+CS313+CT311+CT312+CT313+CU311+CU312+CU313+CV311+CV312+CV313&gt;=16,Fixo/30*FZ$4+(CS311+CS312+CS313+CT311+CT312+CT313+CU311+CU312+CU313+CV311+CV312-16)*Percapita/30*FZ$4))))))</f>
        <v>0</v>
      </c>
      <c r="GA311" s="177">
        <f>IF(C311=4,SUM(CW311+CW312+CW313+CY311+CY312+CY313)*Percapita/30*GA$4+(CX311+CX312+CX313+CZ311+CZ312+CZ313)*Cadeirante/30*GA$4,IF(C311=3,IF(CW314+CY314=10,Fixo/30*GA$4+(CW311+CW312+CW313+CY311+CY312+CY313)*Percapita/30*GA$4+(CX314+CZ314)*Cadeirante/30*GA$4,IF(CW314+CY314&lt;=9,(CW314+CY314)*Crechee/30*GA$4)+(CX314+CZ314)*Cadeirante/30*GA$4+(CW311+CW312+CW313+CY311+CY312+CY313)*Percapita/30*GA$4)+IF(CW314+CY314&gt;=11,Fixo/30*GA$4+(CW314+CY314-10)*Crechee/30*GA$4,0),IF(C311=2,IF(CX311+CX312+CX313+CX314+CZ311+CZ312+CZ313+CZ314=1,Cadeirante/30*GA$4,IF(CX311+CX312+CX313+CX314+CZ311+CZ312+CZ313+CZ314=2,Fixo/30*GA$4,IF(CX311+CX312+CX313+CX314+CZ311+CZ312+CZ313+CZ314&gt;2,Fixo/30*GA$4+(CX311+CX312+CX313+CX314+CZ311+CZ312+CZ313+CZ314-2)*Cadeirante/30*GA$4)))+(CW311+CW312+CW313+CY311+CY312+CY313)*Percapita/30*GA$4+(CW314+CY314)*Crechee/30*GA$4,IF(C311=1,IF(CW311+CW312+CW313+CX311+CX312+CX313+CY311+CY312+CY313+CZ311+CZ312+CZ313&lt;=15,(CW311+CW312+CW313+CY311+CY312+CY313)*Percapita/30*GA$4,IF(CW311+CW312+CW313+CX311+CX312+CX313+CY311+CY312+CY313+CZ311+CZ312+CZ313&gt;=16,Fixo/30*GA$4+(CW311+CW312+CW313+CX311+CX312+CX313+CY311+CY312+CY313+CZ311+CZ312-16)*Percapita/30*GA$4))))))</f>
        <v>0</v>
      </c>
      <c r="GB311" s="177">
        <f>IF(C311=4,SUM(DA311+DA312+DA313+DC311+DC312+DC313)*Percapita/30*GB$4+(DB311+DB312+DB313+DD311+DD312+DD313)*Cadeirante/30*GB$4,IF(C311=3,IF(DA314+DC314=10,Fixo/30*GB$4+(DA311+DA312+DA313+DC311+DC312+DC313)*Percapita/30*GB$4+(DB314+DD314)*Cadeirante/30*GB$4,IF(DA314+DC314&lt;=9,(DA314+DC314)*Crechee/30*GB$4)+(DB314+DD314)*Cadeirante/30*GB$4+(DA311+DA312+DA313+DC311+DC312+DC313)*Percapita/30*GB$4)+IF(DA314+DC314&gt;=11,Fixo/30*GB$4+(DA314+DC314-10)*Crechee/30*GB$4,0),IF(C311=2,IF(DB311+DB312+DB313+DB314+DD311+DD312+DD313+DD314=1,Cadeirante/30*GB$4,IF(DB311+DB312+DB313+DB314+DD311+DD312+DD313+DD314=2,Fixo/30*GB$4,IF(DB311+DB312+DB313+DB314+DD311+DD312+DD313+DD314&gt;2,Fixo/30*GB$4+(DB311+DB312+DB313+DB314+DD311+DD312+DD313+DD314-2)*Cadeirante/30*GB$4)))+(DA311+DA312+DA313+DC311+DC312+DC313)*Percapita/30*GB$4+(DA314+DC314)*Crechee/30*GB$4,IF(C311=1,IF(DA311+DA312+DA313+DB311+DB312+DB313+DC311+DC312+DC313+DD311+DD312+DD313&lt;=15,(DA311+DA312+DA313+DC311+DC312+DC313)*Percapita/30*GB$4,IF(DA311+DA312+DA313+DB311+DB312+DB313+DC311+DC312+DC313+DD311+DD312+DD313&gt;=16,Fixo/30*GB$4+(DA311+DA312+DA313+DB311+DB312+DB313+DC311+DC312+DC313+DD311+DD312-16)*Percapita/30*GB$4))))))</f>
        <v>0</v>
      </c>
      <c r="GC311" s="177">
        <f>IF(C311=4,SUM(DE311+DE312+DE313+DG311+DG312+DG313)*Percapita/30*GC$4+(DF311+DF312+DF313+DH311+DH312+DH313)*Cadeirante/30*GC$4,IF(C311=3,IF(DE314+DG314=10,Fixo/30*GC$4+(DE311+DE312+DE313+DG311+DG312+DG313)*Percapita/30*GC$4+(DF314+DH314)*Cadeirante/30*GC$4,IF(DE314+DG314&lt;=9,(DE314+DG314)*Crechee/30*GC$4)+(DF314+DH314)*Cadeirante/30*GC$4+(DE311+DE312+DE313+DG311+DG312+DG313)*Percapita/30*GC$4)+IF(DE314+DG314&gt;=11,Fixo/30*GC$4+(DE314+DG314-10)*Crechee/30*GC$4,0),IF(C311=2,IF(DF311+DF312+DF313+DF314+DH311+DH312+DH313+DH314=1,Cadeirante/30*GC$4,IF(DF311+DF312+DF313+DF314+DH311+DH312+DH313+DH314=2,Fixo/30*GC$4,IF(DF311+DF312+DF313+DF314+DH311+DH312+DH313+DH314&gt;2,Fixo/30*GC$4+(DF311+DF312+DF313+DF314+DH311+DH312+DH313+DH314-2)*Cadeirante/30*GC$4)))+(DE311+DE312+DE313+DG311+DG312+DG313)*Percapita/30*GC$4+(DE314+DG314)*Crechee/30*GC$4,IF(C311=1,IF(DE311+DE312+DE313+DF311+DF312+DF313+DG311+DG312+DG313+DH311+DH312+DH313&lt;=15,(DE311+DE312+DE313+DG311+DG312+DG313)*Percapita/30*GC$4,IF(DE311+DE312+DE313+DF311+DF312+DF313+DG311+DG312+DG313+DH311+DH312+DH313&gt;=16,Fixo/30*GC$4+(DE311+DE312+DE313+DF311+DF312+DF313+DG311+DG312+DG313+DH311+DH312-16)*Percapita/30*GC$4))))))</f>
        <v>0</v>
      </c>
      <c r="GD311" s="177">
        <f>IF(C311=4,SUM(DI311+DI312+DI313+DK311+DK312+DK313)*Percapita/30*GD$4+(DJ311+DJ312+DJ313+DL311+DL312+DL313)*Cadeirante/30*GD$4,IF(C311=3,IF(DI314+DK314=10,Fixo/30*GD$4+(DI311+DI312+DI313+DK311+DK312+DK313)*Percapita/30*GD$4+(DJ314+DL314)*Cadeirante/30*GD$4,IF(DI314+DK314&lt;=9,(DI314+DK314)*Crechee/30*GD$4)+(DJ314+DL314)*Cadeirante/30*GD$4+(DI311+DI312+DI313+DK311+DK312+DK313)*Percapita/30*GD$4)+IF(DI314+DK314&gt;=11,Fixo/30*GD$4+(DI314+DK314-10)*Crechee/30*GD$4,0),IF(C311=2,IF(DJ311+DJ312+DJ313+DJ314+DL311+DL312+DL313+DL314=1,Cadeirante/30*GD$4,IF(DJ311+DJ312+DJ313+DJ314+DL311+DL312+DL313+DL314=2,Fixo/30*GD$4,IF(DJ311+DJ312+DJ313+DJ314+DL311+DL312+DL313+DL314&gt;2,Fixo/30*GD$4+(DJ311+DJ312+DJ313+DJ314+DL311+DL312+DL313+DL314-2)*Cadeirante/30*GD$4)))+(DI311+DI312+DI313+DK311+DK312+DK313)*Percapita/30*GD$4+(DI314+DK314)*Crechee/30*GD$4,IF(C311=1,IF(DI311+DI312+DI313+DJ311+DJ312+DJ313+DK311+DK312+DK313+DL311+DL312+DL313&lt;=15,(DI311+DI312+DI313+DK311+DK312+DK313)*Percapita/30*GD$4,IF(DI311+DI312+DI313+DJ311+DJ312+DJ313+DK311+DK312+DK313+DL311+DL312+DL313&gt;=16,Fixo/30*GD$4+(DI311+DI312+DI313+DJ311+DJ312+DJ313+DK311+DK312+DK313+DL311+DL312-16)*Percapita/30*GD$4))))))</f>
        <v>0</v>
      </c>
      <c r="GE311" s="177">
        <f>IF(C311=4,SUM(DM311+DM312+DM313+DO311+DO312+DO313)*Percapita/30*GE$4+(DN311+DN312+DN313+DP311+DP312+DP313)*Cadeirante/30*GE$4,IF(C311=3,IF(DM314+DO314=10,Fixo/30*GE$4+(DM311+DM312+DM313+DO311+DO312+DO313)*Percapita/30*GE$4+(DN314+DP314)*Cadeirante/30*GE$4,IF(DM314+DO314&lt;=9,(DM314+DO314)*Crechee/30*GE$4)+(DN314+DP314)*Cadeirante/30*GE$4+(DM311+DM312+DM313+DO311+DO312+DO313)*Percapita/30*GE$4)+IF(DM314+DO314&gt;=11,Fixo/30*GE$4+(DM314+DO314-10)*Crechee/30*GE$4,0),IF(C311=2,IF(DN311+DN312+DN313+DN314+DP311+DP312+DP313+DP314=1,Cadeirante/30*GE$4,IF(DN311+DN312+DN313+DN314+DP311+DP312+DP313+DP314=2,Fixo/30*GE$4,IF(DN311+DN312+DN313+DN314+DP311+DP312+DP313+DP314&gt;2,Fixo/30*GE$4+(DN311+DN312+DN313+DN314+DP311+DP312+DP313+DP314-2)*Cadeirante/30*GE$4)))+(DM311+DM312+DM313+DO311+DO312+DO313)*Percapita/30*GE$4+(DM314+DO314)*Crechee/30*GE$4,IF(C311=1,IF(DM311+DM312+DM313+DN311+DN312+DN313+DO311+DO312+DO313+DP311+DP312+DP313&lt;=15,(DM311+DM312+DM313+DO311+DO312+DO313)*Percapita/30*GE$4,IF(DM311+DM312+DM313+DN311+DN312+DN313+DO311+DO312+DO313+DP311+DP312+DP313&gt;=16,Fixo/30*GE$4+(DM311+DM312+DM313+DN311+DN312+DN313+DO311+DO312+DO313+DP311+DP312-16)*Percapita/30*GE$4))))))</f>
        <v>0</v>
      </c>
      <c r="GF311" s="177">
        <f>IF(C311=4,SUM(DQ311+DQ312+DQ313+DS311+DS312+DS313)*Percapita/30*GF$4+(DR311+DR312+DR313+DT311+DT312+DT313)*Cadeirante/30*GF$4,IF(C311=3,IF(DQ314+DS314=10,Fixo/30*GF$4+(DQ311+DQ312+DQ313+DS311+DS312+DS313)*Percapita/30*GF$4+(DR314+DT314)*Cadeirante/30*GF$4,IF(DQ314+DS314&lt;=9,(DQ314+DS314)*Crechee/30*GF$4)+(DR314+DT314)*Cadeirante/30*GF$4+(DQ311+DQ312+DQ313+DS311+DS312+DS313)*Percapita/30*GF$4)+IF(DQ314+DS314&gt;=11,Fixo/30*GF$4+(DQ314+DS314-10)*Crechee/30*GF$4,0),IF(C311=2,IF(DR311+DR312+DR313+DR314+DT311+DT312+DT313+DT314=1,Cadeirante/30*GF$4,IF(DR311+DR312+DR313+DR314+DT311+DT312+DT313+DT314=2,Fixo/30*GF$4,IF(DR311+DR312+DR313+DR314+DT311+DT312+DT313+DT314&gt;2,Fixo/30*GF$4+(DR311+DR312+DR313+DR314+DT311+DT312+DT313+DT314-2)*Cadeirante/30*GF$4)))+(DQ311+DQ312+DQ313+DS311+DS312+DS313)*Percapita/30*GF$4+(DQ314+DS314)*Crechee/30*GF$4,IF(C311=1,IF(DQ311+DQ312+DQ313+DR311+DR312+DR313+DS311+DS312+DS313+DT311+DT312+DT313&lt;=15,(DQ311+DQ312+DQ313+DS311+DS312+DS313)*Percapita/30*GF$4,IF(DQ311+DQ312+DQ313+DR311+DR312+DR313+DS311+DS312+DS313+DT311+DT312+DT313&gt;=16,Fixo/30*GF$4+(DQ311+DQ312+DQ313+DR311+DR312+DR313+DS311+DS312+DS313+DT311+DT312-16)*Percapita/30*GF$4))))))</f>
        <v>0</v>
      </c>
      <c r="GG311" s="177">
        <f>IF(C311=4,SUM(DU311+DU312+DU313+DW311+DW312+DW313)*Percapita/30*GG$4+(DV311+DV312+DV313+DX311+DX312+DX313)*Cadeirante/30*GG$4,IF(C311=3,IF(DU314+DW314=10,Fixo/30*GG$4+(DU311+DU312+DU313+DW311+DW312+DW313)*Percapita/30*GG$4+(DV314+DX314)*Cadeirante/30*GG$4,IF(DU314+DW314&lt;=9,(DU314+DW314)*Crechee/30*GG$4)+(DV314+DX314)*Cadeirante/30*GG$4+(DU311+DU312+DU313+DW311+DW312+DW313)*Percapita/30*GG$4)+IF(DU314+DW314&gt;=11,Fixo/30*GG$4+(DU314+DW314-10)*Crechee/30*GG$4,0),IF(C311=2,IF(DV311+DV312+DV313+DV314+DX311+DX312+DX313+DX314=1,Cadeirante/30*GG$4,IF(DV311+DV312+DV313+DV314+DX311+DX312+DX313+DX314=2,Fixo/30*GG$4,IF(DV311+DV312+DV313+DV314+DX311+DX312+DX313+DX314&gt;2,Fixo/30*GG$4+(DV311+DV312+DV313+DV314+DX311+DX312+DX313+DX314-2)*Cadeirante/30*GG$4)))+(DU311+DU312+DU313+DW311+DW312+DW313)*Percapita/30*GG$4+(DU314+DW314)*Crechee/30*GG$4,IF(C311=1,IF(DU311+DU312+DU313+DV311+DV312+DV313+DW311+DW312+DW313+DX311+DX312+DX313&lt;=15,(DU311+DU312+DU313+DW311+DW312+DW313)*Percapita/30*GG$4,IF(DU311+DU312+DU313+DV311+DV312+DV313+DW311+DW312+DW313+DX311+DX312+DX313&gt;=16,Fixo/30*GG$4+(DU311+DU312+DU313+DV311+DV312+DV313+DW311+DW312+DW313+DX311+DX312-16)*Percapita/30*GG$4))))))</f>
        <v>0</v>
      </c>
      <c r="GH311" s="177">
        <f>IF(C311=4,SUM(DY311+DY312+DY313+EA311+EA312+EA313)*Percapita/30*GH$4+(DZ311+DZ312+DZ313+EB311+EB312+EB313)*Cadeirante/30*GH$4,IF(C311=3,IF(DY314+EA314=10,Fixo/30*GH$4+(DY311+DY312+DY313+EA311+EA312+EA313)*Percapita/30*GH$4+(DZ314+EB314)*Cadeirante/30*GH$4,IF(DY314+EA314&lt;=9,(DY314+EA314)*Crechee/30*GH$4)+(DZ314+EB314)*Cadeirante/30*GH$4+(DY311+DY312+DY313+EA311+EA312+EA313)*Percapita/30*GH$4)+IF(DY314+EA314&gt;=11,Fixo/30*GH$4+(DY314+EA314-10)*Crechee/30*GH$4,0),IF(C311=2,IF(DZ311+DZ312+DZ313+DZ314+EB311+EB312+EB313+EB314=1,Cadeirante/30*GH$4,IF(DZ311+DZ312+DZ313+DZ314+EB311+EB312+EB313+EB314=2,Fixo/30*GH$4,IF(DZ311+DZ312+DZ313+DZ314+EB311+EB312+EB313+EB314&gt;2,Fixo/30*GH$4+(DZ311+DZ312+DZ313+DZ314+EB311+EB312+EB313+EB314-2)*Cadeirante/30*GH$4)))+(DY311+DY312+DY313+EA311+EA312+EA313)*Percapita/30*GH$4+(DY314+EA314)*Crechee/30*GH$4,IF(C311=1,IF(DY311+DY312+DY313+DZ311+DZ312+DZ313+EA311+EA312+EA313+EB311+EB312+EB313&lt;=15,(DY311+DY312+DY313+EA311+EA312+EA313)*Percapita/30*GH$4,IF(DY311+DY312+DY313+DZ311+DZ312+DZ313+EA311+EA312+EA313+EB311+EB312+EB313&gt;=16,Fixo/30*GH$4+(DY311+DY312+DY313+DZ311+DZ312+DZ313+EA311+EA312+EA313+EB311+EB312-16)*Percapita/30*GH$4))))))</f>
        <v>0</v>
      </c>
      <c r="GI311" s="177">
        <f>IF(C311=4,SUM(EC311+EC312+EC313+EE311+EE312+EE313)*Percapita/30*GI$4+(ED311+ED312+ED313+EF311+EF312+EF313)*Cadeirante/30*GI$4,IF(C311=3,IF(EC314+EE314=10,Fixo/30*GI$4+(EC311+EC312+EC313+EE311+EE312+EE313)*Percapita/30*GI$4+(ED314+EF314)*Cadeirante/30*GI$4,IF(EC314+EE314&lt;=9,(EC314+EE314)*Crechee/30*GI$4)+(ED314+EF314)*Cadeirante/30*GI$4+(EC311+EC312+EC313+EE311+EE312+EE313)*Percapita/30*GI$4)+IF(EC314+EE314&gt;=11,Fixo/30*GI$4+(EC314+EE314-10)*Crechee/30*GI$4,0),IF(C311=2,IF(ED311+ED312+ED313+ED314+EF311+EF312+EF313+EF314=1,Cadeirante/30*GI$4,IF(ED311+ED312+ED313+ED314+EF311+EF312+EF313+EF314=2,Fixo/30*GI$4,IF(ED311+ED312+ED313+ED314+EF311+EF312+EF313+EF314&gt;2,Fixo/30*GI$4+(ED311+ED312+ED313+ED314+EF311+EF312+EF313+EF314-2)*Cadeirante/30*GI$4)))+(EC311+EC312+EC313+EE311+EE312+EE313)*Percapita/30*GI$4+(EC314+EE314)*Crechee/30*GI$4,IF(C311=1,IF(EC311+EC312+EC313+ED311+ED312+ED313+EE311+EE312+EE313+EF311+EF312+EF313&lt;=15,(EC311+EC312+EC313+EE311+EE312+EE313)*Percapita/30*GI$4,IF(EC311+EC312+EC313+ED311+ED312+ED313+EE311+EE312+EE313+EF311+EF312+EF313&gt;=16,Fixo/30*GI$4+(EC311+EC312+EC313+ED311+ED312+ED313+EE311+EE312+EE313+EF311+EF312-16)*Percapita/30*GI$4))))))</f>
        <v>0</v>
      </c>
      <c r="GJ311" s="177">
        <f>IF(C311=4,SUM(EG311+EG312+EG313+EI311+EI312+EI313)*Percapita/30*GJ$4+(EH311+EH312+EH313+EJ311+EJ312+EJ313)*Cadeirante/30*GJ$4,IF(C311=3,IF(EG314+EI314=10,Fixo/30*GJ$4+(EG311+EG312+EG313+EI311+EI312+EI313)*Percapita/30*GJ$4+(EH314+EJ314)*Cadeirante/30*GJ$4,IF(EG314+EI314&lt;=9,(EG314+EI314)*Crechee/30*GJ$4)+(EH314+EJ314)*Cadeirante/30*GJ$4+(EG311+EG312+EG313+EI311+EI312+EI313)*Percapita/30*GJ$4)+IF(EG314+EI314&gt;=11,Fixo/30*GJ$4+(EG314+EI314-10)*Crechee/30*GJ$4,0),IF(C311=2,IF(EH311+EH312+EH313+EH314+EJ311+EJ312+EJ313+EJ314=1,Cadeirante/30*GJ$4,IF(EH311+EH312+EH313+EH314+EJ311+EJ312+EJ313+EJ314=2,Fixo/30*GJ$4,IF(EH311+EH312+EH313+EH314+EJ311+EJ312+EJ313+EJ314&gt;2,Fixo/30*GJ$4+(EH311+EH312+EH313+EH314+EJ311+EJ312+EJ313+EJ314-2)*Cadeirante/30*GJ$4)))+(EG311+EG312+EG313+EI311+EI312+EI313)*Percapita/30*GJ$4+(EG314+EI314)*Crechee/30*GJ$4,IF(C311=1,IF(EG311+EG312+EG313+EH311+EH312+EH313+EI311+EI312+EI313+EJ311+EJ312+EJ313&lt;=15,(EG311+EG312+EG313+EI311+EI312+EI313)*Percapita/30*GJ$4,IF(EG311+EG312+EG313+EH311+EH312+EH313+EI311+EI312+EI313+EJ311+EJ312+EJ313&gt;=16,Fixo/30*GJ$4+(EG311+EG312+EG313+EH311+EH312+EH313+EI311+EI312+EI313+EJ311+EJ312-16)*Percapita/30*GJ$4))))))</f>
        <v>0</v>
      </c>
      <c r="GK311" s="178"/>
      <c r="GL311" s="103">
        <f t="shared" si="318"/>
        <v>0</v>
      </c>
      <c r="GM311" s="124"/>
      <c r="GN311" s="104">
        <f>SUMIF(V311:V314,"&lt;0")*Cadeirante/30*GN$4+SUMIF(X311:X314,"&lt;0")*Cadeirante/30*GN$4</f>
        <v>0</v>
      </c>
      <c r="GO311" s="104">
        <f>SUMIF(Z311:Z314,"&lt;0")*Cadeirante/30*GO$4+SUMIF(AB311:AB314,"&lt;0")*Cadeirante/30*GO$4</f>
        <v>0</v>
      </c>
      <c r="GP311" s="104">
        <f>SUMIF(AD311:AD314,"&lt;0")*Cadeirante/30*GP$4+SUMIF(AF311:AF314,"&lt;0")*Cadeirante/30*GP$4</f>
        <v>0</v>
      </c>
      <c r="GQ311" s="104">
        <f>SUMIF(AH311:AH314,"&lt;0")*Cadeirante/30*GQ$4+SUMIF(AJ311:AJ314,"&lt;0")*Cadeirante/30*GQ$4</f>
        <v>0</v>
      </c>
      <c r="GR311" s="104">
        <f>SUMIF(AL311:AL314,"&lt;0")*Cadeirante/30*GR$4+SUMIF(AN311:AN314,"&lt;0")*Cadeirante/30*GR$4</f>
        <v>0</v>
      </c>
      <c r="GS311" s="104">
        <f>SUMIF(AP311:AP314,"&lt;0")*Cadeirante/30*GS$4+SUMIF(AR311:AR314,"&lt;0")*Cadeirante/30*GS$4</f>
        <v>0</v>
      </c>
      <c r="GT311" s="104">
        <f>SUMIF(AT311:AT314,"&lt;0")*Cadeirante/30*GT$4+SUMIF(AV311:AV314,"&lt;0")*Cadeirante/30*GT$4</f>
        <v>0</v>
      </c>
      <c r="GU311" s="104">
        <f>SUMIF(AX311:AX314,"&lt;0")*Cadeirante/30*GU$4+SUMIF(AZ311:AZ314,"&lt;0")*Cadeirante/30*GU$4</f>
        <v>0</v>
      </c>
      <c r="GV311" s="104">
        <f>SUMIF(BB311:BB314,"&lt;0")*Cadeirante/30*GV$4+SUMIF(BD311:BD314,"&lt;0")*Cadeirante/30*GV$4</f>
        <v>0</v>
      </c>
      <c r="GW311" s="104">
        <f>SUMIF(BF311:BF314,"&lt;0")*Cadeirante/30*GW$4+SUMIF(BH311:BH314,"&lt;0")*Cadeirante/30*GW$4</f>
        <v>0</v>
      </c>
      <c r="GX311" s="104">
        <f>SUMIF(BJ311:BJ314,"&lt;0")*Cadeirante/30*GX$4+SUMIF(BL311:BL314,"&lt;0")*Cadeirante/30*GX$4</f>
        <v>0</v>
      </c>
      <c r="GY311" s="104">
        <f>SUMIF(BN311:BN314,"&lt;0")*Cadeirante/30*GY$4+SUMIF(BP311:BP314,"&lt;0")*Cadeirante/30*GY$4</f>
        <v>0</v>
      </c>
      <c r="GZ311" s="104">
        <f>SUMIF(BR311:BR314,"&lt;0")*Cadeirante/30*GZ$4+SUMIF(BT311:BT314,"&lt;0")*Cadeirante/30*GZ$4</f>
        <v>0</v>
      </c>
      <c r="HA311" s="104">
        <f>SUMIF(BV311:BV314,"&lt;0")*Cadeirante/30*HA$4+SUMIF(BX311:BX314,"&lt;0")*Cadeirante/30*HA$4</f>
        <v>0</v>
      </c>
      <c r="HB311" s="104">
        <f>SUMIF(BZ311:BZ314,"&lt;0")*Cadeirante/30*HB$4+SUMIF(CB311:CB314,"&lt;0")*Cadeirante/30*HB$4</f>
        <v>0</v>
      </c>
      <c r="HC311" s="104">
        <f>SUMIF(CD311:CD314,"&lt;0")*Cadeirante/30*HC$4+SUMIF(CF311:CF314,"&lt;0")*Cadeirante/30*HC$4</f>
        <v>0</v>
      </c>
      <c r="HD311" s="104">
        <f>SUMIF(CH311:CH314,"&lt;0")*Cadeirante/30*HD$4+SUMIF(CJ311:CJ314,"&lt;0")*Cadeirante/30*HD$4</f>
        <v>0</v>
      </c>
      <c r="HE311" s="104">
        <f>SUMIF(CL311:CL314,"&lt;0")*Cadeirante/30*HE$4+SUMIF(CN311:CN314,"&lt;0")*Cadeirante/30*HE$4</f>
        <v>0</v>
      </c>
      <c r="HF311" s="104">
        <f>SUMIF(CP311:CP314,"&lt;0")*Cadeirante/30*HF$4+SUMIF(CR311:CR314,"&lt;0")*Cadeirante/30*HF$4</f>
        <v>0</v>
      </c>
      <c r="HG311" s="104">
        <f>SUMIF(CT311:CT314,"&lt;0")*Cadeirante/30*HG$4+SUMIF(CV311:CV314,"&lt;0")*Cadeirante/30*HG$4</f>
        <v>0</v>
      </c>
      <c r="HH311" s="104">
        <f>SUMIF(CX311:CX314,"&lt;0")*Cadeirante/30*HH$4+SUMIF(CZ311:CZ314,"&lt;0")*Cadeirante/30*HH$4</f>
        <v>0</v>
      </c>
      <c r="HI311" s="104">
        <f>SUMIF(DB311:DB314,"&lt;0")*Cadeirante/30*HI$4+SUMIF(DD311:DD314,"&lt;0")*Cadeirante/30*HI$4</f>
        <v>0</v>
      </c>
      <c r="HJ311" s="104">
        <f>SUMIF(DF311:DF314,"&lt;0")*Cadeirante/30*HJ$4+SUMIF(DH311:DH314,"&lt;0")*Cadeirante/30*HJ$4</f>
        <v>0</v>
      </c>
      <c r="HK311" s="104">
        <f>SUMIF(DJ311:DJ314,"&lt;0")*Cadeirante/30*HK$4+SUMIF(DL311:DL314,"&lt;0")*Cadeirante/30*HK$4</f>
        <v>0</v>
      </c>
      <c r="HL311" s="104">
        <f>SUMIF(DN311:DN314,"&lt;0")*Cadeirante/30*HL$4+SUMIF(DP311:DP314,"&lt;0")*Cadeirante/30*HL$4</f>
        <v>0</v>
      </c>
      <c r="HM311" s="104">
        <f>SUMIF(DR311:DR314,"&lt;0")*Cadeirante/30*HM$4+SUMIF(DT311:DT314,"&lt;0")*Cadeirante/30*HM$4</f>
        <v>0</v>
      </c>
      <c r="HN311" s="104">
        <f>SUMIF(DV311:DV314,"&lt;0")*Cadeirante/30*HN$4+SUMIF(DX311:DX314,"&lt;0")*Cadeirante/30*HN$4</f>
        <v>0</v>
      </c>
      <c r="HO311" s="104">
        <f>SUMIF(DZ311:DZ314,"&lt;0")*Cadeirante/30*HO$4+SUMIF(EB311:EB314,"&lt;0")*Cadeirante/30*HO$4</f>
        <v>0</v>
      </c>
      <c r="HP311" s="104">
        <f>SUMIF(ED311:ED314,"&lt;0")*Cadeirante/30*HP$4+SUMIF(EF311:EF314,"&lt;0")*Cadeirante/30*HP$4</f>
        <v>0</v>
      </c>
      <c r="HQ311" s="64"/>
      <c r="HR311" s="64"/>
      <c r="HS311" s="64"/>
      <c r="HT311" s="64"/>
      <c r="HU311" s="64"/>
      <c r="HV311" s="64"/>
      <c r="HW311" s="176">
        <v>17629.309999999998</v>
      </c>
      <c r="HX311" s="64"/>
      <c r="HY311" s="280">
        <f>IF(ISTEXT(EM311), VALUE(EM311), EM311)</f>
        <v>0</v>
      </c>
      <c r="HZ311" s="280">
        <f>IF(ISTEXT(EN311), VALUE(EN311), EN311)</f>
        <v>0</v>
      </c>
      <c r="IA311" s="280">
        <f>IF(ISTEXT(EO311), VALUE(EO311), EO311)</f>
        <v>0</v>
      </c>
      <c r="IB311" s="64" t="b">
        <f>HW311=FE311</f>
        <v>0</v>
      </c>
      <c r="IC311" s="64"/>
    </row>
    <row r="312" spans="1:237" s="106" customFormat="1" ht="22.5" customHeight="1" x14ac:dyDescent="0.25">
      <c r="A312" s="368" t="s">
        <v>3438</v>
      </c>
      <c r="B312" s="369" t="s">
        <v>3439</v>
      </c>
      <c r="C312" s="370" t="s">
        <v>3186</v>
      </c>
      <c r="D312" s="371" t="s">
        <v>3440</v>
      </c>
      <c r="E312" s="371" t="s">
        <v>3441</v>
      </c>
      <c r="F312" s="372" t="s">
        <v>3182</v>
      </c>
      <c r="G312" s="372" t="s">
        <v>3183</v>
      </c>
      <c r="H312" s="373" t="s">
        <v>2131</v>
      </c>
      <c r="I312" s="374" t="s">
        <v>2131</v>
      </c>
      <c r="J312" s="421" t="s">
        <v>3184</v>
      </c>
      <c r="K312" s="421" t="s">
        <v>3187</v>
      </c>
      <c r="L312" s="329">
        <f>CONTINUA!BV312</f>
        <v>34</v>
      </c>
      <c r="M312" s="329">
        <f>CONTINUA!BW312</f>
        <v>0</v>
      </c>
      <c r="N312" s="895"/>
      <c r="O312" s="896" t="s">
        <v>3545</v>
      </c>
      <c r="P312" s="897">
        <v>0</v>
      </c>
      <c r="Q312" s="400">
        <v>22</v>
      </c>
      <c r="R312" s="401"/>
      <c r="S312" s="400">
        <v>4</v>
      </c>
      <c r="T312" s="401"/>
      <c r="U312" s="400"/>
      <c r="V312" s="401"/>
      <c r="W312" s="400"/>
      <c r="X312" s="401"/>
      <c r="Y312" s="400"/>
      <c r="Z312" s="401"/>
      <c r="AA312" s="400"/>
      <c r="AB312" s="401"/>
      <c r="AC312" s="400"/>
      <c r="AD312" s="401"/>
      <c r="AE312" s="400"/>
      <c r="AF312" s="401"/>
      <c r="AG312" s="400"/>
      <c r="AH312" s="401"/>
      <c r="AI312" s="400"/>
      <c r="AJ312" s="401"/>
      <c r="AK312" s="400"/>
      <c r="AL312" s="401"/>
      <c r="AM312" s="400"/>
      <c r="AN312" s="401"/>
      <c r="AO312" s="400"/>
      <c r="AP312" s="401"/>
      <c r="AQ312" s="400"/>
      <c r="AR312" s="401"/>
      <c r="AS312" s="400"/>
      <c r="AT312" s="401"/>
      <c r="AU312" s="400">
        <v>-1</v>
      </c>
      <c r="AV312" s="401"/>
      <c r="AW312" s="400"/>
      <c r="AX312" s="401"/>
      <c r="AY312" s="400"/>
      <c r="AZ312" s="401"/>
      <c r="BA312" s="400"/>
      <c r="BB312" s="401"/>
      <c r="BC312" s="400">
        <v>1</v>
      </c>
      <c r="BD312" s="401"/>
      <c r="BE312" s="400"/>
      <c r="BF312" s="401"/>
      <c r="BG312" s="400"/>
      <c r="BH312" s="401"/>
      <c r="BI312" s="400"/>
      <c r="BJ312" s="401"/>
      <c r="BK312" s="400"/>
      <c r="BL312" s="401"/>
      <c r="BM312" s="400"/>
      <c r="BN312" s="401"/>
      <c r="BO312" s="400"/>
      <c r="BP312" s="401"/>
      <c r="BQ312" s="400"/>
      <c r="BR312" s="401"/>
      <c r="BS312" s="400"/>
      <c r="BT312" s="401"/>
      <c r="BU312" s="400"/>
      <c r="BV312" s="401"/>
      <c r="BW312" s="400"/>
      <c r="BX312" s="401"/>
      <c r="BY312" s="400"/>
      <c r="BZ312" s="401"/>
      <c r="CA312" s="400"/>
      <c r="CB312" s="401"/>
      <c r="CC312" s="400"/>
      <c r="CD312" s="401"/>
      <c r="CE312" s="400"/>
      <c r="CF312" s="401"/>
      <c r="CG312" s="400"/>
      <c r="CH312" s="401"/>
      <c r="CI312" s="400"/>
      <c r="CJ312" s="401"/>
      <c r="CK312" s="400"/>
      <c r="CL312" s="401"/>
      <c r="CM312" s="400"/>
      <c r="CN312" s="401"/>
      <c r="CO312" s="400"/>
      <c r="CP312" s="401"/>
      <c r="CQ312" s="400"/>
      <c r="CR312" s="401"/>
      <c r="CS312" s="400"/>
      <c r="CT312" s="401"/>
      <c r="CU312" s="400"/>
      <c r="CV312" s="401"/>
      <c r="CW312" s="400"/>
      <c r="CX312" s="401"/>
      <c r="CY312" s="400"/>
      <c r="CZ312" s="401"/>
      <c r="DA312" s="400"/>
      <c r="DB312" s="401"/>
      <c r="DC312" s="400"/>
      <c r="DD312" s="401"/>
      <c r="DE312" s="400"/>
      <c r="DF312" s="401"/>
      <c r="DG312" s="400"/>
      <c r="DH312" s="401"/>
      <c r="DI312" s="400"/>
      <c r="DJ312" s="401"/>
      <c r="DK312" s="400"/>
      <c r="DL312" s="401"/>
      <c r="DM312" s="400"/>
      <c r="DN312" s="401"/>
      <c r="DO312" s="400"/>
      <c r="DP312" s="401"/>
      <c r="DQ312" s="400"/>
      <c r="DR312" s="401"/>
      <c r="DS312" s="400"/>
      <c r="DT312" s="401"/>
      <c r="DU312" s="400"/>
      <c r="DV312" s="401"/>
      <c r="DW312" s="400"/>
      <c r="DX312" s="401"/>
      <c r="DY312" s="400"/>
      <c r="DZ312" s="401"/>
      <c r="EA312" s="400"/>
      <c r="EB312" s="401"/>
      <c r="EC312" s="400"/>
      <c r="ED312" s="401"/>
      <c r="EE312" s="400"/>
      <c r="EF312" s="401"/>
      <c r="EG312" s="400"/>
      <c r="EH312" s="401"/>
      <c r="EI312" s="400"/>
      <c r="EJ312" s="447"/>
      <c r="EK312" s="511"/>
      <c r="EL312" s="514"/>
      <c r="EM312" s="448"/>
      <c r="EN312" s="344"/>
      <c r="EO312" s="345"/>
      <c r="EP312" s="171">
        <f t="shared" si="310"/>
        <v>22</v>
      </c>
      <c r="EQ312" s="171">
        <f t="shared" si="311"/>
        <v>0</v>
      </c>
      <c r="ER312" s="171">
        <f t="shared" si="312"/>
        <v>4</v>
      </c>
      <c r="ES312" s="171">
        <f t="shared" si="313"/>
        <v>0</v>
      </c>
      <c r="ET312" s="171">
        <f t="shared" si="314"/>
        <v>0</v>
      </c>
      <c r="EU312" s="171">
        <f t="shared" si="315"/>
        <v>0</v>
      </c>
      <c r="EV312" s="172">
        <f t="shared" si="316"/>
        <v>26</v>
      </c>
      <c r="EW312" s="173"/>
      <c r="EX312" s="248">
        <f t="shared" si="362"/>
        <v>0</v>
      </c>
      <c r="EY312" s="174">
        <f>(L312*regular)+(M312*Cadeirantee)</f>
        <v>327.76</v>
      </c>
      <c r="EZ312" s="249">
        <f>SUMIF(FG312:GJ312,"&gt;0")</f>
        <v>0</v>
      </c>
      <c r="FA312" s="249">
        <f>SUMIF(FG312:GJ312,"&lt;0")+SUMIF(GN312:HP312,"&lt;0")</f>
        <v>0</v>
      </c>
      <c r="FB312" s="174">
        <v>0</v>
      </c>
      <c r="FC312" s="126">
        <f>N312*km*'VALORES TABELA'!$B$13</f>
        <v>0</v>
      </c>
      <c r="FD312" s="250">
        <f t="shared" ref="FD312:FD315" si="363">GL312</f>
        <v>0</v>
      </c>
      <c r="FE312" s="105"/>
      <c r="FF312" s="119"/>
      <c r="FG312" s="119"/>
      <c r="FH312" s="119"/>
      <c r="FI312" s="119"/>
      <c r="FJ312" s="119"/>
      <c r="FK312" s="119"/>
      <c r="FL312" s="119"/>
      <c r="FM312" s="119"/>
      <c r="FN312" s="119"/>
      <c r="FO312" s="119"/>
      <c r="FP312" s="119"/>
      <c r="FQ312" s="119"/>
      <c r="FR312" s="119"/>
      <c r="FS312" s="119"/>
      <c r="FT312" s="119"/>
      <c r="FU312" s="119"/>
      <c r="FV312" s="119"/>
      <c r="FW312" s="119"/>
      <c r="FX312" s="119"/>
      <c r="FY312" s="119"/>
      <c r="FZ312" s="119"/>
      <c r="GA312" s="119"/>
      <c r="GB312" s="119"/>
      <c r="GC312" s="119"/>
      <c r="GD312" s="119"/>
      <c r="GE312" s="119"/>
      <c r="GF312" s="119"/>
      <c r="GG312" s="119"/>
      <c r="GH312" s="119"/>
      <c r="GI312" s="119"/>
      <c r="GJ312" s="119"/>
      <c r="GK312" s="251"/>
      <c r="GL312" s="103">
        <f t="shared" si="318"/>
        <v>0</v>
      </c>
      <c r="GM312" s="12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64"/>
      <c r="HR312" s="64"/>
      <c r="HS312" s="64"/>
      <c r="HT312" s="64"/>
      <c r="HU312" s="64"/>
      <c r="HV312" s="64"/>
      <c r="HW312" s="105"/>
      <c r="HX312" s="64"/>
      <c r="HY312" s="280">
        <f t="shared" ref="HY312:HY315" si="364">IF(ISTEXT(EM312), VALUE(EM312), EM312)</f>
        <v>0</v>
      </c>
      <c r="HZ312" s="280">
        <f t="shared" ref="HZ312:HZ315" si="365">IF(ISTEXT(EN312), VALUE(EN312), EN312)</f>
        <v>0</v>
      </c>
      <c r="IA312" s="280">
        <f t="shared" ref="IA312:IA315" si="366">IF(ISTEXT(EO312), VALUE(EO312), EO312)</f>
        <v>0</v>
      </c>
      <c r="IB312" s="64"/>
      <c r="IC312" s="64"/>
    </row>
    <row r="313" spans="1:237" s="106" customFormat="1" ht="22.5" customHeight="1" x14ac:dyDescent="0.25">
      <c r="A313" s="368" t="s">
        <v>3438</v>
      </c>
      <c r="B313" s="369" t="s">
        <v>3439</v>
      </c>
      <c r="C313" s="375" t="s">
        <v>3186</v>
      </c>
      <c r="D313" s="371" t="s">
        <v>3440</v>
      </c>
      <c r="E313" s="371" t="s">
        <v>3441</v>
      </c>
      <c r="F313" s="376" t="s">
        <v>3182</v>
      </c>
      <c r="G313" s="376" t="s">
        <v>3183</v>
      </c>
      <c r="H313" s="373" t="s">
        <v>2131</v>
      </c>
      <c r="I313" s="374" t="s">
        <v>2131</v>
      </c>
      <c r="J313" s="421" t="s">
        <v>3184</v>
      </c>
      <c r="K313" s="422" t="s">
        <v>3188</v>
      </c>
      <c r="L313" s="329">
        <f>CONTINUA!BV313</f>
        <v>0</v>
      </c>
      <c r="M313" s="329">
        <f>CONTINUA!BW313</f>
        <v>0</v>
      </c>
      <c r="N313" s="895"/>
      <c r="O313" s="896" t="s">
        <v>3545</v>
      </c>
      <c r="P313" s="897">
        <v>0</v>
      </c>
      <c r="Q313" s="400"/>
      <c r="R313" s="401"/>
      <c r="S313" s="400"/>
      <c r="T313" s="401"/>
      <c r="U313" s="400"/>
      <c r="V313" s="401"/>
      <c r="W313" s="400"/>
      <c r="X313" s="401"/>
      <c r="Y313" s="400"/>
      <c r="Z313" s="401"/>
      <c r="AA313" s="400"/>
      <c r="AB313" s="401"/>
      <c r="AC313" s="400"/>
      <c r="AD313" s="401"/>
      <c r="AE313" s="400"/>
      <c r="AF313" s="401"/>
      <c r="AG313" s="400"/>
      <c r="AH313" s="401"/>
      <c r="AI313" s="400"/>
      <c r="AJ313" s="401"/>
      <c r="AK313" s="400"/>
      <c r="AL313" s="401"/>
      <c r="AM313" s="400"/>
      <c r="AN313" s="401"/>
      <c r="AO313" s="400"/>
      <c r="AP313" s="401"/>
      <c r="AQ313" s="400"/>
      <c r="AR313" s="401"/>
      <c r="AS313" s="400"/>
      <c r="AT313" s="401"/>
      <c r="AU313" s="400"/>
      <c r="AV313" s="401"/>
      <c r="AW313" s="400"/>
      <c r="AX313" s="401"/>
      <c r="AY313" s="400"/>
      <c r="AZ313" s="401"/>
      <c r="BA313" s="400"/>
      <c r="BB313" s="401"/>
      <c r="BC313" s="400"/>
      <c r="BD313" s="401"/>
      <c r="BE313" s="400"/>
      <c r="BF313" s="401"/>
      <c r="BG313" s="400"/>
      <c r="BH313" s="401"/>
      <c r="BI313" s="400"/>
      <c r="BJ313" s="401"/>
      <c r="BK313" s="400"/>
      <c r="BL313" s="401"/>
      <c r="BM313" s="400"/>
      <c r="BN313" s="401"/>
      <c r="BO313" s="400"/>
      <c r="BP313" s="401"/>
      <c r="BQ313" s="400"/>
      <c r="BR313" s="401"/>
      <c r="BS313" s="400"/>
      <c r="BT313" s="401"/>
      <c r="BU313" s="400"/>
      <c r="BV313" s="401"/>
      <c r="BW313" s="400"/>
      <c r="BX313" s="401"/>
      <c r="BY313" s="400"/>
      <c r="BZ313" s="401"/>
      <c r="CA313" s="400"/>
      <c r="CB313" s="401"/>
      <c r="CC313" s="400"/>
      <c r="CD313" s="401"/>
      <c r="CE313" s="400"/>
      <c r="CF313" s="401"/>
      <c r="CG313" s="400"/>
      <c r="CH313" s="401"/>
      <c r="CI313" s="400"/>
      <c r="CJ313" s="401"/>
      <c r="CK313" s="400"/>
      <c r="CL313" s="401"/>
      <c r="CM313" s="400"/>
      <c r="CN313" s="401"/>
      <c r="CO313" s="400"/>
      <c r="CP313" s="401"/>
      <c r="CQ313" s="400"/>
      <c r="CR313" s="401"/>
      <c r="CS313" s="400"/>
      <c r="CT313" s="401"/>
      <c r="CU313" s="400"/>
      <c r="CV313" s="401"/>
      <c r="CW313" s="400"/>
      <c r="CX313" s="401"/>
      <c r="CY313" s="400"/>
      <c r="CZ313" s="401"/>
      <c r="DA313" s="400"/>
      <c r="DB313" s="401"/>
      <c r="DC313" s="400"/>
      <c r="DD313" s="401"/>
      <c r="DE313" s="400"/>
      <c r="DF313" s="401"/>
      <c r="DG313" s="400"/>
      <c r="DH313" s="401"/>
      <c r="DI313" s="400"/>
      <c r="DJ313" s="401"/>
      <c r="DK313" s="400"/>
      <c r="DL313" s="401"/>
      <c r="DM313" s="400"/>
      <c r="DN313" s="401"/>
      <c r="DO313" s="400"/>
      <c r="DP313" s="401"/>
      <c r="DQ313" s="400"/>
      <c r="DR313" s="401"/>
      <c r="DS313" s="400"/>
      <c r="DT313" s="401"/>
      <c r="DU313" s="400"/>
      <c r="DV313" s="401"/>
      <c r="DW313" s="400"/>
      <c r="DX313" s="401"/>
      <c r="DY313" s="400"/>
      <c r="DZ313" s="401"/>
      <c r="EA313" s="400"/>
      <c r="EB313" s="401"/>
      <c r="EC313" s="400"/>
      <c r="ED313" s="401"/>
      <c r="EE313" s="400"/>
      <c r="EF313" s="401"/>
      <c r="EG313" s="400"/>
      <c r="EH313" s="401"/>
      <c r="EI313" s="400"/>
      <c r="EJ313" s="447"/>
      <c r="EK313" s="511"/>
      <c r="EL313" s="514"/>
      <c r="EM313" s="448"/>
      <c r="EN313" s="344"/>
      <c r="EO313" s="345"/>
      <c r="EP313" s="171">
        <f t="shared" si="310"/>
        <v>0</v>
      </c>
      <c r="EQ313" s="171">
        <f t="shared" si="311"/>
        <v>0</v>
      </c>
      <c r="ER313" s="171">
        <f t="shared" si="312"/>
        <v>0</v>
      </c>
      <c r="ES313" s="171">
        <f t="shared" si="313"/>
        <v>0</v>
      </c>
      <c r="ET313" s="171">
        <f t="shared" si="314"/>
        <v>0</v>
      </c>
      <c r="EU313" s="171">
        <f t="shared" si="315"/>
        <v>0</v>
      </c>
      <c r="EV313" s="172">
        <f t="shared" si="316"/>
        <v>0</v>
      </c>
      <c r="EW313" s="125"/>
      <c r="EX313" s="248">
        <f t="shared" si="362"/>
        <v>0</v>
      </c>
      <c r="EY313" s="174">
        <f>(L313*regular)+(M313*Cadeirantee)</f>
        <v>0</v>
      </c>
      <c r="EZ313" s="249">
        <f>SUMIF(FG313:GJ313,"&gt;0")</f>
        <v>0</v>
      </c>
      <c r="FA313" s="249">
        <f>SUMIF(FG313:GJ313,"&lt;0")+SUMIF(GN313:HP313,"&lt;0")</f>
        <v>0</v>
      </c>
      <c r="FB313" s="174">
        <v>0</v>
      </c>
      <c r="FC313" s="126">
        <f>N313*km*'VALORES TABELA'!$B$13</f>
        <v>0</v>
      </c>
      <c r="FD313" s="250">
        <f t="shared" si="363"/>
        <v>0</v>
      </c>
      <c r="FE313" s="105"/>
      <c r="FF313" s="108"/>
      <c r="FG313" s="108"/>
      <c r="FH313" s="108"/>
      <c r="FI313" s="108"/>
      <c r="FJ313" s="108"/>
      <c r="FK313" s="108"/>
      <c r="FL313" s="108"/>
      <c r="FM313" s="108"/>
      <c r="FN313" s="108"/>
      <c r="FO313" s="108"/>
      <c r="FP313" s="108"/>
      <c r="FQ313" s="108"/>
      <c r="FR313" s="108"/>
      <c r="FS313" s="108"/>
      <c r="FT313" s="108"/>
      <c r="FU313" s="108"/>
      <c r="FV313" s="108"/>
      <c r="FW313" s="108"/>
      <c r="FX313" s="108"/>
      <c r="FY313" s="108"/>
      <c r="FZ313" s="108"/>
      <c r="GA313" s="108"/>
      <c r="GB313" s="108"/>
      <c r="GC313" s="108"/>
      <c r="GD313" s="108"/>
      <c r="GE313" s="108"/>
      <c r="GF313" s="108"/>
      <c r="GG313" s="108"/>
      <c r="GH313" s="108"/>
      <c r="GI313" s="108"/>
      <c r="GJ313" s="108"/>
      <c r="GK313" s="251"/>
      <c r="GL313" s="103">
        <f t="shared" si="318"/>
        <v>0</v>
      </c>
      <c r="GM313" s="12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64"/>
      <c r="HR313" s="64"/>
      <c r="HS313" s="64"/>
      <c r="HT313" s="64"/>
      <c r="HU313" s="64"/>
      <c r="HV313" s="64"/>
      <c r="HW313" s="105"/>
      <c r="HX313" s="64"/>
      <c r="HY313" s="280">
        <f t="shared" si="364"/>
        <v>0</v>
      </c>
      <c r="HZ313" s="280">
        <f t="shared" si="365"/>
        <v>0</v>
      </c>
      <c r="IA313" s="280">
        <f t="shared" si="366"/>
        <v>0</v>
      </c>
      <c r="IB313" s="64"/>
      <c r="IC313" s="64"/>
    </row>
    <row r="314" spans="1:237" s="106" customFormat="1" ht="22.5" customHeight="1" x14ac:dyDescent="0.25">
      <c r="A314" s="368" t="s">
        <v>3438</v>
      </c>
      <c r="B314" s="369" t="s">
        <v>3439</v>
      </c>
      <c r="C314" s="375" t="s">
        <v>3186</v>
      </c>
      <c r="D314" s="371" t="s">
        <v>3440</v>
      </c>
      <c r="E314" s="371" t="s">
        <v>3441</v>
      </c>
      <c r="F314" s="376" t="s">
        <v>3182</v>
      </c>
      <c r="G314" s="376" t="s">
        <v>3183</v>
      </c>
      <c r="H314" s="373" t="s">
        <v>2131</v>
      </c>
      <c r="I314" s="374" t="s">
        <v>2131</v>
      </c>
      <c r="J314" s="421" t="s">
        <v>3184</v>
      </c>
      <c r="K314" s="423" t="s">
        <v>3189</v>
      </c>
      <c r="L314" s="329">
        <f>CONTINUA!BV314</f>
        <v>0</v>
      </c>
      <c r="M314" s="329">
        <f>CONTINUA!BW314</f>
        <v>0</v>
      </c>
      <c r="N314" s="895"/>
      <c r="O314" s="896" t="s">
        <v>3545</v>
      </c>
      <c r="P314" s="897">
        <v>0</v>
      </c>
      <c r="Q314" s="400"/>
      <c r="R314" s="401"/>
      <c r="S314" s="400"/>
      <c r="T314" s="401"/>
      <c r="U314" s="400"/>
      <c r="V314" s="401"/>
      <c r="W314" s="400"/>
      <c r="X314" s="401"/>
      <c r="Y314" s="400"/>
      <c r="Z314" s="401"/>
      <c r="AA314" s="400"/>
      <c r="AB314" s="401"/>
      <c r="AC314" s="400"/>
      <c r="AD314" s="401"/>
      <c r="AE314" s="400"/>
      <c r="AF314" s="401"/>
      <c r="AG314" s="400"/>
      <c r="AH314" s="401"/>
      <c r="AI314" s="400"/>
      <c r="AJ314" s="401"/>
      <c r="AK314" s="400"/>
      <c r="AL314" s="401"/>
      <c r="AM314" s="400"/>
      <c r="AN314" s="401"/>
      <c r="AO314" s="400"/>
      <c r="AP314" s="401"/>
      <c r="AQ314" s="400"/>
      <c r="AR314" s="401"/>
      <c r="AS314" s="400"/>
      <c r="AT314" s="401"/>
      <c r="AU314" s="400"/>
      <c r="AV314" s="401"/>
      <c r="AW314" s="400"/>
      <c r="AX314" s="401"/>
      <c r="AY314" s="400"/>
      <c r="AZ314" s="401"/>
      <c r="BA314" s="400"/>
      <c r="BB314" s="401"/>
      <c r="BC314" s="400"/>
      <c r="BD314" s="401"/>
      <c r="BE314" s="400"/>
      <c r="BF314" s="401"/>
      <c r="BG314" s="400"/>
      <c r="BH314" s="401"/>
      <c r="BI314" s="400"/>
      <c r="BJ314" s="401"/>
      <c r="BK314" s="400"/>
      <c r="BL314" s="401"/>
      <c r="BM314" s="400"/>
      <c r="BN314" s="401"/>
      <c r="BO314" s="400"/>
      <c r="BP314" s="401"/>
      <c r="BQ314" s="400"/>
      <c r="BR314" s="401"/>
      <c r="BS314" s="400"/>
      <c r="BT314" s="401"/>
      <c r="BU314" s="400"/>
      <c r="BV314" s="401"/>
      <c r="BW314" s="400"/>
      <c r="BX314" s="401"/>
      <c r="BY314" s="400"/>
      <c r="BZ314" s="401"/>
      <c r="CA314" s="400"/>
      <c r="CB314" s="401"/>
      <c r="CC314" s="400"/>
      <c r="CD314" s="401"/>
      <c r="CE314" s="400"/>
      <c r="CF314" s="401"/>
      <c r="CG314" s="400"/>
      <c r="CH314" s="401"/>
      <c r="CI314" s="400"/>
      <c r="CJ314" s="401"/>
      <c r="CK314" s="400"/>
      <c r="CL314" s="401"/>
      <c r="CM314" s="400"/>
      <c r="CN314" s="401"/>
      <c r="CO314" s="400"/>
      <c r="CP314" s="401"/>
      <c r="CQ314" s="400"/>
      <c r="CR314" s="401"/>
      <c r="CS314" s="400"/>
      <c r="CT314" s="401"/>
      <c r="CU314" s="400"/>
      <c r="CV314" s="401"/>
      <c r="CW314" s="400"/>
      <c r="CX314" s="401"/>
      <c r="CY314" s="400"/>
      <c r="CZ314" s="401"/>
      <c r="DA314" s="400"/>
      <c r="DB314" s="401"/>
      <c r="DC314" s="400"/>
      <c r="DD314" s="401"/>
      <c r="DE314" s="400"/>
      <c r="DF314" s="401"/>
      <c r="DG314" s="400"/>
      <c r="DH314" s="401"/>
      <c r="DI314" s="400"/>
      <c r="DJ314" s="401"/>
      <c r="DK314" s="400"/>
      <c r="DL314" s="401"/>
      <c r="DM314" s="400"/>
      <c r="DN314" s="401"/>
      <c r="DO314" s="400"/>
      <c r="DP314" s="401"/>
      <c r="DQ314" s="400"/>
      <c r="DR314" s="401"/>
      <c r="DS314" s="400"/>
      <c r="DT314" s="401"/>
      <c r="DU314" s="400"/>
      <c r="DV314" s="401"/>
      <c r="DW314" s="400"/>
      <c r="DX314" s="401"/>
      <c r="DY314" s="400"/>
      <c r="DZ314" s="401"/>
      <c r="EA314" s="400"/>
      <c r="EB314" s="401"/>
      <c r="EC314" s="400"/>
      <c r="ED314" s="401"/>
      <c r="EE314" s="400"/>
      <c r="EF314" s="401"/>
      <c r="EG314" s="400"/>
      <c r="EH314" s="401"/>
      <c r="EI314" s="400"/>
      <c r="EJ314" s="447"/>
      <c r="EK314" s="511"/>
      <c r="EL314" s="514"/>
      <c r="EM314" s="448"/>
      <c r="EN314" s="344"/>
      <c r="EO314" s="345"/>
      <c r="EP314" s="171">
        <f t="shared" si="310"/>
        <v>0</v>
      </c>
      <c r="EQ314" s="171">
        <f t="shared" si="311"/>
        <v>0</v>
      </c>
      <c r="ER314" s="171">
        <f t="shared" si="312"/>
        <v>0</v>
      </c>
      <c r="ES314" s="171">
        <f t="shared" si="313"/>
        <v>0</v>
      </c>
      <c r="ET314" s="171">
        <f t="shared" si="314"/>
        <v>0</v>
      </c>
      <c r="EU314" s="171">
        <f t="shared" si="315"/>
        <v>0</v>
      </c>
      <c r="EV314" s="172">
        <f t="shared" si="316"/>
        <v>0</v>
      </c>
      <c r="EW314" s="127"/>
      <c r="EX314" s="248">
        <f t="shared" si="362"/>
        <v>0</v>
      </c>
      <c r="EY314" s="174">
        <f>(L314*regular)+(M314*Cadeirantee)</f>
        <v>0</v>
      </c>
      <c r="EZ314" s="249">
        <f>SUMIF(FG314:GJ314,"&gt;0")</f>
        <v>0</v>
      </c>
      <c r="FA314" s="249">
        <f>SUMIF(FG314:GJ314,"&lt;0")+SUMIF(GN314:HP314,"&lt;0")</f>
        <v>0</v>
      </c>
      <c r="FB314" s="174">
        <v>0</v>
      </c>
      <c r="FC314" s="126">
        <f>N314*km*'VALORES TABELA'!$B$13</f>
        <v>0</v>
      </c>
      <c r="FD314" s="250">
        <f t="shared" si="363"/>
        <v>0</v>
      </c>
      <c r="FE314" s="105"/>
      <c r="FF314" s="118"/>
      <c r="FG314" s="118"/>
      <c r="FH314" s="118"/>
      <c r="FI314" s="118"/>
      <c r="FJ314" s="118"/>
      <c r="FK314" s="118"/>
      <c r="FL314" s="118"/>
      <c r="FM314" s="118"/>
      <c r="FN314" s="118"/>
      <c r="FO314" s="118"/>
      <c r="FP314" s="118"/>
      <c r="FQ314" s="118"/>
      <c r="FR314" s="118"/>
      <c r="FS314" s="118"/>
      <c r="FT314" s="118"/>
      <c r="FU314" s="118"/>
      <c r="FV314" s="118"/>
      <c r="FW314" s="118"/>
      <c r="FX314" s="118"/>
      <c r="FY314" s="118"/>
      <c r="FZ314" s="118"/>
      <c r="GA314" s="118"/>
      <c r="GB314" s="118"/>
      <c r="GC314" s="118"/>
      <c r="GD314" s="118"/>
      <c r="GE314" s="118"/>
      <c r="GF314" s="118"/>
      <c r="GG314" s="118"/>
      <c r="GH314" s="118"/>
      <c r="GI314" s="118"/>
      <c r="GJ314" s="118"/>
      <c r="GK314" s="252"/>
      <c r="GL314" s="103">
        <f t="shared" si="318"/>
        <v>0</v>
      </c>
      <c r="GM314" s="12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64"/>
      <c r="HR314" s="65"/>
      <c r="HS314" s="65"/>
      <c r="HT314" s="65"/>
      <c r="HU314" s="65"/>
      <c r="HV314" s="65"/>
      <c r="HW314" s="105"/>
      <c r="HX314" s="65"/>
      <c r="HY314" s="280">
        <f t="shared" si="364"/>
        <v>0</v>
      </c>
      <c r="HZ314" s="280">
        <f t="shared" si="365"/>
        <v>0</v>
      </c>
      <c r="IA314" s="280">
        <f t="shared" si="366"/>
        <v>0</v>
      </c>
      <c r="IB314" s="65"/>
      <c r="IC314" s="65"/>
    </row>
    <row r="315" spans="1:237" s="106" customFormat="1" ht="22.5" customHeight="1" thickBot="1" x14ac:dyDescent="0.3">
      <c r="A315" s="377" t="s">
        <v>3438</v>
      </c>
      <c r="B315" s="378" t="s">
        <v>3439</v>
      </c>
      <c r="C315" s="379" t="s">
        <v>3186</v>
      </c>
      <c r="D315" s="380" t="s">
        <v>3440</v>
      </c>
      <c r="E315" s="380" t="s">
        <v>3441</v>
      </c>
      <c r="F315" s="381" t="s">
        <v>3182</v>
      </c>
      <c r="G315" s="381" t="s">
        <v>3183</v>
      </c>
      <c r="H315" s="382" t="s">
        <v>2131</v>
      </c>
      <c r="I315" s="383" t="s">
        <v>2131</v>
      </c>
      <c r="J315" s="421" t="s">
        <v>3184</v>
      </c>
      <c r="K315" s="424" t="s">
        <v>60</v>
      </c>
      <c r="L315" s="329">
        <f>CONTINUA!BV315</f>
        <v>0</v>
      </c>
      <c r="M315" s="329">
        <f>CONTINUA!BW315</f>
        <v>0</v>
      </c>
      <c r="N315" s="895"/>
      <c r="O315" s="896" t="s">
        <v>3545</v>
      </c>
      <c r="P315" s="897">
        <v>0</v>
      </c>
      <c r="Q315" s="400"/>
      <c r="R315" s="401"/>
      <c r="S315" s="400"/>
      <c r="T315" s="401"/>
      <c r="U315" s="400"/>
      <c r="V315" s="401"/>
      <c r="W315" s="400"/>
      <c r="X315" s="401"/>
      <c r="Y315" s="400"/>
      <c r="Z315" s="401"/>
      <c r="AA315" s="400"/>
      <c r="AB315" s="401"/>
      <c r="AC315" s="400"/>
      <c r="AD315" s="401"/>
      <c r="AE315" s="400"/>
      <c r="AF315" s="401"/>
      <c r="AG315" s="400"/>
      <c r="AH315" s="401"/>
      <c r="AI315" s="400"/>
      <c r="AJ315" s="401"/>
      <c r="AK315" s="400"/>
      <c r="AL315" s="401"/>
      <c r="AM315" s="400"/>
      <c r="AN315" s="401"/>
      <c r="AO315" s="400"/>
      <c r="AP315" s="401"/>
      <c r="AQ315" s="400"/>
      <c r="AR315" s="401"/>
      <c r="AS315" s="400"/>
      <c r="AT315" s="401"/>
      <c r="AU315" s="400"/>
      <c r="AV315" s="401"/>
      <c r="AW315" s="400"/>
      <c r="AX315" s="401"/>
      <c r="AY315" s="400"/>
      <c r="AZ315" s="401"/>
      <c r="BA315" s="400"/>
      <c r="BB315" s="401"/>
      <c r="BC315" s="400"/>
      <c r="BD315" s="401"/>
      <c r="BE315" s="400"/>
      <c r="BF315" s="401"/>
      <c r="BG315" s="400"/>
      <c r="BH315" s="401"/>
      <c r="BI315" s="400"/>
      <c r="BJ315" s="401"/>
      <c r="BK315" s="400"/>
      <c r="BL315" s="401"/>
      <c r="BM315" s="400"/>
      <c r="BN315" s="401"/>
      <c r="BO315" s="400"/>
      <c r="BP315" s="401"/>
      <c r="BQ315" s="400"/>
      <c r="BR315" s="401"/>
      <c r="BS315" s="400"/>
      <c r="BT315" s="401"/>
      <c r="BU315" s="400"/>
      <c r="BV315" s="401"/>
      <c r="BW315" s="400"/>
      <c r="BX315" s="401"/>
      <c r="BY315" s="400"/>
      <c r="BZ315" s="401"/>
      <c r="CA315" s="400"/>
      <c r="CB315" s="401"/>
      <c r="CC315" s="400"/>
      <c r="CD315" s="401"/>
      <c r="CE315" s="400"/>
      <c r="CF315" s="401"/>
      <c r="CG315" s="400"/>
      <c r="CH315" s="401"/>
      <c r="CI315" s="400"/>
      <c r="CJ315" s="401"/>
      <c r="CK315" s="400"/>
      <c r="CL315" s="401"/>
      <c r="CM315" s="400"/>
      <c r="CN315" s="401"/>
      <c r="CO315" s="400"/>
      <c r="CP315" s="401"/>
      <c r="CQ315" s="400"/>
      <c r="CR315" s="401"/>
      <c r="CS315" s="400"/>
      <c r="CT315" s="401"/>
      <c r="CU315" s="400"/>
      <c r="CV315" s="401"/>
      <c r="CW315" s="400"/>
      <c r="CX315" s="401"/>
      <c r="CY315" s="400"/>
      <c r="CZ315" s="401"/>
      <c r="DA315" s="400"/>
      <c r="DB315" s="401"/>
      <c r="DC315" s="400"/>
      <c r="DD315" s="401"/>
      <c r="DE315" s="400"/>
      <c r="DF315" s="401"/>
      <c r="DG315" s="400"/>
      <c r="DH315" s="401"/>
      <c r="DI315" s="400"/>
      <c r="DJ315" s="401"/>
      <c r="DK315" s="400"/>
      <c r="DL315" s="401"/>
      <c r="DM315" s="400"/>
      <c r="DN315" s="401"/>
      <c r="DO315" s="400"/>
      <c r="DP315" s="401"/>
      <c r="DQ315" s="400"/>
      <c r="DR315" s="401"/>
      <c r="DS315" s="400"/>
      <c r="DT315" s="401"/>
      <c r="DU315" s="400"/>
      <c r="DV315" s="401"/>
      <c r="DW315" s="400"/>
      <c r="DX315" s="401"/>
      <c r="DY315" s="400"/>
      <c r="DZ315" s="401"/>
      <c r="EA315" s="400"/>
      <c r="EB315" s="401"/>
      <c r="EC315" s="400"/>
      <c r="ED315" s="401"/>
      <c r="EE315" s="400"/>
      <c r="EF315" s="401"/>
      <c r="EG315" s="400"/>
      <c r="EH315" s="401"/>
      <c r="EI315" s="400"/>
      <c r="EJ315" s="447"/>
      <c r="EK315" s="512"/>
      <c r="EL315" s="515"/>
      <c r="EM315" s="450"/>
      <c r="EN315" s="348"/>
      <c r="EO315" s="348"/>
      <c r="EP315" s="179">
        <f t="shared" si="310"/>
        <v>0</v>
      </c>
      <c r="EQ315" s="179">
        <f t="shared" si="311"/>
        <v>0</v>
      </c>
      <c r="ER315" s="179">
        <f t="shared" si="312"/>
        <v>0</v>
      </c>
      <c r="ES315" s="179">
        <f t="shared" si="313"/>
        <v>0</v>
      </c>
      <c r="ET315" s="179">
        <f t="shared" si="314"/>
        <v>0</v>
      </c>
      <c r="EU315" s="179">
        <f t="shared" si="315"/>
        <v>0</v>
      </c>
      <c r="EV315" s="172">
        <f t="shared" si="316"/>
        <v>0</v>
      </c>
      <c r="EW315" s="253"/>
      <c r="EX315" s="254">
        <v>0</v>
      </c>
      <c r="EY315" s="180">
        <v>0</v>
      </c>
      <c r="EZ315" s="255">
        <v>0</v>
      </c>
      <c r="FA315" s="255">
        <v>0</v>
      </c>
      <c r="FB315" s="180">
        <f>SUM(FF315:GI315)/2</f>
        <v>0</v>
      </c>
      <c r="FC315" s="256">
        <f>N315*km*'VALORES TABELA'!$B$13</f>
        <v>0</v>
      </c>
      <c r="FD315" s="250">
        <f t="shared" si="363"/>
        <v>0</v>
      </c>
      <c r="FE315" s="257"/>
      <c r="FF315" s="181">
        <f>((Q315+S315)*Percapita)+((R315+T315)*Cadeirante)</f>
        <v>0</v>
      </c>
      <c r="FG315" s="181">
        <f>((U315+W315)*Percapita/30*FG$4)+((V315+X315)*Cadeirante/30*FG$4)</f>
        <v>0</v>
      </c>
      <c r="FH315" s="181">
        <f>((Y315+AA315)*Percapita/30*FH$4)+((Z315+AB315)*Cadeirante/30*FH$4)</f>
        <v>0</v>
      </c>
      <c r="FI315" s="181">
        <f>((AC315+AE315)*Percapita/30*FI$4)+((AD315+AF315)*Cadeirante/30*FI$4)</f>
        <v>0</v>
      </c>
      <c r="FJ315" s="181">
        <f>((AG315+AI315)*Percapita/30*FJ$4)+((AH315+AJ315)*Cadeirante/30*FJ$4)</f>
        <v>0</v>
      </c>
      <c r="FK315" s="181">
        <f>((AK315+AM315)*Percapita/30*FK$4)+((AL315+AN315)*Cadeirante/30*FK$4)</f>
        <v>0</v>
      </c>
      <c r="FL315" s="181">
        <f>((AO315+AQ315)*Percapita/30*FL$4)+((AP315+AR315)*Cadeirante/30*FL$4)</f>
        <v>0</v>
      </c>
      <c r="FM315" s="181">
        <f>((AS315+AU315)*Percapita/30*FM$4)+((AT315+AV315)*Cadeirante/30*FM$4)</f>
        <v>0</v>
      </c>
      <c r="FN315" s="181">
        <f>((AW315+AY315)*Percapita/30*FN$4)+((AX315+AZ315)*Cadeirante/30*FN$4)</f>
        <v>0</v>
      </c>
      <c r="FO315" s="181">
        <f>((BA315+BC315)*Percapita/30*FO$4)+((BB315+BD315)*Cadeirante/30*FO$4)</f>
        <v>0</v>
      </c>
      <c r="FP315" s="181">
        <f>((BE315+BG315)*Percapita/30*FP$4)+((BF315+BH315)*Cadeirante/30*FP$4)</f>
        <v>0</v>
      </c>
      <c r="FQ315" s="181">
        <f>((BI315+BK315)*Percapita/30*FQ$4)+((BJ315+BL315)*Cadeirante/30*FQ$4)</f>
        <v>0</v>
      </c>
      <c r="FR315" s="181">
        <f>((BM315+BO315)*Percapita/30*FR$4)+((BN315+BP315)*Cadeirante/30*FR$4)</f>
        <v>0</v>
      </c>
      <c r="FS315" s="181">
        <f>((BQ315+BS315)*Percapita/30*FS$4)+((BR315+BT315)*Cadeirante/30*FS$4)</f>
        <v>0</v>
      </c>
      <c r="FT315" s="181">
        <f>((BU315+BW315)*Percapita/30*FT$4)+((BV315+BX315)*Cadeirante/30*FT$4)</f>
        <v>0</v>
      </c>
      <c r="FU315" s="181">
        <f>((BY315+CA315)*Percapita/30*FU$4)+((BZ315+CB315)*Cadeirante/30*FU$4)</f>
        <v>0</v>
      </c>
      <c r="FV315" s="181">
        <f>((CC315+CE315)*Percapita/30*FV$4)+((CD315+CF315)*Cadeirante/30*FV$4)</f>
        <v>0</v>
      </c>
      <c r="FW315" s="181">
        <f>((CG315+CI315)*Percapita/30*FW$4)+((CI315+CK315)*Cadeirante/30*FW$4)</f>
        <v>0</v>
      </c>
      <c r="FX315" s="181">
        <f>((CK315+CM315)*Percapita/30*FX$4)+((CL315+CN315)*Cadeirante/30*FX$4)</f>
        <v>0</v>
      </c>
      <c r="FY315" s="181">
        <f>((CO315+CQ315)*Percapita/30*FY$4)+((CP315+CR315)*Cadeirante/30*FY$4)</f>
        <v>0</v>
      </c>
      <c r="FZ315" s="181">
        <f>((CS315+CU315)*Percapita/30*FZ$4)+((CT315+CV315)*Cadeirante/30*FZ$4)</f>
        <v>0</v>
      </c>
      <c r="GA315" s="181">
        <f>((CW315+CY315)*Percapita/30*GA$4)+((CX315+CZ315)*Cadeirante/30*GA$4)</f>
        <v>0</v>
      </c>
      <c r="GB315" s="181">
        <f>((DA315+DC315)*Percapita/30*GB$4)+((DB315+DD315)*Cadeirante/30*GB$4)</f>
        <v>0</v>
      </c>
      <c r="GC315" s="181">
        <f>((DE315+DG315)*Percapita/30*GC$4)+((DF315+DH315)*Cadeirante/30*GC$4)</f>
        <v>0</v>
      </c>
      <c r="GD315" s="181">
        <f>((DI315+DK315)*Percapita/30*GD$4)+((DJ315+DL315)*Cadeirante/30*GD$4)</f>
        <v>0</v>
      </c>
      <c r="GE315" s="181">
        <f>((DM315+DO315)*Percapita/30*GE$4)+((DN315+DP315)*Cadeirante/30*GE$4)</f>
        <v>0</v>
      </c>
      <c r="GF315" s="181">
        <f>((DQ315+DS315)*Percapita/30*GF$4)+((DR315+DT315)*Cadeirante/30*GF$4)</f>
        <v>0</v>
      </c>
      <c r="GG315" s="181">
        <f>((DU315+DW315)*Percapita/30*GG$4)+((DV315+DX315)*Cadeirante/30*GG$4)</f>
        <v>0</v>
      </c>
      <c r="GH315" s="181">
        <f>((DY315+EA315)*Percapita/30*GH$4)+((DZ315+EB315)*Cadeirante/30*GH$4)</f>
        <v>0</v>
      </c>
      <c r="GI315" s="181">
        <f>((EC315+EE315)*Percapita/30*GI$4)+((ED315+EF315)*Cadeirante/30*GI$4)</f>
        <v>0</v>
      </c>
      <c r="GJ315" s="181">
        <f>((EG315+EI315)*Percapita)+((EH315+EJ315)*Cadeirante)</f>
        <v>0</v>
      </c>
      <c r="GK315" s="258"/>
      <c r="GL315" s="103">
        <f t="shared" si="318"/>
        <v>0</v>
      </c>
      <c r="GM315" s="124"/>
      <c r="GN315" s="182"/>
      <c r="GO315" s="182"/>
      <c r="GP315" s="182"/>
      <c r="GQ315" s="182"/>
      <c r="GR315" s="182"/>
      <c r="GS315" s="182"/>
      <c r="GT315" s="182"/>
      <c r="GU315" s="182"/>
      <c r="GV315" s="182"/>
      <c r="GW315" s="182"/>
      <c r="GX315" s="182"/>
      <c r="GY315" s="182"/>
      <c r="GZ315" s="182"/>
      <c r="HA315" s="182"/>
      <c r="HB315" s="182"/>
      <c r="HC315" s="182"/>
      <c r="HD315" s="182"/>
      <c r="HE315" s="182"/>
      <c r="HF315" s="182"/>
      <c r="HG315" s="182"/>
      <c r="HH315" s="182"/>
      <c r="HI315" s="182"/>
      <c r="HJ315" s="182"/>
      <c r="HK315" s="182"/>
      <c r="HL315" s="182"/>
      <c r="HM315" s="182"/>
      <c r="HN315" s="182"/>
      <c r="HO315" s="182"/>
      <c r="HP315" s="259"/>
      <c r="HQ315" s="64"/>
      <c r="HW315" s="257"/>
      <c r="HY315" s="280">
        <f t="shared" si="364"/>
        <v>0</v>
      </c>
      <c r="HZ315" s="280">
        <f t="shared" si="365"/>
        <v>0</v>
      </c>
      <c r="IA315" s="280">
        <f t="shared" si="366"/>
        <v>0</v>
      </c>
    </row>
    <row r="316" spans="1:237" s="106" customFormat="1" ht="22.5" customHeight="1" x14ac:dyDescent="0.25">
      <c r="A316" t="s">
        <v>3442</v>
      </c>
      <c r="B316" s="522" t="s">
        <v>3443</v>
      </c>
      <c r="C316" s="523">
        <v>1</v>
      </c>
      <c r="D316" s="524" t="s">
        <v>3444</v>
      </c>
      <c r="E316" s="524" t="s">
        <v>3445</v>
      </c>
      <c r="F316" s="525" t="s">
        <v>3182</v>
      </c>
      <c r="G316" s="525" t="s">
        <v>3183</v>
      </c>
      <c r="H316" s="350" t="s">
        <v>2133</v>
      </c>
      <c r="I316" s="351" t="s">
        <v>2133</v>
      </c>
      <c r="J316" s="409" t="s">
        <v>3184</v>
      </c>
      <c r="K316" s="410" t="s">
        <v>3185</v>
      </c>
      <c r="L316" s="329">
        <f>CONTINUA!BV316</f>
        <v>0</v>
      </c>
      <c r="M316" s="329">
        <f>CONTINUA!BW316</f>
        <v>0</v>
      </c>
      <c r="N316" s="895"/>
      <c r="O316" s="896" t="s">
        <v>3546</v>
      </c>
      <c r="P316" s="897">
        <v>0</v>
      </c>
      <c r="Q316" s="400">
        <v>17</v>
      </c>
      <c r="R316" s="401"/>
      <c r="S316" s="400"/>
      <c r="T316" s="401"/>
      <c r="U316" s="400"/>
      <c r="V316" s="401"/>
      <c r="W316" s="400"/>
      <c r="X316" s="401"/>
      <c r="Y316" s="400"/>
      <c r="Z316" s="401"/>
      <c r="AA316" s="400"/>
      <c r="AB316" s="401"/>
      <c r="AC316" s="400"/>
      <c r="AD316" s="401"/>
      <c r="AE316" s="400"/>
      <c r="AF316" s="401"/>
      <c r="AG316" s="400"/>
      <c r="AH316" s="401"/>
      <c r="AI316" s="400"/>
      <c r="AJ316" s="401"/>
      <c r="AK316" s="400"/>
      <c r="AL316" s="401"/>
      <c r="AM316" s="400"/>
      <c r="AN316" s="401"/>
      <c r="AO316" s="400">
        <v>1</v>
      </c>
      <c r="AP316" s="401"/>
      <c r="AQ316" s="400"/>
      <c r="AR316" s="401"/>
      <c r="AS316" s="400"/>
      <c r="AT316" s="401"/>
      <c r="AU316" s="400"/>
      <c r="AV316" s="401"/>
      <c r="AW316" s="400"/>
      <c r="AX316" s="401"/>
      <c r="AY316" s="400"/>
      <c r="AZ316" s="401"/>
      <c r="BA316" s="400"/>
      <c r="BB316" s="401"/>
      <c r="BC316" s="400"/>
      <c r="BD316" s="401"/>
      <c r="BE316" s="400"/>
      <c r="BF316" s="401"/>
      <c r="BG316" s="400"/>
      <c r="BH316" s="401"/>
      <c r="BI316" s="400"/>
      <c r="BJ316" s="401"/>
      <c r="BK316" s="400"/>
      <c r="BL316" s="401"/>
      <c r="BM316" s="400"/>
      <c r="BN316" s="401"/>
      <c r="BO316" s="400"/>
      <c r="BP316" s="401"/>
      <c r="BQ316" s="400"/>
      <c r="BR316" s="401"/>
      <c r="BS316" s="400"/>
      <c r="BT316" s="401"/>
      <c r="BU316" s="400"/>
      <c r="BV316" s="401"/>
      <c r="BW316" s="400"/>
      <c r="BX316" s="401"/>
      <c r="BY316" s="400"/>
      <c r="BZ316" s="401"/>
      <c r="CA316" s="400"/>
      <c r="CB316" s="401"/>
      <c r="CC316" s="400"/>
      <c r="CD316" s="401"/>
      <c r="CE316" s="400"/>
      <c r="CF316" s="401"/>
      <c r="CG316" s="400"/>
      <c r="CH316" s="401"/>
      <c r="CI316" s="400"/>
      <c r="CJ316" s="401"/>
      <c r="CK316" s="400"/>
      <c r="CL316" s="401"/>
      <c r="CM316" s="400"/>
      <c r="CN316" s="401"/>
      <c r="CO316" s="400"/>
      <c r="CP316" s="401"/>
      <c r="CQ316" s="400"/>
      <c r="CR316" s="401"/>
      <c r="CS316" s="400"/>
      <c r="CT316" s="401"/>
      <c r="CU316" s="400"/>
      <c r="CV316" s="401"/>
      <c r="CW316" s="400"/>
      <c r="CX316" s="401"/>
      <c r="CY316" s="400"/>
      <c r="CZ316" s="401"/>
      <c r="DA316" s="400"/>
      <c r="DB316" s="401"/>
      <c r="DC316" s="400"/>
      <c r="DD316" s="401"/>
      <c r="DE316" s="400"/>
      <c r="DF316" s="401"/>
      <c r="DG316" s="400"/>
      <c r="DH316" s="401"/>
      <c r="DI316" s="400"/>
      <c r="DJ316" s="401"/>
      <c r="DK316" s="400"/>
      <c r="DL316" s="401"/>
      <c r="DM316" s="400"/>
      <c r="DN316" s="401"/>
      <c r="DO316" s="400"/>
      <c r="DP316" s="401"/>
      <c r="DQ316" s="400"/>
      <c r="DR316" s="401"/>
      <c r="DS316" s="400"/>
      <c r="DT316" s="401"/>
      <c r="DU316" s="400"/>
      <c r="DV316" s="401"/>
      <c r="DW316" s="400"/>
      <c r="DX316" s="401"/>
      <c r="DY316" s="400"/>
      <c r="DZ316" s="401"/>
      <c r="EA316" s="400"/>
      <c r="EB316" s="401"/>
      <c r="EC316" s="400"/>
      <c r="ED316" s="401"/>
      <c r="EE316" s="400"/>
      <c r="EF316" s="401"/>
      <c r="EG316" s="400"/>
      <c r="EH316" s="401"/>
      <c r="EI316" s="400"/>
      <c r="EJ316" s="447"/>
      <c r="EK316" s="510"/>
      <c r="EL316" s="513"/>
      <c r="EM316" s="520"/>
      <c r="EN316" s="520"/>
      <c r="EO316" s="520"/>
      <c r="EP316" s="171">
        <f t="shared" si="310"/>
        <v>17</v>
      </c>
      <c r="EQ316" s="171">
        <f t="shared" si="311"/>
        <v>1</v>
      </c>
      <c r="ER316" s="171">
        <f t="shared" si="312"/>
        <v>0</v>
      </c>
      <c r="ES316" s="171">
        <f t="shared" si="313"/>
        <v>0</v>
      </c>
      <c r="ET316" s="171">
        <f t="shared" si="314"/>
        <v>0</v>
      </c>
      <c r="EU316" s="171">
        <f t="shared" si="315"/>
        <v>0</v>
      </c>
      <c r="EV316" s="172">
        <f t="shared" si="316"/>
        <v>18</v>
      </c>
      <c r="EW316" s="367">
        <f>IF(C316=4,IF(MAX(Q316:EJ318)&gt;0,(Especiall/30*(IF(($G316-$F316)=($G$5-$F$5),30,IF(DAY($G316)=31,($G316-$F316),($G316-$F316)+1)))),0),0)</f>
        <v>0</v>
      </c>
      <c r="EX316" s="248">
        <f t="shared" ref="EX316:EX319" si="367">FF316</f>
        <v>25983.56</v>
      </c>
      <c r="EY316" s="174">
        <f>(L316*regular)+(M316*Cadeirantee)</f>
        <v>0</v>
      </c>
      <c r="EZ316" s="249">
        <f>SUMIF(FG316:GJ316,"&gt;0")</f>
        <v>308.18400000000003</v>
      </c>
      <c r="FA316" s="249">
        <f>SUMIF(FG316:GJ316,"&lt;0")+SUMIF(GN316:HP316,"&lt;0")</f>
        <v>-205.45600000000002</v>
      </c>
      <c r="FB316" s="174">
        <v>0</v>
      </c>
      <c r="FC316" s="175">
        <f>N316*km*'VALORES TABELA'!$B$13</f>
        <v>0</v>
      </c>
      <c r="FD316" s="250">
        <f>GL316</f>
        <v>0</v>
      </c>
      <c r="FE316" s="176">
        <f>(EW316+EW317+EW318+EW319+EX316+EX317+EX318+EX319+EY316+EY317+EY318+EY319+EY320+EZ316+EZ317+EZ318+EZ319+FA316+FA317+FA318+FA319+FC316+FC317+FC318+FC319+HY316-HZ316-IA316+FD316+FD317+FD318+FD319+FB320)</f>
        <v>26086.288000000004</v>
      </c>
      <c r="FF316" s="177">
        <f>IF(C316=4,SUM(Q316+Q317+Q318+S316+S317+S318)*Percapita/30*FF$4+(R316+R317+R318+T316+T317+T318)*Cadeirante/30*FF$4,IF(C316=3,IF(Q319+S319=10,Fixo/30*FF$4+(Q316+Q317+Q318+S316+S317+S318)*Percapita/30*FF$4+(R319+T319)*Cadeirante/30*FF$4,IF(Q319+S319&lt;=9,(Q319+S319)*Crechee/30*FF$4)+(R319+T319)*Cadeirante/30*FF$4+(Q316+Q317+Q318+S316+S317+S318)*Percapita/30*FF$4)+IF(Q319+S319&gt;=11,Fixo/30*FF$4+(Q319+S319-10)*Crechee/30*FF$4,0),IF(C316=2,IF(R316+R317+R318+R319+T316+T317+T318+T319=1,Cadeirante/30*FF$4,IF(R316+R317+R318+R319+T316+T317+T318+T319=2,Fixo/30*FF$4,IF(R316+R317+R318+R319+T316+T317+T318+T319&gt;2,Fixo/30*FF$4+(R316+R317+R318+R319+T316+T317+T318+T319-2)*Cadeirante/30*FF$4)))+(Q316+Q317+Q318+S316+S317+S318)*Percapita/30*FF$4+(Q319+S319)*Crechee/30*FF$4,IF(C316=1,IF(Q316+Q317+Q318+R316+R317+R318+S316+S317+S318+T316+T317+T318&lt;=15,(Q316+Q317+Q318+S316+S317+S318)*Percapita/30*FF$4,IF(Q316+Q317+Q318+R316+R317+R318+S316+S317+S318+T316+T317+T318&gt;=16,Fixo/30*FF$4+(Q316+Q317+Q318+R316+R317+R318+S316+S317+S318+T316+T317-16)*Percapita/30*FF$4))))))</f>
        <v>25983.56</v>
      </c>
      <c r="FG316" s="177">
        <f>IF(C316=4,SUM(U316+U317+U318+W316+W317+W318)*Percapita/30*FG$4+(V316+V317+V318+X316+X317+X318)*Cadeirante/30*FG$4,IF(C316=3,IF(U319+W319=10,Fixo/30*FG$4+(U316+U317+U318+W316+W317+W318)*Percapita/30*FG$4+(V319+X319)*Cadeirante/30*FG$4,IF(U319+W319&lt;=9,(U319+W319)*Crechee/30*FG$4)+(V319+X319)*Cadeirante/30*FG$4+(U316+U317+U318+W316+W317+W318)*Percapita/30*FG$4)+IF(U319+W319&gt;=11,Fixo/30*FG$4+(U319+W319-10)*Crechee/30*FG$4,0),IF(C316=2,IF(V316+V317+V318+V319+X316+X317+X318+X319=1,Cadeirante/30*FG$4,IF(V316+V317+V318+V319+X316+X317+X318+X319=2,Fixo/30*FG$4,IF(V316+V317+V318+V319+X316+X317+X318+X319&gt;2,Fixo/30*FG$4+(V316+V317+V318+V319+X316+X317+X318+X319-2)*Cadeirante/30*FG$4)))+(U316+U317+U318+W316+W317+W318)*Percapita/30*FG$4+(U319+W319)*Crechee/30*FG$4,IF(C316=1,IF(U316+U317+U318+V316+V317+V318+W316+W317+W318+X316+X317+X318&lt;=15,(U316+U317+U318+W316+W317+W318)*Percapita/30*FG$4,IF(U316+U317+U318+V316+V317+V318+W316+W317+W318+X316+X317+X318&gt;=16,Fixo/30*FG$4+(U316+U317+U318+V316+V317+V318+W316+W317+W318+X316+X317-16)*Percapita/30*FG$4))))))</f>
        <v>0</v>
      </c>
      <c r="FH316" s="177">
        <f>IF(C316=4,SUM(Y316+Y317+Y318+AA316+AA317+AA318)*Percapita/30*FH$4+(Z316+Z317+Z318+AB316+AB317+AB318)*Cadeirante/30*FH$4,IF(C316=3,IF(Y319+AA319=10,Fixo/30*FH$4+(Y316+Y317+Y318+AA316+AA317+AA318)*Percapita/30*FH$4+(Z319+AB319)*Cadeirante/30*FH$4,IF(Y319+AA319&lt;=9,(Y319+AA319)*Crechee/30*FH$4)+(Z319+AB319)*Cadeirante/30*FH$4+(Y316+Y317+Y318+AA316+AA317+AA318)*Percapita/30*FH$4)+IF(Y319+AA319&gt;=11,Fixo/30*FH$4+(Y319+AA319-10)*Crechee/30*FH$4,0),IF(C316=2,IF(Z316+Z317+Z318+Z319+AB316+AB317+AB318+AB319=1,Cadeirante/30*FH$4,IF(Z316+Z317+Z318+Z319+AB316+AB317+AB318+AB319=2,Fixo/30*FH$4,IF(Z316+Z317+Z318+Z319+AB316+AB317+AB318+AB319&gt;2,Fixo/30*FH$4+(Z316+Z317+Z318+Z319+AB316+AB317+AB318+AB319-2)*Cadeirante/30*FH$4)))+(Y316+Y317+Y318+AA316+AA317+AA318)*Percapita/30*FH$4+(Y319+AA319)*Crechee/30*FH$4,IF(C316=1,IF(Y316+Y317+Y318+Z316+Z317+Z318+AA316+AA317+AA318+AB316+AB317+AB318&lt;=15,(Y316+Y317+Y318+AA316+AA317+AA318)*Percapita/30*FH$4,IF(Y316+Y317+Y318+Z316+Z317+Z318+AA316+AA317+AA318+AB316+AB317+AB318&gt;=16,Fixo/30*FH$4+(Y316+Y317+Y318+Z316+Z317+Z318+AA316+AA317+AA318+AB316+AB317-16)*Percapita/30*FH$4))))))</f>
        <v>0</v>
      </c>
      <c r="FI316" s="177">
        <f>IF(C316=4,SUM(AC316+AC317+AC318+AE316+AE317+AE318)*Percapita/30*FI$4+(AD316+AD317+AD318+AF316+AF317+AF318)*Cadeirante/30*FI$4,IF(C316=3,IF(AC319+AE319=10,Fixo/30*FI$4+(AC316+AC317+AC318+AE316+AE317+AE318)*Percapita/30*FI$4+(AD319+AF319)*Cadeirante/30*FI$4,IF(AC319+AE319&lt;=9,(AC319+AE319)*Crechee/30*FI$4)+(AD319+AF319)*Cadeirante/30*FI$4+(AC316+AC317+AC318+AE316+AE317+AE318)*Percapita/30*FI$4)+IF(AC319+AE319&gt;=11,Fixo/30*FI$4+(AC319+AE319-10)*Crechee/30*FI$4,0),IF(C316=2,IF(AD316+AD317+AD318+AD319+AF316+AF317+AF318+AF319=1,Cadeirante/30*FI$4,IF(AD316+AD317+AD318+AD319+AF316+AF317+AF318+AF319=2,Fixo/30*FI$4,IF(AD316+AD317+AD318+AD319+AF316+AF317+AF318+AF319&gt;2,Fixo/30*FI$4+(AD316+AD317+AD318+AD319+AF316+AF317+AF318+AF319-2)*Cadeirante/30*FI$4)))+(AC316+AC317+AC318+AE316+AE317+AE318)*Percapita/30*FI$4+(AC319+AE319)*Crechee/30*FI$4,IF(C316=1,IF(AC316+AC317+AC318+AD316+AD317+AD318+AE316+AE317+AE318+AF316+AF317+AF318&lt;=15,(AC316+AC317+AC318+AE316+AE317+AE318)*Percapita/30*FI$4,IF(AC316+AC317+AC318+AD316+AD317+AD318+AE316+AE317+AE318+AF316+AF317+AF318&gt;=16,Fixo/30*FI$4+(AC316+AC317+AC318+AD316+AD317+AD318+AE316+AE317+AE318+AF316+AF317-16)*Percapita/30*FI$4))))))</f>
        <v>0</v>
      </c>
      <c r="FJ316" s="177">
        <f>IF(C316=4,SUM(AG316+AG317+AG318+AI316+AI317+AI318)*Percapita/30*FJ$4+(AH316+AH317+AH318+AJ316+AJ317+AJ318)*Cadeirante/30*FJ$4,IF(C316=3,IF(AG319+AI319=10,Fixo/30*FJ$4+(AG316+AG317+AG318+AI316+AI317+AI318)*Percapita/30*FJ$4+(AH319+AJ319)*Cadeirante/30*FJ$4,IF(AG319+AI319&lt;=9,(AG319+AI319)*Crechee/30*FJ$4)+(AH319+AJ319)*Cadeirante/30*FJ$4+(AG316+AG317+AG318+AI316+AI317+AI318)*Percapita/30*FJ$4)+IF(AG319+AI319&gt;=11,Fixo/30*FJ$4+(AG319+AI319-10)*Crechee/30*FJ$4,0),IF(C316=2,IF(AH316+AH317+AH318+AH319+AJ316+AJ317+AJ318+AJ319=1,Cadeirante/30*FJ$4,IF(AH316+AH317+AH318+AH319+AJ316+AJ317+AJ318+AJ319=2,Fixo/30*FJ$4,IF(AH316+AH317+AH318+AH319+AJ316+AJ317+AJ318+AJ319&gt;2,Fixo/30*FJ$4+(AH316+AH317+AH318+AH319+AJ316+AJ317+AJ318+AJ319-2)*Cadeirante/30*FJ$4)))+(AG316+AG317+AG318+AI316+AI317+AI318)*Percapita/30*FJ$4+(AG319+AI319)*Crechee/30*FJ$4,IF(C316=1,IF(AG316+AG317+AG318+AH316+AH317+AH318+AI316+AI317+AI318+AJ316+AJ317+AJ318&lt;=15,(AG316+AG317+AG318+AI316+AI317+AI318)*Percapita/30*FJ$4,IF(AG316+AG317+AG318+AH316+AH317+AH318+AI316+AI317+AI318+AJ316+AJ317+AJ318&gt;=16,Fixo/30*FJ$4+(AG316+AG317+AG318+AH316+AH317+AH318+AI316+AI317+AI318+AJ316+AJ317-16)*Percapita/30*FJ$4))))))</f>
        <v>0</v>
      </c>
      <c r="FK316" s="177">
        <f>IF(C316=4,SUM(AK316+AK317+AK318+AM316+AM317+AM318)*Percapita/30*FK$4+(AL316+AL317+AL318+AN316+AN317+AN318)*Cadeirante/30*FK$4,IF(C316=3,IF(AK319+AM319=10,Fixo/30*FK$4+(AK316+AK317+AK318+AM316+AM317+AM318)*Percapita/30*FK$4+(AL319+AN319)*Cadeirante/30*FK$4,IF(AK319+AM319&lt;=9,(AK319+AM319)*Crechee/30*FK$4)+(AL319+AN319)*Cadeirante/30*FK$4+(AK316+AK317+AK318+AM316+AM317+AM318)*Percapita/30*FK$4)+IF(AK319+AM319&gt;=11,Fixo/30*FK$4+(AK319+AM319-10)*Crechee/30*FK$4,0),IF(C316=2,IF(AL316+AL317+AL318+AL319+AN316+AN317+AN318+AN319=1,Cadeirante/30*FK$4,IF(AL316+AL317+AL318+AL319+AN316+AN317+AN318+AN319=2,Fixo/30*FK$4,IF(AL316+AL317+AL318+AL319+AN316+AN317+AN318+AN319&gt;2,Fixo/30*FK$4+(AL316+AL317+AL318+AL319+AN316+AN317+AN318+AN319-2)*Cadeirante/30*FK$4)))+(AK316+AK317+AK318+AM316+AM317+AM318)*Percapita/30*FK$4+(AK319+AM319)*Crechee/30*FK$4,IF(C316=1,IF(AK316+AK317+AK318+AL316+AL317+AL318+AM316+AM317+AM318+AN316+AN317+AN318&lt;=15,(AK316+AK317+AK318+AM316+AM317+AM318)*Percapita/30*FK$4,IF(AK316+AK317+AK318+AL316+AL317+AL318+AM316+AM317+AM318+AN316+AN317+AN318&gt;=16,Fixo/30*FK$4+(AK316+AK317+AK318+AL316+AL317+AL318+AM316+AM317+AM318+AN316+AN317-16)*Percapita/30*FK$4))))))</f>
        <v>0</v>
      </c>
      <c r="FL316" s="177">
        <f>IF(C316=4,SUM(AO316+AO317+AO318+AQ316+AQ317+AQ318)*Percapita/30*FL$4+(AP316+AP317+AP318+AR316+AR317+AR318)*Cadeirante/30*FL$4,IF(C316=3,IF(AO319+AQ319=10,Fixo/30*FL$4+(AO316+AO317+AO318+AQ316+AQ317+AQ318)*Percapita/30*FL$4+(AP319+AR319)*Cadeirante/30*FL$4,IF(AO319+AQ319&lt;=9,(AO319+AQ319)*Crechee/30*FL$4)+(AP319+AR319)*Cadeirante/30*FL$4+(AO316+AO317+AO318+AQ316+AQ317+AQ318)*Percapita/30*FL$4)+IF(AO319+AQ319&gt;=11,Fixo/30*FL$4+(AO319+AQ319-10)*Crechee/30*FL$4,0),IF(C316=2,IF(AP316+AP317+AP318+AP319+AR316+AR317+AR318+AR319=1,Cadeirante/30*FL$4,IF(AP316+AP317+AP318+AP319+AR316+AR317+AR318+AR319=2,Fixo/30*FL$4,IF(AP316+AP317+AP318+AP319+AR316+AR317+AR318+AR319&gt;2,Fixo/30*FL$4+(AP316+AP317+AP318+AP319+AR316+AR317+AR318+AR319-2)*Cadeirante/30*FL$4)))+(AO316+AO317+AO318+AQ316+AQ317+AQ318)*Percapita/30*FL$4+(AO319+AQ319)*Crechee/30*FL$4,IF(C316=1,IF(AO316+AO317+AO318+AP316+AP317+AP318+AQ316+AQ317+AQ318+AR316+AR317+AR318&lt;=15,(AO316+AO317+AO318+AQ316+AQ317+AQ318)*Percapita/30*FL$4,IF(AO316+AO317+AO318+AP316+AP317+AP318+AQ316+AQ317+AQ318+AR316+AR317+AR318&gt;=16,Fixo/30*FL$4+(AO316+AO317+AO318+AP316+AP317+AP318+AQ316+AQ317+AQ318+AR316+AR317-16)*Percapita/30*FL$4))))))</f>
        <v>308.18400000000003</v>
      </c>
      <c r="FM316" s="177">
        <f>IF(C316=4,SUM(AS316+AS317+AS318+AU316+AU317+AU318)*Percapita/30*FM$4+(AT316+AT317+AT318+AV316+AV317+AV318)*Cadeirante/30*FM$4,IF(C316=3,IF(AS319+AU319=10,Fixo/30*FM$4+(AS316+AS317+AS318+AU316+AU317+AU318)*Percapita/30*FM$4+(AT319+AV319)*Cadeirante/30*FM$4,IF(AS319+AU319&lt;=9,(AS319+AU319)*Crechee/30*FM$4)+(AT319+AV319)*Cadeirante/30*FM$4+(AS316+AS317+AS318+AU316+AU317+AU318)*Percapita/30*FM$4)+IF(AS319+AU319&gt;=11,Fixo/30*FM$4+(AS319+AU319-10)*Crechee/30*FM$4,0),IF(C316=2,IF(AT316+AT317+AT318+AT319+AV316+AV317+AV318+AV319=1,Cadeirante/30*FM$4,IF(AT316+AT317+AT318+AT319+AV316+AV317+AV318+AV319=2,Fixo/30*FM$4,IF(AT316+AT317+AT318+AT319+AV316+AV317+AV318+AV319&gt;2,Fixo/30*FM$4+(AT316+AT317+AT318+AT319+AV316+AV317+AV318+AV319-2)*Cadeirante/30*FM$4)))+(AS316+AS317+AS318+AU316+AU317+AU318)*Percapita/30*FM$4+(AS319+AU319)*Crechee/30*FM$4,IF(C316=1,IF(AS316+AS317+AS318+AT316+AT317+AT318+AU316+AU317+AU318+AV316+AV317+AV318&lt;=15,(AS316+AS317+AS318+AU316+AU317+AU318)*Percapita/30*FM$4,IF(AS316+AS317+AS318+AT316+AT317+AT318+AU316+AU317+AU318+AV316+AV317+AV318&gt;=16,Fixo/30*FM$4+(AS316+AS317+AS318+AT316+AT317+AT318+AU316+AU317+AU318+AV316+AV317-16)*Percapita/30*FM$4))))))</f>
        <v>0</v>
      </c>
      <c r="FN316" s="177">
        <f>IF(C316=4,SUM(AW316+AW317+AW318+AY316+AY317+AY318)*Percapita/30*FN$4+(AX316+AX317+AX318+AZ316+AZ317+AZ318)*Cadeirante/30*FN$4,IF(C316=3,IF(AW319+AY319=10,Fixo/30*FN$4+(AW316+AW317+AW318+AY316+AY317+AY318)*Percapita/30*FN$4+(AX319+AZ319)*Cadeirante/30*FN$4,IF(AW319+AY319&lt;=9,(AW319+AY319)*Crechee/30*FN$4)+(AX319+AZ319)*Cadeirante/30*FN$4+(AW316+AW317+AW318+AY316+AY317+AY318)*Percapita/30*FN$4)+IF(AW319+AY319&gt;=11,Fixo/30*FN$4+(AW319+AY319-10)*Crechee/30*FN$4,0),IF(C316=2,IF(AX316+AX317+AX318+AX319+AZ316+AZ317+AZ318+AZ319=1,Cadeirante/30*FN$4,IF(AX316+AX317+AX318+AX319+AZ316+AZ317+AZ318+AZ319=2,Fixo/30*FN$4,IF(AX316+AX317+AX318+AX319+AZ316+AZ317+AZ318+AZ319&gt;2,Fixo/30*FN$4+(AX316+AX317+AX318+AX319+AZ316+AZ317+AZ318+AZ319-2)*Cadeirante/30*FN$4)))+(AW316+AW317+AW318+AY316+AY317+AY318)*Percapita/30*FN$4+(AW319+AY319)*Crechee/30*FN$4,IF(C316=1,IF(AW316+AW317+AW318+AX316+AX317+AX318+AY316+AY317+AY318+AZ316+AZ317+AZ318&lt;=15,(AW316+AW317+AW318+AY316+AY317+AY318)*Percapita/30*FN$4,IF(AW316+AW317+AW318+AX316+AX317+AX318+AY316+AY317+AY318+AZ316+AZ317+AZ318&gt;=16,Fixo/30*FN$4+(AW316+AW317+AW318+AX316+AX317+AX318+AY316+AY317+AY318+AZ316+AZ317-16)*Percapita/30*FN$4))))))</f>
        <v>0</v>
      </c>
      <c r="FO316" s="177">
        <f>IF(C316=4,SUM(BA316+BA317+BA318+BC316+BC317+BC318)*Percapita/30*FO$4+(BB316+BB317+BB318+BD316+BD317+BD318)*Cadeirante/30*FO$4,IF(C316=3,IF(BA319+BC319=10,Fixo/30*FO$4+(BA316+BA317+BA318+BC316+BC317+BC318)*Percapita/30*FO$4+(BB319+BD319)*Cadeirante/30*FO$4,IF(BA319+BC319&lt;=9,(BA319+BC319)*Crechee/30*FO$4)+(BB319+BD319)*Cadeirante/30*FO$4+(BA316+BA317+BA318+BC316+BC317+BC318)*Percapita/30*FO$4)+IF(BA319+BC319&gt;=11,Fixo/30*FO$4+(BA319+BC319-10)*Crechee/30*FO$4,0),IF(C316=2,IF(BB316+BB317+BB318+BB319+BD316+BD317+BD318+BD319=1,Cadeirante/30*FO$4,IF(BB316+BB317+BB318+BB319+BD316+BD317+BD318+BD319=2,Fixo/30*FO$4,IF(BB316+BB317+BB318+BB319+BD316+BD317+BD318+BD319&gt;2,Fixo/30*FO$4+(BB316+BB317+BB318+BB319+BD316+BD317+BD318+BD319-2)*Cadeirante/30*FO$4)))+(BA316+BA317+BA318+BC316+BC317+BC318)*Percapita/30*FO$4+(BA319+BC319)*Crechee/30*FO$4,IF(C316=1,IF(BA316+BA317+BA318+BB316+BB317+BB318+BC316+BC317+BC318+BD316+BD317+BD318&lt;=15,(BA316+BA317+BA318+BC316+BC317+BC318)*Percapita/30*FO$4,IF(BA316+BA317+BA318+BB316+BB317+BB318+BC316+BC317+BC318+BD316+BD317+BD318&gt;=16,Fixo/30*FO$4+(BA316+BA317+BA318+BB316+BB317+BB318+BC316+BC317+BC318+BD316+BD317-16)*Percapita/30*FO$4))))))</f>
        <v>0</v>
      </c>
      <c r="FP316" s="177">
        <f>IF(C316=4,SUM(BE316+BE317+BE318+BG316+BG317+BG318)*Percapita/30*FP$4+(BF316+BF317+BF318+BH316+BH317+BH318)*Cadeirante/30*FP$4,IF(C316=3,IF(BE319+BG319=10,Fixo/30*FP$4+(BE316+BE317+BE318+BG316+BG317+BG318)*Percapita/30*FP$4+(BF319+BH319)*Cadeirante/30*FP$4,IF(BE319+BG319&lt;=9,(BE319+BG319)*Crechee/30*FP$4)+(BF319+BH319)*Cadeirante/30*FP$4+(BE316+BE317+BE318+BG316+BG317+BG318)*Percapita/30*FP$4)+IF(BE319+BG319&gt;=11,Fixo/30*FP$4+(BE319+BG319-10)*Crechee/30*FP$4,0),IF(C316=2,IF(BF316+BF317+BF318+BF319+BH316+BH317+BH318+BH319=1,Cadeirante/30*FP$4,IF(BF316+BF317+BF318+BF319+BH316+BH317+BH318+BH319=2,Fixo/30*FP$4,IF(BF316+BF317+BF318+BF319+BH316+BH317+BH318+BH319&gt;2,Fixo/30*FP$4+(BF316+BF317+BF318+BF319+BH316+BH317+BH318+BH319-2)*Cadeirante/30*FP$4)))+(BE316+BE317+BE318+BG316+BG317+BG318)*Percapita/30*FP$4+(BE319+BG319)*Crechee/30*FP$4,IF(C316=1,IF(BE316+BE317+BE318+BF316+BF317+BF318+BG316+BG317+BG318+BH316+BH317+BH318&lt;=15,(BE316+BE317+BE318+BG316+BG317+BG318)*Percapita/30*FP$4,IF(BE316+BE317+BE318+BF316+BF317+BF318+BG316+BG317+BG318+BH316+BH317+BH318&gt;=16,Fixo/30*FP$4+(BE316+BE317+BE318+BF316+BF317+BF318+BG316+BG317+BG318+BH316+BH317-16)*Percapita/30*FP$4))))))</f>
        <v>0</v>
      </c>
      <c r="FQ316" s="177">
        <f>IF(C316=4,SUM(BI316+BI317+BI318+BK316+BK317+BK318)*Percapita/30*FQ$4+(BJ316+BJ317+BJ318+BL316+BL317+BL318)*Cadeirante/30*FQ$4,IF(C316=3,IF(BI319+BK319=10,Fixo/30*FQ$4+(BI316+BI317+BI318+BK316+BK317+BK318)*Percapita/30*FQ$4+(BJ319+BL319)*Cadeirante/30*FQ$4,IF(BI319+BK319&lt;=9,(BI319+BK319)*Crechee/30*FQ$4)+(BJ319+BL319)*Cadeirante/30*FQ$4+(BI316+BI317+BI318+BK316+BK317+BK318)*Percapita/30*FQ$4)+IF(BI319+BK319&gt;=11,Fixo/30*FQ$4+(BI319+BK319-10)*Crechee/30*FQ$4,0),IF(C316=2,IF(BJ316+BJ317+BJ318+BJ319+BL316+BL317+BL318+BL319=1,Cadeirante/30*FQ$4,IF(BJ316+BJ317+BJ318+BJ319+BL316+BL317+BL318+BL319=2,Fixo/30*FQ$4,IF(BJ316+BJ317+BJ318+BJ319+BL316+BL317+BL318+BL319&gt;2,Fixo/30*FQ$4+(BJ316+BJ317+BJ318+BJ319+BL316+BL317+BL318+BL319-2)*Cadeirante/30*FQ$4)))+(BI316+BI317+BI318+BK316+BK317+BK318)*Percapita/30*FQ$4+(BI319+BK319)*Crechee/30*FQ$4,IF(C316=1,IF(BI316+BI317+BI318+BJ316+BJ317+BJ318+BK316+BK317+BK318+BL316+BL317+BL318&lt;=15,(BI316+BI317+BI318+BK316+BK317+BK318)*Percapita/30*FQ$4,IF(BI316+BI317+BI318+BJ316+BJ317+BJ318+BK316+BK317+BK318+BL316+BL317+BL318&gt;=16,Fixo/30*FQ$4+(BI316+BI317+BI318+BJ316+BJ317+BJ318+BK316+BK317+BK318+BL316+BL317-16)*Percapita/30*FQ$4))))))</f>
        <v>0</v>
      </c>
      <c r="FR316" s="177">
        <f>IF(C316=4,SUM(BM316+BM317+BM318+BO316+BO317+BO318)*Percapita/30*FR$4+(BN316+BN317+BN318+BP316+BP317+BP318)*Cadeirante/30*FR$4,IF(C316=3,IF(BM319+BO319=10,Fixo/30*FR$4+(BM316+BM317+BM318+BO316+BO317+BO318)*Percapita/30*FR$4+(BN319+BP319)*Cadeirante/30*FR$4,IF(BM319+BO319&lt;=9,(BM319+BO319)*Crechee/30*FR$4)+(BN319+BP319)*Cadeirante/30*FR$4+(BM316+BM317+BM318+BO316+BO317+BO318)*Percapita/30*FR$4)+IF(BM319+BO319&gt;=11,Fixo/30*FR$4+(BM319+BO319-10)*Crechee/30*FR$4,0),IF(C316=2,IF(BN316+BN317+BN318+BN319+BP316+BP317+BP318+BP319=1,Cadeirante/30*FR$4,IF(BN316+BN317+BN318+BN319+BP316+BP317+BP318+BP319=2,Fixo/30*FR$4,IF(BN316+BN317+BN318+BN319+BP316+BP317+BP318+BP319&gt;2,Fixo/30*FR$4+(BN316+BN317+BN318+BN319+BP316+BP317+BP318+BP319-2)*Cadeirante/30*FR$4)))+(BM316+BM317+BM318+BO316+BO317+BO318)*Percapita/30*FR$4+(BM319+BO319)*Crechee/30*FR$4,IF(C316=1,IF(BM316+BM317+BM318+BN316+BN317+BN318+BO316+BO317+BO318+BP316+BP317+BP318&lt;=15,(BM316+BM317+BM318+BO316+BO317+BO318)*Percapita/30*FR$4,IF(BM316+BM317+BM318+BN316+BN317+BN318+BO316+BO317+BO318+BP316+BP317+BP318&gt;=16,Fixo/30*FR$4+(BM316+BM317+BM318+BN316+BN317+BN318+BO316+BO317+BO318+BP316+BP317-16)*Percapita/30*FR$4))))))</f>
        <v>0</v>
      </c>
      <c r="FS316" s="177">
        <f>IF(C316=4,SUM(BQ316+BQ317+BQ318+BS316+BS317+BS318)*Percapita/30*FS$4+(BR316+BR317+BR318+BT316+BT317+BT318)*Cadeirante/30*FS$4,IF(C316=3,IF(BQ319+BS319=10,Fixo/30*FS$4+(BQ316+BQ317+BQ318+BS316+BS317+BS318)*Percapita/30*FS$4+(BR319+BT319)*Cadeirante/30*FS$4,IF(BQ319+BS319&lt;=9,(BQ319+BS319)*Crechee/30*FS$4)+(BR319+BT319)*Cadeirante/30*FS$4+(BQ316+BQ317+BQ318+BS316+BS317+BS318)*Percapita/30*FS$4)+IF(BQ319+BS319&gt;=11,Fixo/30*FS$4+(BQ319+BS319-10)*Crechee/30*FS$4,0),IF(C316=2,IF(BR316+BR317+BR318+BR319+BT316+BT317+BT318+BT319=1,Cadeirante/30*FS$4,IF(BR316+BR317+BR318+BR319+BT316+BT317+BT318+BT319=2,Fixo/30*FS$4,IF(BR316+BR317+BR318+BR319+BT316+BT317+BT318+BT319&gt;2,Fixo/30*FS$4+(BR316+BR317+BR318+BR319+BT316+BT317+BT318+BT319-2)*Cadeirante/30*FS$4)))+(BQ316+BQ317+BQ318+BS316+BS317+BS318)*Percapita/30*FS$4+(BQ319+BS319)*Crechee/30*FS$4,IF(C316=1,IF(BQ316+BQ317+BQ318+BR316+BR317+BR318+BS316+BS317+BS318+BT316+BT317+BT318&lt;=15,(BQ316+BQ317+BQ318+BS316+BS317+BS318)*Percapita/30*FS$4,IF(BQ316+BQ317+BQ318+BR316+BR317+BR318+BS316+BS317+BS318+BT316+BT317+BT318&gt;=16,Fixo/30*FS$4+(BQ316+BQ317+BQ318+BR316+BR317+BR318+BS316+BS317+BS318+BT316+BT317-16)*Percapita/30*FS$4))))))</f>
        <v>0</v>
      </c>
      <c r="FT316" s="177">
        <f>IF(C316=4,SUM(BU316+BU317+BU318+BW316+BW317+BW318)*Percapita/30*FT$4+(BV316+BV317+BV318+BX316+BX317+BX318)*Cadeirante/30*FT$4,IF(C316=3,IF(BU319+BW319=10,Fixo/30*FT$4+(BU316+BU317+BU318+BW316+BW317+BW318)*Percapita/30*FT$4+(BV319+BX319)*Cadeirante/30*FT$4,IF(BU319+BW319&lt;=9,(BU319+BW319)*Crechee/30*FT$4)+(BV319+BX319)*Cadeirante/30*FT$4+(BU316+BU317+BU318+BW316+BW317+BW318)*Percapita/30*FT$4)+IF(BU319+BW319&gt;=11,Fixo/30*FT$4+(BU319+BW319-10)*Crechee/30*FT$4,0),IF(C316=2,IF(BV316+BV317+BV318+BV319+BX316+BX317+BX318+BX319=1,Cadeirante/30*FT$4,IF(BV316+BV317+BV318+BV319+BX316+BX317+BX318+BX319=2,Fixo/30*FT$4,IF(BV316+BV317+BV318+BV319+BX316+BX317+BX318+BX319&gt;2,Fixo/30*FT$4+(BV316+BV317+BV318+BV319+BX316+BX317+BX318+BX319-2)*Cadeirante/30*FT$4)))+(BU316+BU317+BU318+BW316+BW317+BW318)*Percapita/30*FT$4+(BU319+BW319)*Crechee/30*FT$4,IF(C316=1,IF(BU316+BU317+BU318+BV316+BV317+BV318+BW316+BW317+BW318+BX316+BX317+BX318&lt;=15,(BU316+BU317+BU318+BW316+BW317+BW318)*Percapita/30*FT$4,IF(BU316+BU317+BU318+BV316+BV317+BV318+BW316+BW317+BW318+BX316+BX317+BX318&gt;=16,Fixo/30*FT$4+(BU316+BU317+BU318+BV316+BV317+BV318+BW316+BW317+BW318+BX316+BX317-16)*Percapita/30*FT$4))))))</f>
        <v>-205.45600000000002</v>
      </c>
      <c r="FU316" s="177">
        <f>IF(C316=4,SUM(BY316+BY317+BY318+CA316+CA317+CA318)*Percapita/30*FU$4+(BZ316+BZ317+BZ318+CB316+CB317+CB318)*Cadeirante/30*FU$4,IF(C316=3,IF(BY319+CA319=10,Fixo/30*FU$4+(BY316+BY317+BY318+CA316+CA317+CA318)*Percapita/30*FU$4+(BZ319+CB319)*Cadeirante/30*FU$4,IF(BY319+CA319&lt;=9,(BY319+CA319)*Crechee/30*FU$4)+(BZ319+CB319)*Cadeirante/30*FU$4+(BY316+BY317+BY318+CA316+CA317+CA318)*Percapita/30*FU$4)+IF(BY319+CA319&gt;=11,Fixo/30*FU$4+(BY319+CA319-10)*Crechee/30*FU$4,0),IF(C316=2,IF(BZ316+BZ317+BZ318+BZ319+CB316+CB317+CB318+CB319=1,Cadeirante/30*FU$4,IF(BZ316+BZ317+BZ318+BZ319+CB316+CB317+CB318+CB319=2,Fixo/30*FU$4,IF(BZ316+BZ317+BZ318+BZ319+CB316+CB317+CB318+CB319&gt;2,Fixo/30*FU$4+(BZ316+BZ317+BZ318+BZ319+CB316+CB317+CB318+CB319-2)*Cadeirante/30*FU$4)))+(BY316+BY317+BY318+CA316+CA317+CA318)*Percapita/30*FU$4+(BY319+CA319)*Crechee/30*FU$4,IF(C316=1,IF(BY316+BY317+BY318+BZ316+BZ317+BZ318+CA316+CA317+CA318+CB316+CB317+CB318&lt;=15,(BY316+BY317+BY318+CA316+CA317+CA318)*Percapita/30*FU$4,IF(BY316+BY317+BY318+BZ316+BZ317+BZ318+CA316+CA317+CA318+CB316+CB317+CB318&gt;=16,Fixo/30*FU$4+(BY316+BY317+BY318+BZ316+BZ317+BZ318+CA316+CA317+CA318+CB316+CB317-16)*Percapita/30*FU$4))))))</f>
        <v>0</v>
      </c>
      <c r="FV316" s="177">
        <f>IF(C316=4,SUM(CC316+CC317+CC318+CE316+CE317+CE318)*Percapita/30*FV$4+(CD316+CD317+CD318+CF316+CF317+CF318)*Cadeirante/30*FV$4,IF(C316=3,IF(CC319+CE319=10,Fixo/30*FV$4+(CC316+CC317+CC318+CE316+CE317+CE318)*Percapita/30*FV$4+(CD319+CF319)*Cadeirante/30*FV$4,IF(CC319+CE319&lt;=9,(CC319+CE319)*Crechee/30*FV$4)+(CD319+CF319)*Cadeirante/30*FV$4+(CC316+CC317+CC318+CE316+CE317+CE318)*Percapita/30*FV$4)+IF(CC319+CE319&gt;=11,Fixo/30*FV$4+(CC319+CE319-10)*Crechee/30*FV$4,0),IF(C316=2,IF(CD316+CD317+CD318+CD319+CF316+CF317+CF318+CF319=1,Cadeirante/30*FV$4,IF(CD316+CD317+CD318+CD319+CF316+CF317+CF318+CF319=2,Fixo/30*FV$4,IF(CD316+CD317+CD318+CD319+CF316+CF317+CF318+CF319&gt;2,Fixo/30*FV$4+(CD316+CD317+CD318+CD319+CF316+CF317+CF318+CF319-2)*Cadeirante/30*FV$4)))+(CC316+CC317+CC318+CE316+CE317+CE318)*Percapita/30*FV$4+(CC319+CE319)*Crechee/30*FV$4,IF(C316=1,IF(CC316+CC317+CC318+CD316+CD317+CD318+CE316+CE317+CE318+CF316+CF317+CF318&lt;=15,(CC316+CC317+CC318+CE316+CE317+CE318)*Percapita/30*FV$4,IF(CC316+CC317+CC318+CD316+CD317+CD318+CE316+CE317+CE318+CF316+CF317+CF318&gt;=16,Fixo/30*FV$4+(CC316+CC317+CC318+CD316+CD317+CD318+CE316+CE317+CE318+CF316+CF317-16)*Percapita/30*FV$4))))))</f>
        <v>0</v>
      </c>
      <c r="FW316" s="177">
        <f>IF(C316=4,SUM(CG316+CG317+CG318+CI316+CI317+CI318)*Percapita/30*FW$4+(CH316+CH317+CH318+CJ316+CJ317+CJ318)*Cadeirante/30*FW$4,IF(C316=3,IF(CG319+CI319=10,Fixo/30*FW$4+(CG316+CG317+CG318+CI316+CI317+CI318)*Percapita/30*FW$4+(CH319+CJ319)*Cadeirante/30*FW$4,IF(CG319+CI319&lt;=9,(CG319+CI319)*Crechee/30*FW$4)+(CH319+CJ319)*Cadeirante/30*FW$4+(CG316+CG317+CG318+CI316+CI317+CI318)*Percapita/30*FW$4)+IF(CG319+CI319&gt;=11,Fixo/30*FW$4+(CG319+CI319-10)*Crechee/30*FW$4,0),IF(C316=2,IF(CH316+CH317+CH318+CH319+CJ316+CJ317+CJ318+CJ319=1,Cadeirante/30*FW$4,IF(CH316+CH317+CH318+CH319+CJ316+CJ317+CJ318+CJ319=2,Fixo/30*FW$4,IF(CH316+CH317+CH318+CH319+CJ316+CJ317+CJ318+CJ319&gt;2,Fixo/30*FW$4+(CH316+CH317+CH318+CH319+CJ316+CJ317+CJ318+CJ319-2)*Cadeirante/30*FW$4)))+(CG316+CG317+CG318+CI316+CI317+CI318)*Percapita/30*FW$4+(CG319+CI319)*Crechee/30*FW$4,IF(C316=1,IF(CG316+CG317+CG318+CH316+CH317+CH318+CI316+CI317+CI318+CJ316+CJ317+CJ318&lt;=15,(CG316+CG317+CG318+CI316+CI317+CI318)*Percapita/30*FW$4,IF(CG316+CG317+CG318+CH316+CH317+CH318+CI316+CI317+CI318+CJ316+CJ317+CJ318&gt;=16,Fixo/30*FW$4+(CG316+CG317+CG318+CH316+CH317+CH318+CI316+CI317+CI318+CJ316+CJ317-16)*Percapita/30*FW$4))))))</f>
        <v>0</v>
      </c>
      <c r="FX316" s="177">
        <f>IF(C316=4,SUM(CK316+CK317+CK318+CM316+CM317+CM318)*Percapita/30*FX$4+(CL316+CL317+CL318+CN316+CN317+CN318)*Cadeirante/30*FX$4,IF(C316=3,IF(CK319+CM319=10,Fixo/30*FX$4+(CK316+CK317+CK318+CM316+CM317+CM318)*Percapita/30*FX$4+(CL319+CN319)*Cadeirante/30*FX$4,IF(CK319+CM319&lt;=9,(CK319+CM319)*Crechee/30*FX$4)+(CL319+CN319)*Cadeirante/30*FX$4+(CK316+CK317+CK318+CM316+CM317+CM318)*Percapita/30*FX$4)+IF(CK319+CM319&gt;=11,Fixo/30*FX$4+(CK319+CM319-10)*Crechee/30*FX$4,0),IF(C316=2,IF(CL316+CL317+CL318+CL319+CN316+CN317+CN318+CN319=1,Cadeirante/30*FX$4,IF(CL316+CL317+CL318+CL319+CN316+CN317+CN318+CN319=2,Fixo/30*FX$4,IF(CL316+CL317+CL318+CL319+CN316+CN317+CN318+CN319&gt;2,Fixo/30*FX$4+(CL316+CL317+CL318+CL319+CN316+CN317+CN318+CN319-2)*Cadeirante/30*FX$4)))+(CK316+CK317+CK318+CM316+CM317+CM318)*Percapita/30*FX$4+(CK319+CM319)*Crechee/30*FX$4,IF(C316=1,IF(CK316+CK317+CK318+CL316+CL317+CL318+CM316+CM317+CM318+CN316+CN317+CN318&lt;=15,(CK316+CK317+CK318+CM316+CM317+CM318)*Percapita/30*FX$4,IF(CK316+CK317+CK318+CL316+CL317+CL318+CM316+CM317+CM318+CN316+CN317+CN318&gt;=16,Fixo/30*FX$4+(CK316+CK317+CK318+CL316+CL317+CL318+CM316+CM317+CM318+CN316+CN317-16)*Percapita/30*FX$4))))))</f>
        <v>0</v>
      </c>
      <c r="FY316" s="177">
        <f>IF(C316=4,SUM(CO316+CO317+CO318+CQ316+CQ317+CQ318)*Percapita/30*FY$4+(CP316+CP317+CP318+CR316+CR317+CR318)*Cadeirante/30*FY$4,IF(C316=3,IF(CO319+CQ319=10,Fixo/30*FY$4+(CO316+CO317+CO318+CQ316+CQ317+CQ318)*Percapita/30*FY$4+(CP319+CR319)*Cadeirante/30*FY$4,IF(CO319+CQ319&lt;=9,(CO319+CQ319)*Crechee/30*FY$4)+(CP319+CR319)*Cadeirante/30*FY$4+(CO316+CO317+CO318+CQ316+CQ317+CQ318)*Percapita/30*FY$4)+IF(CO319+CQ319&gt;=11,Fixo/30*FY$4+(CO319+CQ319-10)*Crechee/30*FY$4,0),IF(C316=2,IF(CP316+CP317+CP318+CP319+CR316+CR317+CR318+CR319=1,Cadeirante/30*FY$4,IF(CP316+CP317+CP318+CP319+CR316+CR317+CR318+CR319=2,Fixo/30*FY$4,IF(CP316+CP317+CP318+CP319+CR316+CR317+CR318+CR319&gt;2,Fixo/30*FY$4+(CP316+CP317+CP318+CP319+CR316+CR317+CR318+CR319-2)*Cadeirante/30*FY$4)))+(CO316+CO317+CO318+CQ316+CQ317+CQ318)*Percapita/30*FY$4+(CO319+CQ319)*Crechee/30*FY$4,IF(C316=1,IF(CO316+CO317+CO318+CP316+CP317+CP318+CQ316+CQ317+CQ318+CR316+CR317+CR318&lt;=15,(CO316+CO317+CO318+CQ316+CQ317+CQ318)*Percapita/30*FY$4,IF(CO316+CO317+CO318+CP316+CP317+CP318+CQ316+CQ317+CQ318+CR316+CR317+CR318&gt;=16,Fixo/30*FY$4+(CO316+CO317+CO318+CP316+CP317+CP318+CQ316+CQ317+CQ318+CR316+CR317-16)*Percapita/30*FY$4))))))</f>
        <v>0</v>
      </c>
      <c r="FZ316" s="177">
        <f>IF(C316=4,SUM(CS316+CS317+CS318+CU316+CU317+CU318)*Percapita/30*FZ$4+(CT316+CT317+CT318+CV316+CV317+CV318)*Cadeirante/30*FZ$4,IF(C316=3,IF(CS319+CU319=10,Fixo/30*FZ$4+(CS316+CS317+CS318+CU316+CU317+CU318)*Percapita/30*FZ$4+(CT319+CV319)*Cadeirante/30*FZ$4,IF(CS319+CU319&lt;=9,(CS319+CU319)*Crechee/30*FZ$4)+(CT319+CV319)*Cadeirante/30*FZ$4+(CS316+CS317+CS318+CU316+CU317+CU318)*Percapita/30*FZ$4)+IF(CS319+CU319&gt;=11,Fixo/30*FZ$4+(CS319+CU319-10)*Crechee/30*FZ$4,0),IF(C316=2,IF(CT316+CT317+CT318+CT319+CV316+CV317+CV318+CV319=1,Cadeirante/30*FZ$4,IF(CT316+CT317+CT318+CT319+CV316+CV317+CV318+CV319=2,Fixo/30*FZ$4,IF(CT316+CT317+CT318+CT319+CV316+CV317+CV318+CV319&gt;2,Fixo/30*FZ$4+(CT316+CT317+CT318+CT319+CV316+CV317+CV318+CV319-2)*Cadeirante/30*FZ$4)))+(CS316+CS317+CS318+CU316+CU317+CU318)*Percapita/30*FZ$4+(CS319+CU319)*Crechee/30*FZ$4,IF(C316=1,IF(CS316+CS317+CS318+CT316+CT317+CT318+CU316+CU317+CU318+CV316+CV317+CV318&lt;=15,(CS316+CS317+CS318+CU316+CU317+CU318)*Percapita/30*FZ$4,IF(CS316+CS317+CS318+CT316+CT317+CT318+CU316+CU317+CU318+CV316+CV317+CV318&gt;=16,Fixo/30*FZ$4+(CS316+CS317+CS318+CT316+CT317+CT318+CU316+CU317+CU318+CV316+CV317-16)*Percapita/30*FZ$4))))))</f>
        <v>0</v>
      </c>
      <c r="GA316" s="177">
        <f>IF(C316=4,SUM(CW316+CW317+CW318+CY316+CY317+CY318)*Percapita/30*GA$4+(CX316+CX317+CX318+CZ316+CZ317+CZ318)*Cadeirante/30*GA$4,IF(C316=3,IF(CW319+CY319=10,Fixo/30*GA$4+(CW316+CW317+CW318+CY316+CY317+CY318)*Percapita/30*GA$4+(CX319+CZ319)*Cadeirante/30*GA$4,IF(CW319+CY319&lt;=9,(CW319+CY319)*Crechee/30*GA$4)+(CX319+CZ319)*Cadeirante/30*GA$4+(CW316+CW317+CW318+CY316+CY317+CY318)*Percapita/30*GA$4)+IF(CW319+CY319&gt;=11,Fixo/30*GA$4+(CW319+CY319-10)*Crechee/30*GA$4,0),IF(C316=2,IF(CX316+CX317+CX318+CX319+CZ316+CZ317+CZ318+CZ319=1,Cadeirante/30*GA$4,IF(CX316+CX317+CX318+CX319+CZ316+CZ317+CZ318+CZ319=2,Fixo/30*GA$4,IF(CX316+CX317+CX318+CX319+CZ316+CZ317+CZ318+CZ319&gt;2,Fixo/30*GA$4+(CX316+CX317+CX318+CX319+CZ316+CZ317+CZ318+CZ319-2)*Cadeirante/30*GA$4)))+(CW316+CW317+CW318+CY316+CY317+CY318)*Percapita/30*GA$4+(CW319+CY319)*Crechee/30*GA$4,IF(C316=1,IF(CW316+CW317+CW318+CX316+CX317+CX318+CY316+CY317+CY318+CZ316+CZ317+CZ318&lt;=15,(CW316+CW317+CW318+CY316+CY317+CY318)*Percapita/30*GA$4,IF(CW316+CW317+CW318+CX316+CX317+CX318+CY316+CY317+CY318+CZ316+CZ317+CZ318&gt;=16,Fixo/30*GA$4+(CW316+CW317+CW318+CX316+CX317+CX318+CY316+CY317+CY318+CZ316+CZ317-16)*Percapita/30*GA$4))))))</f>
        <v>0</v>
      </c>
      <c r="GB316" s="177">
        <f>IF(C316=4,SUM(DA316+DA317+DA318+DC316+DC317+DC318)*Percapita/30*GB$4+(DB316+DB317+DB318+DD316+DD317+DD318)*Cadeirante/30*GB$4,IF(C316=3,IF(DA319+DC319=10,Fixo/30*GB$4+(DA316+DA317+DA318+DC316+DC317+DC318)*Percapita/30*GB$4+(DB319+DD319)*Cadeirante/30*GB$4,IF(DA319+DC319&lt;=9,(DA319+DC319)*Crechee/30*GB$4)+(DB319+DD319)*Cadeirante/30*GB$4+(DA316+DA317+DA318+DC316+DC317+DC318)*Percapita/30*GB$4)+IF(DA319+DC319&gt;=11,Fixo/30*GB$4+(DA319+DC319-10)*Crechee/30*GB$4,0),IF(C316=2,IF(DB316+DB317+DB318+DB319+DD316+DD317+DD318+DD319=1,Cadeirante/30*GB$4,IF(DB316+DB317+DB318+DB319+DD316+DD317+DD318+DD319=2,Fixo/30*GB$4,IF(DB316+DB317+DB318+DB319+DD316+DD317+DD318+DD319&gt;2,Fixo/30*GB$4+(DB316+DB317+DB318+DB319+DD316+DD317+DD318+DD319-2)*Cadeirante/30*GB$4)))+(DA316+DA317+DA318+DC316+DC317+DC318)*Percapita/30*GB$4+(DA319+DC319)*Crechee/30*GB$4,IF(C316=1,IF(DA316+DA317+DA318+DB316+DB317+DB318+DC316+DC317+DC318+DD316+DD317+DD318&lt;=15,(DA316+DA317+DA318+DC316+DC317+DC318)*Percapita/30*GB$4,IF(DA316+DA317+DA318+DB316+DB317+DB318+DC316+DC317+DC318+DD316+DD317+DD318&gt;=16,Fixo/30*GB$4+(DA316+DA317+DA318+DB316+DB317+DB318+DC316+DC317+DC318+DD316+DD317-16)*Percapita/30*GB$4))))))</f>
        <v>0</v>
      </c>
      <c r="GC316" s="177">
        <f>IF(C316=4,SUM(DE316+DE317+DE318+DG316+DG317+DG318)*Percapita/30*GC$4+(DF316+DF317+DF318+DH316+DH317+DH318)*Cadeirante/30*GC$4,IF(C316=3,IF(DE319+DG319=10,Fixo/30*GC$4+(DE316+DE317+DE318+DG316+DG317+DG318)*Percapita/30*GC$4+(DF319+DH319)*Cadeirante/30*GC$4,IF(DE319+DG319&lt;=9,(DE319+DG319)*Crechee/30*GC$4)+(DF319+DH319)*Cadeirante/30*GC$4+(DE316+DE317+DE318+DG316+DG317+DG318)*Percapita/30*GC$4)+IF(DE319+DG319&gt;=11,Fixo/30*GC$4+(DE319+DG319-10)*Crechee/30*GC$4,0),IF(C316=2,IF(DF316+DF317+DF318+DF319+DH316+DH317+DH318+DH319=1,Cadeirante/30*GC$4,IF(DF316+DF317+DF318+DF319+DH316+DH317+DH318+DH319=2,Fixo/30*GC$4,IF(DF316+DF317+DF318+DF319+DH316+DH317+DH318+DH319&gt;2,Fixo/30*GC$4+(DF316+DF317+DF318+DF319+DH316+DH317+DH318+DH319-2)*Cadeirante/30*GC$4)))+(DE316+DE317+DE318+DG316+DG317+DG318)*Percapita/30*GC$4+(DE319+DG319)*Crechee/30*GC$4,IF(C316=1,IF(DE316+DE317+DE318+DF316+DF317+DF318+DG316+DG317+DG318+DH316+DH317+DH318&lt;=15,(DE316+DE317+DE318+DG316+DG317+DG318)*Percapita/30*GC$4,IF(DE316+DE317+DE318+DF316+DF317+DF318+DG316+DG317+DG318+DH316+DH317+DH318&gt;=16,Fixo/30*GC$4+(DE316+DE317+DE318+DF316+DF317+DF318+DG316+DG317+DG318+DH316+DH317-16)*Percapita/30*GC$4))))))</f>
        <v>0</v>
      </c>
      <c r="GD316" s="177">
        <f>IF(C316=4,SUM(DI316+DI317+DI318+DK316+DK317+DK318)*Percapita/30*GD$4+(DJ316+DJ317+DJ318+DL316+DL317+DL318)*Cadeirante/30*GD$4,IF(C316=3,IF(DI319+DK319=10,Fixo/30*GD$4+(DI316+DI317+DI318+DK316+DK317+DK318)*Percapita/30*GD$4+(DJ319+DL319)*Cadeirante/30*GD$4,IF(DI319+DK319&lt;=9,(DI319+DK319)*Crechee/30*GD$4)+(DJ319+DL319)*Cadeirante/30*GD$4+(DI316+DI317+DI318+DK316+DK317+DK318)*Percapita/30*GD$4)+IF(DI319+DK319&gt;=11,Fixo/30*GD$4+(DI319+DK319-10)*Crechee/30*GD$4,0),IF(C316=2,IF(DJ316+DJ317+DJ318+DJ319+DL316+DL317+DL318+DL319=1,Cadeirante/30*GD$4,IF(DJ316+DJ317+DJ318+DJ319+DL316+DL317+DL318+DL319=2,Fixo/30*GD$4,IF(DJ316+DJ317+DJ318+DJ319+DL316+DL317+DL318+DL319&gt;2,Fixo/30*GD$4+(DJ316+DJ317+DJ318+DJ319+DL316+DL317+DL318+DL319-2)*Cadeirante/30*GD$4)))+(DI316+DI317+DI318+DK316+DK317+DK318)*Percapita/30*GD$4+(DI319+DK319)*Crechee/30*GD$4,IF(C316=1,IF(DI316+DI317+DI318+DJ316+DJ317+DJ318+DK316+DK317+DK318+DL316+DL317+DL318&lt;=15,(DI316+DI317+DI318+DK316+DK317+DK318)*Percapita/30*GD$4,IF(DI316+DI317+DI318+DJ316+DJ317+DJ318+DK316+DK317+DK318+DL316+DL317+DL318&gt;=16,Fixo/30*GD$4+(DI316+DI317+DI318+DJ316+DJ317+DJ318+DK316+DK317+DK318+DL316+DL317-16)*Percapita/30*GD$4))))))</f>
        <v>0</v>
      </c>
      <c r="GE316" s="177">
        <f>IF(C316=4,SUM(DM316+DM317+DM318+DO316+DO317+DO318)*Percapita/30*GE$4+(DN316+DN317+DN318+DP316+DP317+DP318)*Cadeirante/30*GE$4,IF(C316=3,IF(DM319+DO319=10,Fixo/30*GE$4+(DM316+DM317+DM318+DO316+DO317+DO318)*Percapita/30*GE$4+(DN319+DP319)*Cadeirante/30*GE$4,IF(DM319+DO319&lt;=9,(DM319+DO319)*Crechee/30*GE$4)+(DN319+DP319)*Cadeirante/30*GE$4+(DM316+DM317+DM318+DO316+DO317+DO318)*Percapita/30*GE$4)+IF(DM319+DO319&gt;=11,Fixo/30*GE$4+(DM319+DO319-10)*Crechee/30*GE$4,0),IF(C316=2,IF(DN316+DN317+DN318+DN319+DP316+DP317+DP318+DP319=1,Cadeirante/30*GE$4,IF(DN316+DN317+DN318+DN319+DP316+DP317+DP318+DP319=2,Fixo/30*GE$4,IF(DN316+DN317+DN318+DN319+DP316+DP317+DP318+DP319&gt;2,Fixo/30*GE$4+(DN316+DN317+DN318+DN319+DP316+DP317+DP318+DP319-2)*Cadeirante/30*GE$4)))+(DM316+DM317+DM318+DO316+DO317+DO318)*Percapita/30*GE$4+(DM319+DO319)*Crechee/30*GE$4,IF(C316=1,IF(DM316+DM317+DM318+DN316+DN317+DN318+DO316+DO317+DO318+DP316+DP317+DP318&lt;=15,(DM316+DM317+DM318+DO316+DO317+DO318)*Percapita/30*GE$4,IF(DM316+DM317+DM318+DN316+DN317+DN318+DO316+DO317+DO318+DP316+DP317+DP318&gt;=16,Fixo/30*GE$4+(DM316+DM317+DM318+DN316+DN317+DN318+DO316+DO317+DO318+DP316+DP317-16)*Percapita/30*GE$4))))))</f>
        <v>0</v>
      </c>
      <c r="GF316" s="177">
        <f>IF(C316=4,SUM(DQ316+DQ317+DQ318+DS316+DS317+DS318)*Percapita/30*GF$4+(DR316+DR317+DR318+DT316+DT317+DT318)*Cadeirante/30*GF$4,IF(C316=3,IF(DQ319+DS319=10,Fixo/30*GF$4+(DQ316+DQ317+DQ318+DS316+DS317+DS318)*Percapita/30*GF$4+(DR319+DT319)*Cadeirante/30*GF$4,IF(DQ319+DS319&lt;=9,(DQ319+DS319)*Crechee/30*GF$4)+(DR319+DT319)*Cadeirante/30*GF$4+(DQ316+DQ317+DQ318+DS316+DS317+DS318)*Percapita/30*GF$4)+IF(DQ319+DS319&gt;=11,Fixo/30*GF$4+(DQ319+DS319-10)*Crechee/30*GF$4,0),IF(C316=2,IF(DR316+DR317+DR318+DR319+DT316+DT317+DT318+DT319=1,Cadeirante/30*GF$4,IF(DR316+DR317+DR318+DR319+DT316+DT317+DT318+DT319=2,Fixo/30*GF$4,IF(DR316+DR317+DR318+DR319+DT316+DT317+DT318+DT319&gt;2,Fixo/30*GF$4+(DR316+DR317+DR318+DR319+DT316+DT317+DT318+DT319-2)*Cadeirante/30*GF$4)))+(DQ316+DQ317+DQ318+DS316+DS317+DS318)*Percapita/30*GF$4+(DQ319+DS319)*Crechee/30*GF$4,IF(C316=1,IF(DQ316+DQ317+DQ318+DR316+DR317+DR318+DS316+DS317+DS318+DT316+DT317+DT318&lt;=15,(DQ316+DQ317+DQ318+DS316+DS317+DS318)*Percapita/30*GF$4,IF(DQ316+DQ317+DQ318+DR316+DR317+DR318+DS316+DS317+DS318+DT316+DT317+DT318&gt;=16,Fixo/30*GF$4+(DQ316+DQ317+DQ318+DR316+DR317+DR318+DS316+DS317+DS318+DT316+DT317-16)*Percapita/30*GF$4))))))</f>
        <v>0</v>
      </c>
      <c r="GG316" s="177">
        <f>IF(C316=4,SUM(DU316+DU317+DU318+DW316+DW317+DW318)*Percapita/30*GG$4+(DV316+DV317+DV318+DX316+DX317+DX318)*Cadeirante/30*GG$4,IF(C316=3,IF(DU319+DW319=10,Fixo/30*GG$4+(DU316+DU317+DU318+DW316+DW317+DW318)*Percapita/30*GG$4+(DV319+DX319)*Cadeirante/30*GG$4,IF(DU319+DW319&lt;=9,(DU319+DW319)*Crechee/30*GG$4)+(DV319+DX319)*Cadeirante/30*GG$4+(DU316+DU317+DU318+DW316+DW317+DW318)*Percapita/30*GG$4)+IF(DU319+DW319&gt;=11,Fixo/30*GG$4+(DU319+DW319-10)*Crechee/30*GG$4,0),IF(C316=2,IF(DV316+DV317+DV318+DV319+DX316+DX317+DX318+DX319=1,Cadeirante/30*GG$4,IF(DV316+DV317+DV318+DV319+DX316+DX317+DX318+DX319=2,Fixo/30*GG$4,IF(DV316+DV317+DV318+DV319+DX316+DX317+DX318+DX319&gt;2,Fixo/30*GG$4+(DV316+DV317+DV318+DV319+DX316+DX317+DX318+DX319-2)*Cadeirante/30*GG$4)))+(DU316+DU317+DU318+DW316+DW317+DW318)*Percapita/30*GG$4+(DU319+DW319)*Crechee/30*GG$4,IF(C316=1,IF(DU316+DU317+DU318+DV316+DV317+DV318+DW316+DW317+DW318+DX316+DX317+DX318&lt;=15,(DU316+DU317+DU318+DW316+DW317+DW318)*Percapita/30*GG$4,IF(DU316+DU317+DU318+DV316+DV317+DV318+DW316+DW317+DW318+DX316+DX317+DX318&gt;=16,Fixo/30*GG$4+(DU316+DU317+DU318+DV316+DV317+DV318+DW316+DW317+DW318+DX316+DX317-16)*Percapita/30*GG$4))))))</f>
        <v>0</v>
      </c>
      <c r="GH316" s="177">
        <f>IF(C316=4,SUM(DY316+DY317+DY318+EA316+EA317+EA318)*Percapita/30*GH$4+(DZ316+DZ317+DZ318+EB316+EB317+EB318)*Cadeirante/30*GH$4,IF(C316=3,IF(DY319+EA319=10,Fixo/30*GH$4+(DY316+DY317+DY318+EA316+EA317+EA318)*Percapita/30*GH$4+(DZ319+EB319)*Cadeirante/30*GH$4,IF(DY319+EA319&lt;=9,(DY319+EA319)*Crechee/30*GH$4)+(DZ319+EB319)*Cadeirante/30*GH$4+(DY316+DY317+DY318+EA316+EA317+EA318)*Percapita/30*GH$4)+IF(DY319+EA319&gt;=11,Fixo/30*GH$4+(DY319+EA319-10)*Crechee/30*GH$4,0),IF(C316=2,IF(DZ316+DZ317+DZ318+DZ319+EB316+EB317+EB318+EB319=1,Cadeirante/30*GH$4,IF(DZ316+DZ317+DZ318+DZ319+EB316+EB317+EB318+EB319=2,Fixo/30*GH$4,IF(DZ316+DZ317+DZ318+DZ319+EB316+EB317+EB318+EB319&gt;2,Fixo/30*GH$4+(DZ316+DZ317+DZ318+DZ319+EB316+EB317+EB318+EB319-2)*Cadeirante/30*GH$4)))+(DY316+DY317+DY318+EA316+EA317+EA318)*Percapita/30*GH$4+(DY319+EA319)*Crechee/30*GH$4,IF(C316=1,IF(DY316+DY317+DY318+DZ316+DZ317+DZ318+EA316+EA317+EA318+EB316+EB317+EB318&lt;=15,(DY316+DY317+DY318+EA316+EA317+EA318)*Percapita/30*GH$4,IF(DY316+DY317+DY318+DZ316+DZ317+DZ318+EA316+EA317+EA318+EB316+EB317+EB318&gt;=16,Fixo/30*GH$4+(DY316+DY317+DY318+DZ316+DZ317+DZ318+EA316+EA317+EA318+EB316+EB317-16)*Percapita/30*GH$4))))))</f>
        <v>0</v>
      </c>
      <c r="GI316" s="177">
        <f>IF(C316=4,SUM(EC316+EC317+EC318+EE316+EE317+EE318)*Percapita/30*GI$4+(ED316+ED317+ED318+EF316+EF317+EF318)*Cadeirante/30*GI$4,IF(C316=3,IF(EC319+EE319=10,Fixo/30*GI$4+(EC316+EC317+EC318+EE316+EE317+EE318)*Percapita/30*GI$4+(ED319+EF319)*Cadeirante/30*GI$4,IF(EC319+EE319&lt;=9,(EC319+EE319)*Crechee/30*GI$4)+(ED319+EF319)*Cadeirante/30*GI$4+(EC316+EC317+EC318+EE316+EE317+EE318)*Percapita/30*GI$4)+IF(EC319+EE319&gt;=11,Fixo/30*GI$4+(EC319+EE319-10)*Crechee/30*GI$4,0),IF(C316=2,IF(ED316+ED317+ED318+ED319+EF316+EF317+EF318+EF319=1,Cadeirante/30*GI$4,IF(ED316+ED317+ED318+ED319+EF316+EF317+EF318+EF319=2,Fixo/30*GI$4,IF(ED316+ED317+ED318+ED319+EF316+EF317+EF318+EF319&gt;2,Fixo/30*GI$4+(ED316+ED317+ED318+ED319+EF316+EF317+EF318+EF319-2)*Cadeirante/30*GI$4)))+(EC316+EC317+EC318+EE316+EE317+EE318)*Percapita/30*GI$4+(EC319+EE319)*Crechee/30*GI$4,IF(C316=1,IF(EC316+EC317+EC318+ED316+ED317+ED318+EE316+EE317+EE318+EF316+EF317+EF318&lt;=15,(EC316+EC317+EC318+EE316+EE317+EE318)*Percapita/30*GI$4,IF(EC316+EC317+EC318+ED316+ED317+ED318+EE316+EE317+EE318+EF316+EF317+EF318&gt;=16,Fixo/30*GI$4+(EC316+EC317+EC318+ED316+ED317+ED318+EE316+EE317+EE318+EF316+EF317-16)*Percapita/30*GI$4))))))</f>
        <v>0</v>
      </c>
      <c r="GJ316" s="177">
        <f>IF(C316=4,SUM(EG316+EG317+EG318+EI316+EI317+EI318)*Percapita/30*GJ$4+(EH316+EH317+EH318+EJ316+EJ317+EJ318)*Cadeirante/30*GJ$4,IF(C316=3,IF(EG319+EI319=10,Fixo/30*GJ$4+(EG316+EG317+EG318+EI316+EI317+EI318)*Percapita/30*GJ$4+(EH319+EJ319)*Cadeirante/30*GJ$4,IF(EG319+EI319&lt;=9,(EG319+EI319)*Crechee/30*GJ$4)+(EH319+EJ319)*Cadeirante/30*GJ$4+(EG316+EG317+EG318+EI316+EI317+EI318)*Percapita/30*GJ$4)+IF(EG319+EI319&gt;=11,Fixo/30*GJ$4+(EG319+EI319-10)*Crechee/30*GJ$4,0),IF(C316=2,IF(EH316+EH317+EH318+EH319+EJ316+EJ317+EJ318+EJ319=1,Cadeirante/30*GJ$4,IF(EH316+EH317+EH318+EH319+EJ316+EJ317+EJ318+EJ319=2,Fixo/30*GJ$4,IF(EH316+EH317+EH318+EH319+EJ316+EJ317+EJ318+EJ319&gt;2,Fixo/30*GJ$4+(EH316+EH317+EH318+EH319+EJ316+EJ317+EJ318+EJ319-2)*Cadeirante/30*GJ$4)))+(EG316+EG317+EG318+EI316+EI317+EI318)*Percapita/30*GJ$4+(EG319+EI319)*Crechee/30*GJ$4,IF(C316=1,IF(EG316+EG317+EG318+EH316+EH317+EH318+EI316+EI317+EI318+EJ316+EJ317+EJ318&lt;=15,(EG316+EG317+EG318+EI316+EI317+EI318)*Percapita/30*GJ$4,IF(EG316+EG317+EG318+EH316+EH317+EH318+EI316+EI317+EI318+EJ316+EJ317+EJ318&gt;=16,Fixo/30*GJ$4+(EG316+EG317+EG318+EH316+EH317+EH318+EI316+EI317+EI318+EJ316+EJ317-16)*Percapita/30*GJ$4))))))</f>
        <v>0</v>
      </c>
      <c r="GK316" s="178"/>
      <c r="GL316" s="103">
        <f t="shared" si="318"/>
        <v>0</v>
      </c>
      <c r="GM316" s="124"/>
      <c r="GN316" s="104">
        <f>SUMIF(V316:V319,"&lt;0")*Cadeirante/30*GN$4+SUMIF(X316:X319,"&lt;0")*Cadeirante/30*GN$4</f>
        <v>0</v>
      </c>
      <c r="GO316" s="104">
        <f>SUMIF(Z316:Z319,"&lt;0")*Cadeirante/30*GO$4+SUMIF(AB316:AB319,"&lt;0")*Cadeirante/30*GO$4</f>
        <v>0</v>
      </c>
      <c r="GP316" s="104">
        <f>SUMIF(AD316:AD319,"&lt;0")*Cadeirante/30*GP$4+SUMIF(AF316:AF319,"&lt;0")*Cadeirante/30*GP$4</f>
        <v>0</v>
      </c>
      <c r="GQ316" s="104">
        <f>SUMIF(AH316:AH319,"&lt;0")*Cadeirante/30*GQ$4+SUMIF(AJ316:AJ319,"&lt;0")*Cadeirante/30*GQ$4</f>
        <v>0</v>
      </c>
      <c r="GR316" s="104">
        <f>SUMIF(AL316:AL319,"&lt;0")*Cadeirante/30*GR$4+SUMIF(AN316:AN319,"&lt;0")*Cadeirante/30*GR$4</f>
        <v>0</v>
      </c>
      <c r="GS316" s="104">
        <f>SUMIF(AP316:AP319,"&lt;0")*Cadeirante/30*GS$4+SUMIF(AR316:AR319,"&lt;0")*Cadeirante/30*GS$4</f>
        <v>0</v>
      </c>
      <c r="GT316" s="104">
        <f>SUMIF(AT316:AT319,"&lt;0")*Cadeirante/30*GT$4+SUMIF(AV316:AV319,"&lt;0")*Cadeirante/30*GT$4</f>
        <v>0</v>
      </c>
      <c r="GU316" s="104">
        <f>SUMIF(AX316:AX319,"&lt;0")*Cadeirante/30*GU$4+SUMIF(AZ316:AZ319,"&lt;0")*Cadeirante/30*GU$4</f>
        <v>0</v>
      </c>
      <c r="GV316" s="104">
        <f>SUMIF(BB316:BB319,"&lt;0")*Cadeirante/30*GV$4+SUMIF(BD316:BD319,"&lt;0")*Cadeirante/30*GV$4</f>
        <v>0</v>
      </c>
      <c r="GW316" s="104">
        <f>SUMIF(BF316:BF319,"&lt;0")*Cadeirante/30*GW$4+SUMIF(BH316:BH319,"&lt;0")*Cadeirante/30*GW$4</f>
        <v>0</v>
      </c>
      <c r="GX316" s="104">
        <f>SUMIF(BJ316:BJ319,"&lt;0")*Cadeirante/30*GX$4+SUMIF(BL316:BL319,"&lt;0")*Cadeirante/30*GX$4</f>
        <v>0</v>
      </c>
      <c r="GY316" s="104">
        <f>SUMIF(BN316:BN319,"&lt;0")*Cadeirante/30*GY$4+SUMIF(BP316:BP319,"&lt;0")*Cadeirante/30*GY$4</f>
        <v>0</v>
      </c>
      <c r="GZ316" s="104">
        <f>SUMIF(BR316:BR319,"&lt;0")*Cadeirante/30*GZ$4+SUMIF(BT316:BT319,"&lt;0")*Cadeirante/30*GZ$4</f>
        <v>0</v>
      </c>
      <c r="HA316" s="104">
        <f>SUMIF(BV316:BV319,"&lt;0")*Cadeirante/30*HA$4+SUMIF(BX316:BX319,"&lt;0")*Cadeirante/30*HA$4</f>
        <v>0</v>
      </c>
      <c r="HB316" s="104">
        <f>SUMIF(BZ316:BZ319,"&lt;0")*Cadeirante/30*HB$4+SUMIF(CB316:CB319,"&lt;0")*Cadeirante/30*HB$4</f>
        <v>0</v>
      </c>
      <c r="HC316" s="104">
        <f>SUMIF(CD316:CD319,"&lt;0")*Cadeirante/30*HC$4+SUMIF(CF316:CF319,"&lt;0")*Cadeirante/30*HC$4</f>
        <v>0</v>
      </c>
      <c r="HD316" s="104">
        <f>SUMIF(CH316:CH319,"&lt;0")*Cadeirante/30*HD$4+SUMIF(CJ316:CJ319,"&lt;0")*Cadeirante/30*HD$4</f>
        <v>0</v>
      </c>
      <c r="HE316" s="104">
        <f>SUMIF(CL316:CL319,"&lt;0")*Cadeirante/30*HE$4+SUMIF(CN316:CN319,"&lt;0")*Cadeirante/30*HE$4</f>
        <v>0</v>
      </c>
      <c r="HF316" s="104">
        <f>SUMIF(CP316:CP319,"&lt;0")*Cadeirante/30*HF$4+SUMIF(CR316:CR319,"&lt;0")*Cadeirante/30*HF$4</f>
        <v>0</v>
      </c>
      <c r="HG316" s="104">
        <f>SUMIF(CT316:CT319,"&lt;0")*Cadeirante/30*HG$4+SUMIF(CV316:CV319,"&lt;0")*Cadeirante/30*HG$4</f>
        <v>0</v>
      </c>
      <c r="HH316" s="104">
        <f>SUMIF(CX316:CX319,"&lt;0")*Cadeirante/30*HH$4+SUMIF(CZ316:CZ319,"&lt;0")*Cadeirante/30*HH$4</f>
        <v>0</v>
      </c>
      <c r="HI316" s="104">
        <f>SUMIF(DB316:DB319,"&lt;0")*Cadeirante/30*HI$4+SUMIF(DD316:DD319,"&lt;0")*Cadeirante/30*HI$4</f>
        <v>0</v>
      </c>
      <c r="HJ316" s="104">
        <f>SUMIF(DF316:DF319,"&lt;0")*Cadeirante/30*HJ$4+SUMIF(DH316:DH319,"&lt;0")*Cadeirante/30*HJ$4</f>
        <v>0</v>
      </c>
      <c r="HK316" s="104">
        <f>SUMIF(DJ316:DJ319,"&lt;0")*Cadeirante/30*HK$4+SUMIF(DL316:DL319,"&lt;0")*Cadeirante/30*HK$4</f>
        <v>0</v>
      </c>
      <c r="HL316" s="104">
        <f>SUMIF(DN316:DN319,"&lt;0")*Cadeirante/30*HL$4+SUMIF(DP316:DP319,"&lt;0")*Cadeirante/30*HL$4</f>
        <v>0</v>
      </c>
      <c r="HM316" s="104">
        <f>SUMIF(DR316:DR319,"&lt;0")*Cadeirante/30*HM$4+SUMIF(DT316:DT319,"&lt;0")*Cadeirante/30*HM$4</f>
        <v>0</v>
      </c>
      <c r="HN316" s="104">
        <f>SUMIF(DV316:DV319,"&lt;0")*Cadeirante/30*HN$4+SUMIF(DX316:DX319,"&lt;0")*Cadeirante/30*HN$4</f>
        <v>0</v>
      </c>
      <c r="HO316" s="104">
        <f>SUMIF(DZ316:DZ319,"&lt;0")*Cadeirante/30*HO$4+SUMIF(EB316:EB319,"&lt;0")*Cadeirante/30*HO$4</f>
        <v>0</v>
      </c>
      <c r="HP316" s="104">
        <f>SUMIF(ED316:ED319,"&lt;0")*Cadeirante/30*HP$4+SUMIF(EF316:EF319,"&lt;0")*Cadeirante/30*HP$4</f>
        <v>0</v>
      </c>
      <c r="HQ316" s="64"/>
      <c r="HR316" s="64"/>
      <c r="HS316" s="64"/>
      <c r="HT316" s="64"/>
      <c r="HU316" s="64"/>
      <c r="HV316" s="64"/>
      <c r="HW316" s="176">
        <v>17629.309999999998</v>
      </c>
      <c r="HX316" s="64"/>
      <c r="HY316" s="280">
        <f>IF(ISTEXT(EM316), VALUE(EM316), EM316)</f>
        <v>0</v>
      </c>
      <c r="HZ316" s="280">
        <f>IF(ISTEXT(EN316), VALUE(EN316), EN316)</f>
        <v>0</v>
      </c>
      <c r="IA316" s="280">
        <f>IF(ISTEXT(EO316), VALUE(EO316), EO316)</f>
        <v>0</v>
      </c>
      <c r="IB316" s="64" t="b">
        <f>HW316=FE316</f>
        <v>0</v>
      </c>
      <c r="IC316" s="64"/>
    </row>
    <row r="317" spans="1:237" s="106" customFormat="1" ht="22.5" customHeight="1" x14ac:dyDescent="0.25">
      <c r="A317" s="368" t="s">
        <v>3442</v>
      </c>
      <c r="B317" s="369" t="s">
        <v>3443</v>
      </c>
      <c r="C317" s="370" t="s">
        <v>3186</v>
      </c>
      <c r="D317" s="371" t="s">
        <v>3444</v>
      </c>
      <c r="E317" s="371" t="s">
        <v>3445</v>
      </c>
      <c r="F317" s="372" t="s">
        <v>3182</v>
      </c>
      <c r="G317" s="372" t="s">
        <v>3183</v>
      </c>
      <c r="H317" s="373" t="s">
        <v>2133</v>
      </c>
      <c r="I317" s="374" t="s">
        <v>2133</v>
      </c>
      <c r="J317" s="421" t="s">
        <v>3184</v>
      </c>
      <c r="K317" s="421" t="s">
        <v>3187</v>
      </c>
      <c r="L317" s="329">
        <f>CONTINUA!BV317</f>
        <v>0</v>
      </c>
      <c r="M317" s="329">
        <f>CONTINUA!BW317</f>
        <v>0</v>
      </c>
      <c r="N317" s="895"/>
      <c r="O317" s="896" t="s">
        <v>3546</v>
      </c>
      <c r="P317" s="897">
        <v>0</v>
      </c>
      <c r="Q317" s="400">
        <v>42</v>
      </c>
      <c r="R317" s="401"/>
      <c r="S317" s="400">
        <v>5</v>
      </c>
      <c r="T317" s="401"/>
      <c r="U317" s="400"/>
      <c r="V317" s="401"/>
      <c r="W317" s="400"/>
      <c r="X317" s="401"/>
      <c r="Y317" s="400"/>
      <c r="Z317" s="401"/>
      <c r="AA317" s="400"/>
      <c r="AB317" s="401"/>
      <c r="AC317" s="400"/>
      <c r="AD317" s="401"/>
      <c r="AE317" s="400"/>
      <c r="AF317" s="401"/>
      <c r="AG317" s="400"/>
      <c r="AH317" s="401"/>
      <c r="AI317" s="400"/>
      <c r="AJ317" s="401"/>
      <c r="AK317" s="400"/>
      <c r="AL317" s="401"/>
      <c r="AM317" s="400"/>
      <c r="AN317" s="401"/>
      <c r="AO317" s="400"/>
      <c r="AP317" s="401"/>
      <c r="AQ317" s="400"/>
      <c r="AR317" s="401"/>
      <c r="AS317" s="400"/>
      <c r="AT317" s="401"/>
      <c r="AU317" s="400"/>
      <c r="AV317" s="401"/>
      <c r="AW317" s="400"/>
      <c r="AX317" s="401"/>
      <c r="AY317" s="400"/>
      <c r="AZ317" s="401"/>
      <c r="BA317" s="400"/>
      <c r="BB317" s="401"/>
      <c r="BC317" s="400"/>
      <c r="BD317" s="401"/>
      <c r="BE317" s="400"/>
      <c r="BF317" s="401"/>
      <c r="BG317" s="400"/>
      <c r="BH317" s="401"/>
      <c r="BI317" s="400"/>
      <c r="BJ317" s="401"/>
      <c r="BK317" s="400"/>
      <c r="BL317" s="401"/>
      <c r="BM317" s="400"/>
      <c r="BN317" s="401"/>
      <c r="BO317" s="400"/>
      <c r="BP317" s="401"/>
      <c r="BQ317" s="400"/>
      <c r="BR317" s="401"/>
      <c r="BS317" s="400"/>
      <c r="BT317" s="401"/>
      <c r="BU317" s="400">
        <v>-1</v>
      </c>
      <c r="BV317" s="401"/>
      <c r="BW317" s="400"/>
      <c r="BX317" s="401"/>
      <c r="BY317" s="400"/>
      <c r="BZ317" s="401"/>
      <c r="CA317" s="400"/>
      <c r="CB317" s="401"/>
      <c r="CC317" s="400"/>
      <c r="CD317" s="401"/>
      <c r="CE317" s="400"/>
      <c r="CF317" s="401"/>
      <c r="CG317" s="400"/>
      <c r="CH317" s="401"/>
      <c r="CI317" s="400"/>
      <c r="CJ317" s="401"/>
      <c r="CK317" s="400"/>
      <c r="CL317" s="401"/>
      <c r="CM317" s="400"/>
      <c r="CN317" s="401"/>
      <c r="CO317" s="400"/>
      <c r="CP317" s="401"/>
      <c r="CQ317" s="400"/>
      <c r="CR317" s="401"/>
      <c r="CS317" s="400"/>
      <c r="CT317" s="401"/>
      <c r="CU317" s="400"/>
      <c r="CV317" s="401"/>
      <c r="CW317" s="400"/>
      <c r="CX317" s="401"/>
      <c r="CY317" s="400"/>
      <c r="CZ317" s="401"/>
      <c r="DA317" s="400"/>
      <c r="DB317" s="401"/>
      <c r="DC317" s="400"/>
      <c r="DD317" s="401"/>
      <c r="DE317" s="400"/>
      <c r="DF317" s="401"/>
      <c r="DG317" s="400"/>
      <c r="DH317" s="401"/>
      <c r="DI317" s="400"/>
      <c r="DJ317" s="401"/>
      <c r="DK317" s="400"/>
      <c r="DL317" s="401"/>
      <c r="DM317" s="400"/>
      <c r="DN317" s="401"/>
      <c r="DO317" s="400"/>
      <c r="DP317" s="401"/>
      <c r="DQ317" s="400"/>
      <c r="DR317" s="401"/>
      <c r="DS317" s="400"/>
      <c r="DT317" s="401"/>
      <c r="DU317" s="400"/>
      <c r="DV317" s="401"/>
      <c r="DW317" s="400"/>
      <c r="DX317" s="401"/>
      <c r="DY317" s="400"/>
      <c r="DZ317" s="401"/>
      <c r="EA317" s="400"/>
      <c r="EB317" s="401"/>
      <c r="EC317" s="400"/>
      <c r="ED317" s="401"/>
      <c r="EE317" s="400"/>
      <c r="EF317" s="401"/>
      <c r="EG317" s="400"/>
      <c r="EH317" s="401"/>
      <c r="EI317" s="400"/>
      <c r="EJ317" s="447"/>
      <c r="EK317" s="511"/>
      <c r="EL317" s="514"/>
      <c r="EM317" s="448"/>
      <c r="EN317" s="344"/>
      <c r="EO317" s="345"/>
      <c r="EP317" s="171">
        <f t="shared" si="310"/>
        <v>42</v>
      </c>
      <c r="EQ317" s="171">
        <f t="shared" si="311"/>
        <v>-1</v>
      </c>
      <c r="ER317" s="171">
        <f t="shared" si="312"/>
        <v>5</v>
      </c>
      <c r="ES317" s="171">
        <f t="shared" si="313"/>
        <v>0</v>
      </c>
      <c r="ET317" s="171">
        <f t="shared" si="314"/>
        <v>0</v>
      </c>
      <c r="EU317" s="171">
        <f t="shared" si="315"/>
        <v>0</v>
      </c>
      <c r="EV317" s="172">
        <f t="shared" si="316"/>
        <v>46</v>
      </c>
      <c r="EW317" s="173"/>
      <c r="EX317" s="248">
        <f t="shared" si="367"/>
        <v>0</v>
      </c>
      <c r="EY317" s="174">
        <f>(L317*regular)+(M317*Cadeirantee)</f>
        <v>0</v>
      </c>
      <c r="EZ317" s="249">
        <f>SUMIF(FG317:GJ317,"&gt;0")</f>
        <v>0</v>
      </c>
      <c r="FA317" s="249">
        <f>SUMIF(FG317:GJ317,"&lt;0")+SUMIF(GN317:HP317,"&lt;0")</f>
        <v>0</v>
      </c>
      <c r="FB317" s="174">
        <v>0</v>
      </c>
      <c r="FC317" s="126">
        <f>N317*km*'VALORES TABELA'!$B$13</f>
        <v>0</v>
      </c>
      <c r="FD317" s="250">
        <f t="shared" ref="FD317:FD320" si="368">GL317</f>
        <v>0</v>
      </c>
      <c r="FE317" s="105"/>
      <c r="FF317" s="119"/>
      <c r="FG317" s="119"/>
      <c r="FH317" s="119"/>
      <c r="FI317" s="119"/>
      <c r="FJ317" s="119"/>
      <c r="FK317" s="119"/>
      <c r="FL317" s="119"/>
      <c r="FM317" s="119"/>
      <c r="FN317" s="119"/>
      <c r="FO317" s="119"/>
      <c r="FP317" s="119"/>
      <c r="FQ317" s="119"/>
      <c r="FR317" s="119"/>
      <c r="FS317" s="119"/>
      <c r="FT317" s="119"/>
      <c r="FU317" s="119"/>
      <c r="FV317" s="119"/>
      <c r="FW317" s="119"/>
      <c r="FX317" s="119"/>
      <c r="FY317" s="119"/>
      <c r="FZ317" s="119"/>
      <c r="GA317" s="119"/>
      <c r="GB317" s="119"/>
      <c r="GC317" s="119"/>
      <c r="GD317" s="119"/>
      <c r="GE317" s="119"/>
      <c r="GF317" s="119"/>
      <c r="GG317" s="119"/>
      <c r="GH317" s="119"/>
      <c r="GI317" s="119"/>
      <c r="GJ317" s="119"/>
      <c r="GK317" s="251"/>
      <c r="GL317" s="103">
        <f t="shared" si="318"/>
        <v>0</v>
      </c>
      <c r="GM317" s="124"/>
      <c r="GN317" s="104"/>
      <c r="GO317" s="104"/>
      <c r="GP317" s="104"/>
      <c r="GQ317" s="104"/>
      <c r="GR317" s="104"/>
      <c r="GS317" s="104"/>
      <c r="GT317" s="104"/>
      <c r="GU317" s="104"/>
      <c r="GV317" s="104"/>
      <c r="GW317" s="104"/>
      <c r="GX317" s="104"/>
      <c r="GY317" s="104"/>
      <c r="GZ317" s="104"/>
      <c r="HA317" s="104"/>
      <c r="HB317" s="104"/>
      <c r="HC317" s="104"/>
      <c r="HD317" s="104"/>
      <c r="HE317" s="104"/>
      <c r="HF317" s="104"/>
      <c r="HG317" s="104"/>
      <c r="HH317" s="104"/>
      <c r="HI317" s="104"/>
      <c r="HJ317" s="104"/>
      <c r="HK317" s="104"/>
      <c r="HL317" s="104"/>
      <c r="HM317" s="104"/>
      <c r="HN317" s="104"/>
      <c r="HO317" s="104"/>
      <c r="HP317" s="104"/>
      <c r="HQ317" s="64"/>
      <c r="HR317" s="64"/>
      <c r="HS317" s="64"/>
      <c r="HT317" s="64"/>
      <c r="HU317" s="64"/>
      <c r="HV317" s="64"/>
      <c r="HW317" s="105"/>
      <c r="HX317" s="64"/>
      <c r="HY317" s="280">
        <f t="shared" ref="HY317:HY320" si="369">IF(ISTEXT(EM317), VALUE(EM317), EM317)</f>
        <v>0</v>
      </c>
      <c r="HZ317" s="280">
        <f t="shared" ref="HZ317:HZ320" si="370">IF(ISTEXT(EN317), VALUE(EN317), EN317)</f>
        <v>0</v>
      </c>
      <c r="IA317" s="280">
        <f t="shared" ref="IA317:IA320" si="371">IF(ISTEXT(EO317), VALUE(EO317), EO317)</f>
        <v>0</v>
      </c>
      <c r="IB317" s="64"/>
      <c r="IC317" s="64"/>
    </row>
    <row r="318" spans="1:237" s="106" customFormat="1" ht="22.5" customHeight="1" x14ac:dyDescent="0.25">
      <c r="A318" s="368" t="s">
        <v>3442</v>
      </c>
      <c r="B318" s="369" t="s">
        <v>3443</v>
      </c>
      <c r="C318" s="375" t="s">
        <v>3186</v>
      </c>
      <c r="D318" s="371" t="s">
        <v>3444</v>
      </c>
      <c r="E318" s="371" t="s">
        <v>3445</v>
      </c>
      <c r="F318" s="376" t="s">
        <v>3182</v>
      </c>
      <c r="G318" s="376" t="s">
        <v>3183</v>
      </c>
      <c r="H318" s="373" t="s">
        <v>2133</v>
      </c>
      <c r="I318" s="374" t="s">
        <v>2133</v>
      </c>
      <c r="J318" s="421" t="s">
        <v>3184</v>
      </c>
      <c r="K318" s="422" t="s">
        <v>3188</v>
      </c>
      <c r="L318" s="329">
        <f>CONTINUA!BV318</f>
        <v>0</v>
      </c>
      <c r="M318" s="329">
        <f>CONTINUA!BW318</f>
        <v>0</v>
      </c>
      <c r="N318" s="895"/>
      <c r="O318" s="896" t="s">
        <v>3546</v>
      </c>
      <c r="P318" s="897">
        <v>0</v>
      </c>
      <c r="Q318" s="400"/>
      <c r="R318" s="401"/>
      <c r="S318" s="400"/>
      <c r="T318" s="401"/>
      <c r="U318" s="400"/>
      <c r="V318" s="401"/>
      <c r="W318" s="400"/>
      <c r="X318" s="401"/>
      <c r="Y318" s="400"/>
      <c r="Z318" s="401"/>
      <c r="AA318" s="400"/>
      <c r="AB318" s="401"/>
      <c r="AC318" s="400"/>
      <c r="AD318" s="401"/>
      <c r="AE318" s="400"/>
      <c r="AF318" s="401"/>
      <c r="AG318" s="400"/>
      <c r="AH318" s="401"/>
      <c r="AI318" s="400"/>
      <c r="AJ318" s="401"/>
      <c r="AK318" s="400"/>
      <c r="AL318" s="401"/>
      <c r="AM318" s="400"/>
      <c r="AN318" s="401"/>
      <c r="AO318" s="400"/>
      <c r="AP318" s="401"/>
      <c r="AQ318" s="400"/>
      <c r="AR318" s="401"/>
      <c r="AS318" s="400"/>
      <c r="AT318" s="401"/>
      <c r="AU318" s="400"/>
      <c r="AV318" s="401"/>
      <c r="AW318" s="400"/>
      <c r="AX318" s="401"/>
      <c r="AY318" s="400"/>
      <c r="AZ318" s="401"/>
      <c r="BA318" s="400"/>
      <c r="BB318" s="401"/>
      <c r="BC318" s="400"/>
      <c r="BD318" s="401"/>
      <c r="BE318" s="400"/>
      <c r="BF318" s="401"/>
      <c r="BG318" s="400"/>
      <c r="BH318" s="401"/>
      <c r="BI318" s="400"/>
      <c r="BJ318" s="401"/>
      <c r="BK318" s="400"/>
      <c r="BL318" s="401"/>
      <c r="BM318" s="400"/>
      <c r="BN318" s="401"/>
      <c r="BO318" s="400"/>
      <c r="BP318" s="401"/>
      <c r="BQ318" s="400"/>
      <c r="BR318" s="401"/>
      <c r="BS318" s="400"/>
      <c r="BT318" s="401"/>
      <c r="BU318" s="400"/>
      <c r="BV318" s="401"/>
      <c r="BW318" s="400"/>
      <c r="BX318" s="401"/>
      <c r="BY318" s="400"/>
      <c r="BZ318" s="401"/>
      <c r="CA318" s="400"/>
      <c r="CB318" s="401"/>
      <c r="CC318" s="400"/>
      <c r="CD318" s="401"/>
      <c r="CE318" s="400"/>
      <c r="CF318" s="401"/>
      <c r="CG318" s="400"/>
      <c r="CH318" s="401"/>
      <c r="CI318" s="400"/>
      <c r="CJ318" s="401"/>
      <c r="CK318" s="400"/>
      <c r="CL318" s="401"/>
      <c r="CM318" s="400"/>
      <c r="CN318" s="401"/>
      <c r="CO318" s="400"/>
      <c r="CP318" s="401"/>
      <c r="CQ318" s="400"/>
      <c r="CR318" s="401"/>
      <c r="CS318" s="400"/>
      <c r="CT318" s="401"/>
      <c r="CU318" s="400"/>
      <c r="CV318" s="401"/>
      <c r="CW318" s="400"/>
      <c r="CX318" s="401"/>
      <c r="CY318" s="400"/>
      <c r="CZ318" s="401"/>
      <c r="DA318" s="400"/>
      <c r="DB318" s="401"/>
      <c r="DC318" s="400"/>
      <c r="DD318" s="401"/>
      <c r="DE318" s="400"/>
      <c r="DF318" s="401"/>
      <c r="DG318" s="400"/>
      <c r="DH318" s="401"/>
      <c r="DI318" s="400"/>
      <c r="DJ318" s="401"/>
      <c r="DK318" s="400"/>
      <c r="DL318" s="401"/>
      <c r="DM318" s="400"/>
      <c r="DN318" s="401"/>
      <c r="DO318" s="400"/>
      <c r="DP318" s="401"/>
      <c r="DQ318" s="400"/>
      <c r="DR318" s="401"/>
      <c r="DS318" s="400"/>
      <c r="DT318" s="401"/>
      <c r="DU318" s="400"/>
      <c r="DV318" s="401"/>
      <c r="DW318" s="400"/>
      <c r="DX318" s="401"/>
      <c r="DY318" s="400"/>
      <c r="DZ318" s="401"/>
      <c r="EA318" s="400"/>
      <c r="EB318" s="401"/>
      <c r="EC318" s="400"/>
      <c r="ED318" s="401"/>
      <c r="EE318" s="400"/>
      <c r="EF318" s="401"/>
      <c r="EG318" s="400"/>
      <c r="EH318" s="401"/>
      <c r="EI318" s="400"/>
      <c r="EJ318" s="447"/>
      <c r="EK318" s="511"/>
      <c r="EL318" s="514"/>
      <c r="EM318" s="448"/>
      <c r="EN318" s="344"/>
      <c r="EO318" s="345"/>
      <c r="EP318" s="171">
        <f t="shared" si="310"/>
        <v>0</v>
      </c>
      <c r="EQ318" s="171">
        <f t="shared" si="311"/>
        <v>0</v>
      </c>
      <c r="ER318" s="171">
        <f t="shared" si="312"/>
        <v>0</v>
      </c>
      <c r="ES318" s="171">
        <f t="shared" si="313"/>
        <v>0</v>
      </c>
      <c r="ET318" s="171">
        <f t="shared" si="314"/>
        <v>0</v>
      </c>
      <c r="EU318" s="171">
        <f t="shared" si="315"/>
        <v>0</v>
      </c>
      <c r="EV318" s="172">
        <f t="shared" si="316"/>
        <v>0</v>
      </c>
      <c r="EW318" s="125"/>
      <c r="EX318" s="248">
        <f t="shared" si="367"/>
        <v>0</v>
      </c>
      <c r="EY318" s="174">
        <f>(L318*regular)+(M318*Cadeirantee)</f>
        <v>0</v>
      </c>
      <c r="EZ318" s="249">
        <f>SUMIF(FG318:GJ318,"&gt;0")</f>
        <v>0</v>
      </c>
      <c r="FA318" s="249">
        <f>SUMIF(FG318:GJ318,"&lt;0")+SUMIF(GN318:HP318,"&lt;0")</f>
        <v>0</v>
      </c>
      <c r="FB318" s="174">
        <v>0</v>
      </c>
      <c r="FC318" s="126">
        <f>N318*km*'VALORES TABELA'!$B$13</f>
        <v>0</v>
      </c>
      <c r="FD318" s="250">
        <f t="shared" si="368"/>
        <v>0</v>
      </c>
      <c r="FE318" s="105"/>
      <c r="FF318" s="108"/>
      <c r="FG318" s="108"/>
      <c r="FH318" s="108"/>
      <c r="FI318" s="108"/>
      <c r="FJ318" s="108"/>
      <c r="FK318" s="108"/>
      <c r="FL318" s="108"/>
      <c r="FM318" s="108"/>
      <c r="FN318" s="108"/>
      <c r="FO318" s="108"/>
      <c r="FP318" s="108"/>
      <c r="FQ318" s="108"/>
      <c r="FR318" s="108"/>
      <c r="FS318" s="108"/>
      <c r="FT318" s="108"/>
      <c r="FU318" s="108"/>
      <c r="FV318" s="108"/>
      <c r="FW318" s="108"/>
      <c r="FX318" s="108"/>
      <c r="FY318" s="108"/>
      <c r="FZ318" s="108"/>
      <c r="GA318" s="108"/>
      <c r="GB318" s="108"/>
      <c r="GC318" s="108"/>
      <c r="GD318" s="108"/>
      <c r="GE318" s="108"/>
      <c r="GF318" s="108"/>
      <c r="GG318" s="108"/>
      <c r="GH318" s="108"/>
      <c r="GI318" s="108"/>
      <c r="GJ318" s="108"/>
      <c r="GK318" s="251"/>
      <c r="GL318" s="103">
        <f t="shared" si="318"/>
        <v>0</v>
      </c>
      <c r="GM318" s="124"/>
      <c r="GN318" s="104"/>
      <c r="GO318" s="104"/>
      <c r="GP318" s="104"/>
      <c r="GQ318" s="104"/>
      <c r="GR318" s="104"/>
      <c r="GS318" s="104"/>
      <c r="GT318" s="104"/>
      <c r="GU318" s="104"/>
      <c r="GV318" s="104"/>
      <c r="GW318" s="104"/>
      <c r="GX318" s="104"/>
      <c r="GY318" s="104"/>
      <c r="GZ318" s="104"/>
      <c r="HA318" s="104"/>
      <c r="HB318" s="104"/>
      <c r="HC318" s="104"/>
      <c r="HD318" s="104"/>
      <c r="HE318" s="104"/>
      <c r="HF318" s="104"/>
      <c r="HG318" s="104"/>
      <c r="HH318" s="104"/>
      <c r="HI318" s="104"/>
      <c r="HJ318" s="104"/>
      <c r="HK318" s="104"/>
      <c r="HL318" s="104"/>
      <c r="HM318" s="104"/>
      <c r="HN318" s="104"/>
      <c r="HO318" s="104"/>
      <c r="HP318" s="104"/>
      <c r="HQ318" s="64"/>
      <c r="HR318" s="64"/>
      <c r="HS318" s="64"/>
      <c r="HT318" s="64"/>
      <c r="HU318" s="64"/>
      <c r="HV318" s="64"/>
      <c r="HW318" s="105"/>
      <c r="HX318" s="64"/>
      <c r="HY318" s="280">
        <f t="shared" si="369"/>
        <v>0</v>
      </c>
      <c r="HZ318" s="280">
        <f t="shared" si="370"/>
        <v>0</v>
      </c>
      <c r="IA318" s="280">
        <f t="shared" si="371"/>
        <v>0</v>
      </c>
      <c r="IB318" s="64"/>
      <c r="IC318" s="64"/>
    </row>
    <row r="319" spans="1:237" s="106" customFormat="1" ht="22.5" customHeight="1" x14ac:dyDescent="0.25">
      <c r="A319" s="368" t="s">
        <v>3442</v>
      </c>
      <c r="B319" s="369" t="s">
        <v>3443</v>
      </c>
      <c r="C319" s="375" t="s">
        <v>3186</v>
      </c>
      <c r="D319" s="371" t="s">
        <v>3444</v>
      </c>
      <c r="E319" s="371" t="s">
        <v>3445</v>
      </c>
      <c r="F319" s="376" t="s">
        <v>3182</v>
      </c>
      <c r="G319" s="376" t="s">
        <v>3183</v>
      </c>
      <c r="H319" s="373" t="s">
        <v>2133</v>
      </c>
      <c r="I319" s="374" t="s">
        <v>2133</v>
      </c>
      <c r="J319" s="421" t="s">
        <v>3184</v>
      </c>
      <c r="K319" s="423" t="s">
        <v>3189</v>
      </c>
      <c r="L319" s="329">
        <f>CONTINUA!BV319</f>
        <v>0</v>
      </c>
      <c r="M319" s="329">
        <f>CONTINUA!BW319</f>
        <v>0</v>
      </c>
      <c r="N319" s="895"/>
      <c r="O319" s="896" t="s">
        <v>3546</v>
      </c>
      <c r="P319" s="897">
        <v>0</v>
      </c>
      <c r="Q319" s="400"/>
      <c r="R319" s="401"/>
      <c r="S319" s="400"/>
      <c r="T319" s="401"/>
      <c r="U319" s="400"/>
      <c r="V319" s="401"/>
      <c r="W319" s="400"/>
      <c r="X319" s="401"/>
      <c r="Y319" s="400"/>
      <c r="Z319" s="401"/>
      <c r="AA319" s="400"/>
      <c r="AB319" s="401"/>
      <c r="AC319" s="400"/>
      <c r="AD319" s="401"/>
      <c r="AE319" s="400"/>
      <c r="AF319" s="401"/>
      <c r="AG319" s="400"/>
      <c r="AH319" s="401"/>
      <c r="AI319" s="400"/>
      <c r="AJ319" s="401"/>
      <c r="AK319" s="400"/>
      <c r="AL319" s="401"/>
      <c r="AM319" s="400"/>
      <c r="AN319" s="401"/>
      <c r="AO319" s="400"/>
      <c r="AP319" s="401"/>
      <c r="AQ319" s="400"/>
      <c r="AR319" s="401"/>
      <c r="AS319" s="400"/>
      <c r="AT319" s="401"/>
      <c r="AU319" s="400"/>
      <c r="AV319" s="401"/>
      <c r="AW319" s="400"/>
      <c r="AX319" s="401"/>
      <c r="AY319" s="400"/>
      <c r="AZ319" s="401"/>
      <c r="BA319" s="400"/>
      <c r="BB319" s="401"/>
      <c r="BC319" s="400"/>
      <c r="BD319" s="401"/>
      <c r="BE319" s="400"/>
      <c r="BF319" s="401"/>
      <c r="BG319" s="400"/>
      <c r="BH319" s="401"/>
      <c r="BI319" s="400"/>
      <c r="BJ319" s="401"/>
      <c r="BK319" s="400"/>
      <c r="BL319" s="401"/>
      <c r="BM319" s="400"/>
      <c r="BN319" s="401"/>
      <c r="BO319" s="400"/>
      <c r="BP319" s="401"/>
      <c r="BQ319" s="400"/>
      <c r="BR319" s="401"/>
      <c r="BS319" s="400"/>
      <c r="BT319" s="401"/>
      <c r="BU319" s="400"/>
      <c r="BV319" s="401"/>
      <c r="BW319" s="400"/>
      <c r="BX319" s="401"/>
      <c r="BY319" s="400"/>
      <c r="BZ319" s="401"/>
      <c r="CA319" s="400"/>
      <c r="CB319" s="401"/>
      <c r="CC319" s="400"/>
      <c r="CD319" s="401"/>
      <c r="CE319" s="400"/>
      <c r="CF319" s="401"/>
      <c r="CG319" s="400"/>
      <c r="CH319" s="401"/>
      <c r="CI319" s="400"/>
      <c r="CJ319" s="401"/>
      <c r="CK319" s="400"/>
      <c r="CL319" s="401"/>
      <c r="CM319" s="400"/>
      <c r="CN319" s="401"/>
      <c r="CO319" s="400"/>
      <c r="CP319" s="401"/>
      <c r="CQ319" s="400"/>
      <c r="CR319" s="401"/>
      <c r="CS319" s="400"/>
      <c r="CT319" s="401"/>
      <c r="CU319" s="400"/>
      <c r="CV319" s="401"/>
      <c r="CW319" s="400"/>
      <c r="CX319" s="401"/>
      <c r="CY319" s="400"/>
      <c r="CZ319" s="401"/>
      <c r="DA319" s="400"/>
      <c r="DB319" s="401"/>
      <c r="DC319" s="400"/>
      <c r="DD319" s="401"/>
      <c r="DE319" s="400"/>
      <c r="DF319" s="401"/>
      <c r="DG319" s="400"/>
      <c r="DH319" s="401"/>
      <c r="DI319" s="400"/>
      <c r="DJ319" s="401"/>
      <c r="DK319" s="400"/>
      <c r="DL319" s="401"/>
      <c r="DM319" s="400"/>
      <c r="DN319" s="401"/>
      <c r="DO319" s="400"/>
      <c r="DP319" s="401"/>
      <c r="DQ319" s="400"/>
      <c r="DR319" s="401"/>
      <c r="DS319" s="400"/>
      <c r="DT319" s="401"/>
      <c r="DU319" s="400"/>
      <c r="DV319" s="401"/>
      <c r="DW319" s="400"/>
      <c r="DX319" s="401"/>
      <c r="DY319" s="400"/>
      <c r="DZ319" s="401"/>
      <c r="EA319" s="400"/>
      <c r="EB319" s="401"/>
      <c r="EC319" s="400"/>
      <c r="ED319" s="401"/>
      <c r="EE319" s="400"/>
      <c r="EF319" s="401"/>
      <c r="EG319" s="400"/>
      <c r="EH319" s="401"/>
      <c r="EI319" s="400"/>
      <c r="EJ319" s="447"/>
      <c r="EK319" s="511"/>
      <c r="EL319" s="514"/>
      <c r="EM319" s="448"/>
      <c r="EN319" s="344"/>
      <c r="EO319" s="345"/>
      <c r="EP319" s="171">
        <f t="shared" si="310"/>
        <v>0</v>
      </c>
      <c r="EQ319" s="171">
        <f t="shared" si="311"/>
        <v>0</v>
      </c>
      <c r="ER319" s="171">
        <f t="shared" si="312"/>
        <v>0</v>
      </c>
      <c r="ES319" s="171">
        <f t="shared" si="313"/>
        <v>0</v>
      </c>
      <c r="ET319" s="171">
        <f t="shared" si="314"/>
        <v>0</v>
      </c>
      <c r="EU319" s="171">
        <f t="shared" si="315"/>
        <v>0</v>
      </c>
      <c r="EV319" s="172">
        <f t="shared" si="316"/>
        <v>0</v>
      </c>
      <c r="EW319" s="127"/>
      <c r="EX319" s="248">
        <f t="shared" si="367"/>
        <v>0</v>
      </c>
      <c r="EY319" s="174">
        <f>(L319*regular)+(M319*Cadeirantee)</f>
        <v>0</v>
      </c>
      <c r="EZ319" s="249">
        <f>SUMIF(FG319:GJ319,"&gt;0")</f>
        <v>0</v>
      </c>
      <c r="FA319" s="249">
        <f>SUMIF(FG319:GJ319,"&lt;0")+SUMIF(GN319:HP319,"&lt;0")</f>
        <v>0</v>
      </c>
      <c r="FB319" s="174">
        <v>0</v>
      </c>
      <c r="FC319" s="126">
        <f>N319*km*'VALORES TABELA'!$B$13</f>
        <v>0</v>
      </c>
      <c r="FD319" s="250">
        <f t="shared" si="368"/>
        <v>0</v>
      </c>
      <c r="FE319" s="105"/>
      <c r="FF319" s="118"/>
      <c r="FG319" s="118"/>
      <c r="FH319" s="118"/>
      <c r="FI319" s="118"/>
      <c r="FJ319" s="118"/>
      <c r="FK319" s="118"/>
      <c r="FL319" s="118"/>
      <c r="FM319" s="118"/>
      <c r="FN319" s="118"/>
      <c r="FO319" s="118"/>
      <c r="FP319" s="118"/>
      <c r="FQ319" s="118"/>
      <c r="FR319" s="118"/>
      <c r="FS319" s="118"/>
      <c r="FT319" s="118"/>
      <c r="FU319" s="118"/>
      <c r="FV319" s="118"/>
      <c r="FW319" s="118"/>
      <c r="FX319" s="118"/>
      <c r="FY319" s="118"/>
      <c r="FZ319" s="118"/>
      <c r="GA319" s="118"/>
      <c r="GB319" s="118"/>
      <c r="GC319" s="118"/>
      <c r="GD319" s="118"/>
      <c r="GE319" s="118"/>
      <c r="GF319" s="118"/>
      <c r="GG319" s="118"/>
      <c r="GH319" s="118"/>
      <c r="GI319" s="118"/>
      <c r="GJ319" s="118"/>
      <c r="GK319" s="252"/>
      <c r="GL319" s="103">
        <f t="shared" si="318"/>
        <v>0</v>
      </c>
      <c r="GM319" s="124"/>
      <c r="GN319" s="104"/>
      <c r="GO319" s="104"/>
      <c r="GP319" s="104"/>
      <c r="GQ319" s="104"/>
      <c r="GR319" s="104"/>
      <c r="GS319" s="104"/>
      <c r="GT319" s="104"/>
      <c r="GU319" s="104"/>
      <c r="GV319" s="104"/>
      <c r="GW319" s="104"/>
      <c r="GX319" s="104"/>
      <c r="GY319" s="104"/>
      <c r="GZ319" s="104"/>
      <c r="HA319" s="104"/>
      <c r="HB319" s="104"/>
      <c r="HC319" s="104"/>
      <c r="HD319" s="104"/>
      <c r="HE319" s="104"/>
      <c r="HF319" s="104"/>
      <c r="HG319" s="104"/>
      <c r="HH319" s="104"/>
      <c r="HI319" s="104"/>
      <c r="HJ319" s="104"/>
      <c r="HK319" s="104"/>
      <c r="HL319" s="104"/>
      <c r="HM319" s="104"/>
      <c r="HN319" s="104"/>
      <c r="HO319" s="104"/>
      <c r="HP319" s="104"/>
      <c r="HQ319" s="64"/>
      <c r="HR319" s="65"/>
      <c r="HS319" s="65"/>
      <c r="HT319" s="65"/>
      <c r="HU319" s="65"/>
      <c r="HV319" s="65"/>
      <c r="HW319" s="105"/>
      <c r="HX319" s="65"/>
      <c r="HY319" s="280">
        <f t="shared" si="369"/>
        <v>0</v>
      </c>
      <c r="HZ319" s="280">
        <f t="shared" si="370"/>
        <v>0</v>
      </c>
      <c r="IA319" s="280">
        <f t="shared" si="371"/>
        <v>0</v>
      </c>
      <c r="IB319" s="65"/>
      <c r="IC319" s="65"/>
    </row>
    <row r="320" spans="1:237" s="106" customFormat="1" ht="22.5" customHeight="1" thickBot="1" x14ac:dyDescent="0.3">
      <c r="A320" s="377" t="s">
        <v>3442</v>
      </c>
      <c r="B320" s="378" t="s">
        <v>3443</v>
      </c>
      <c r="C320" s="379" t="s">
        <v>3186</v>
      </c>
      <c r="D320" s="380" t="s">
        <v>3444</v>
      </c>
      <c r="E320" s="380" t="s">
        <v>3445</v>
      </c>
      <c r="F320" s="381" t="s">
        <v>3182</v>
      </c>
      <c r="G320" s="381" t="s">
        <v>3183</v>
      </c>
      <c r="H320" s="382" t="s">
        <v>2133</v>
      </c>
      <c r="I320" s="383" t="s">
        <v>2133</v>
      </c>
      <c r="J320" s="421" t="s">
        <v>3184</v>
      </c>
      <c r="K320" s="424" t="s">
        <v>60</v>
      </c>
      <c r="L320" s="329">
        <f>CONTINUA!BV320</f>
        <v>0</v>
      </c>
      <c r="M320" s="329">
        <f>CONTINUA!BW320</f>
        <v>0</v>
      </c>
      <c r="N320" s="895"/>
      <c r="O320" s="896" t="s">
        <v>3546</v>
      </c>
      <c r="P320" s="897">
        <v>0</v>
      </c>
      <c r="Q320" s="400"/>
      <c r="R320" s="401"/>
      <c r="S320" s="400"/>
      <c r="T320" s="401"/>
      <c r="U320" s="400"/>
      <c r="V320" s="401"/>
      <c r="W320" s="400"/>
      <c r="X320" s="401"/>
      <c r="Y320" s="400"/>
      <c r="Z320" s="401"/>
      <c r="AA320" s="400"/>
      <c r="AB320" s="401"/>
      <c r="AC320" s="400"/>
      <c r="AD320" s="401"/>
      <c r="AE320" s="400"/>
      <c r="AF320" s="401"/>
      <c r="AG320" s="400"/>
      <c r="AH320" s="401"/>
      <c r="AI320" s="400"/>
      <c r="AJ320" s="401"/>
      <c r="AK320" s="400"/>
      <c r="AL320" s="401"/>
      <c r="AM320" s="400"/>
      <c r="AN320" s="401"/>
      <c r="AO320" s="400"/>
      <c r="AP320" s="401"/>
      <c r="AQ320" s="400"/>
      <c r="AR320" s="401"/>
      <c r="AS320" s="400"/>
      <c r="AT320" s="401"/>
      <c r="AU320" s="400"/>
      <c r="AV320" s="401"/>
      <c r="AW320" s="400"/>
      <c r="AX320" s="401"/>
      <c r="AY320" s="400"/>
      <c r="AZ320" s="401"/>
      <c r="BA320" s="400"/>
      <c r="BB320" s="401"/>
      <c r="BC320" s="400"/>
      <c r="BD320" s="401"/>
      <c r="BE320" s="400"/>
      <c r="BF320" s="401"/>
      <c r="BG320" s="400"/>
      <c r="BH320" s="401"/>
      <c r="BI320" s="400"/>
      <c r="BJ320" s="401"/>
      <c r="BK320" s="400"/>
      <c r="BL320" s="401"/>
      <c r="BM320" s="400"/>
      <c r="BN320" s="401"/>
      <c r="BO320" s="400"/>
      <c r="BP320" s="401"/>
      <c r="BQ320" s="400"/>
      <c r="BR320" s="401"/>
      <c r="BS320" s="400"/>
      <c r="BT320" s="401"/>
      <c r="BU320" s="400"/>
      <c r="BV320" s="401"/>
      <c r="BW320" s="400"/>
      <c r="BX320" s="401"/>
      <c r="BY320" s="400"/>
      <c r="BZ320" s="401"/>
      <c r="CA320" s="400"/>
      <c r="CB320" s="401"/>
      <c r="CC320" s="400"/>
      <c r="CD320" s="401"/>
      <c r="CE320" s="400"/>
      <c r="CF320" s="401"/>
      <c r="CG320" s="400"/>
      <c r="CH320" s="401"/>
      <c r="CI320" s="400"/>
      <c r="CJ320" s="401"/>
      <c r="CK320" s="400"/>
      <c r="CL320" s="401"/>
      <c r="CM320" s="400"/>
      <c r="CN320" s="401"/>
      <c r="CO320" s="400"/>
      <c r="CP320" s="401"/>
      <c r="CQ320" s="400"/>
      <c r="CR320" s="401"/>
      <c r="CS320" s="400"/>
      <c r="CT320" s="401"/>
      <c r="CU320" s="400"/>
      <c r="CV320" s="401"/>
      <c r="CW320" s="400"/>
      <c r="CX320" s="401"/>
      <c r="CY320" s="400"/>
      <c r="CZ320" s="401"/>
      <c r="DA320" s="400"/>
      <c r="DB320" s="401"/>
      <c r="DC320" s="400"/>
      <c r="DD320" s="401"/>
      <c r="DE320" s="400"/>
      <c r="DF320" s="401"/>
      <c r="DG320" s="400"/>
      <c r="DH320" s="401"/>
      <c r="DI320" s="400"/>
      <c r="DJ320" s="401"/>
      <c r="DK320" s="400"/>
      <c r="DL320" s="401"/>
      <c r="DM320" s="400"/>
      <c r="DN320" s="401"/>
      <c r="DO320" s="400"/>
      <c r="DP320" s="401"/>
      <c r="DQ320" s="400"/>
      <c r="DR320" s="401"/>
      <c r="DS320" s="400"/>
      <c r="DT320" s="401"/>
      <c r="DU320" s="400"/>
      <c r="DV320" s="401"/>
      <c r="DW320" s="400"/>
      <c r="DX320" s="401"/>
      <c r="DY320" s="400"/>
      <c r="DZ320" s="401"/>
      <c r="EA320" s="400"/>
      <c r="EB320" s="401"/>
      <c r="EC320" s="400"/>
      <c r="ED320" s="401"/>
      <c r="EE320" s="400"/>
      <c r="EF320" s="401"/>
      <c r="EG320" s="400"/>
      <c r="EH320" s="401"/>
      <c r="EI320" s="400"/>
      <c r="EJ320" s="447"/>
      <c r="EK320" s="512"/>
      <c r="EL320" s="515"/>
      <c r="EM320" s="450"/>
      <c r="EN320" s="348"/>
      <c r="EO320" s="348"/>
      <c r="EP320" s="179">
        <f t="shared" si="310"/>
        <v>0</v>
      </c>
      <c r="EQ320" s="179">
        <f t="shared" si="311"/>
        <v>0</v>
      </c>
      <c r="ER320" s="179">
        <f t="shared" si="312"/>
        <v>0</v>
      </c>
      <c r="ES320" s="179">
        <f t="shared" si="313"/>
        <v>0</v>
      </c>
      <c r="ET320" s="179">
        <f t="shared" si="314"/>
        <v>0</v>
      </c>
      <c r="EU320" s="179">
        <f t="shared" si="315"/>
        <v>0</v>
      </c>
      <c r="EV320" s="172">
        <f t="shared" si="316"/>
        <v>0</v>
      </c>
      <c r="EW320" s="253"/>
      <c r="EX320" s="254">
        <v>0</v>
      </c>
      <c r="EY320" s="180">
        <v>0</v>
      </c>
      <c r="EZ320" s="255">
        <v>0</v>
      </c>
      <c r="FA320" s="255">
        <v>0</v>
      </c>
      <c r="FB320" s="180">
        <f>SUM(FF320:GI320)/2</f>
        <v>0</v>
      </c>
      <c r="FC320" s="256">
        <f>N320*km*'VALORES TABELA'!$B$13</f>
        <v>0</v>
      </c>
      <c r="FD320" s="250">
        <f t="shared" si="368"/>
        <v>0</v>
      </c>
      <c r="FE320" s="257"/>
      <c r="FF320" s="181">
        <f>((Q320+S320)*Percapita)+((R320+T320)*Cadeirante)</f>
        <v>0</v>
      </c>
      <c r="FG320" s="181">
        <f>((U320+W320)*Percapita/30*FG$4)+((V320+X320)*Cadeirante/30*FG$4)</f>
        <v>0</v>
      </c>
      <c r="FH320" s="181">
        <f>((Y320+AA320)*Percapita/30*FH$4)+((Z320+AB320)*Cadeirante/30*FH$4)</f>
        <v>0</v>
      </c>
      <c r="FI320" s="181">
        <f>((AC320+AE320)*Percapita/30*FI$4)+((AD320+AF320)*Cadeirante/30*FI$4)</f>
        <v>0</v>
      </c>
      <c r="FJ320" s="181">
        <f>((AG320+AI320)*Percapita/30*FJ$4)+((AH320+AJ320)*Cadeirante/30*FJ$4)</f>
        <v>0</v>
      </c>
      <c r="FK320" s="181">
        <f>((AK320+AM320)*Percapita/30*FK$4)+((AL320+AN320)*Cadeirante/30*FK$4)</f>
        <v>0</v>
      </c>
      <c r="FL320" s="181">
        <f>((AO320+AQ320)*Percapita/30*FL$4)+((AP320+AR320)*Cadeirante/30*FL$4)</f>
        <v>0</v>
      </c>
      <c r="FM320" s="181">
        <f>((AS320+AU320)*Percapita/30*FM$4)+((AT320+AV320)*Cadeirante/30*FM$4)</f>
        <v>0</v>
      </c>
      <c r="FN320" s="181">
        <f>((AW320+AY320)*Percapita/30*FN$4)+((AX320+AZ320)*Cadeirante/30*FN$4)</f>
        <v>0</v>
      </c>
      <c r="FO320" s="181">
        <f>((BA320+BC320)*Percapita/30*FO$4)+((BB320+BD320)*Cadeirante/30*FO$4)</f>
        <v>0</v>
      </c>
      <c r="FP320" s="181">
        <f>((BE320+BG320)*Percapita/30*FP$4)+((BF320+BH320)*Cadeirante/30*FP$4)</f>
        <v>0</v>
      </c>
      <c r="FQ320" s="181">
        <f>((BI320+BK320)*Percapita/30*FQ$4)+((BJ320+BL320)*Cadeirante/30*FQ$4)</f>
        <v>0</v>
      </c>
      <c r="FR320" s="181">
        <f>((BM320+BO320)*Percapita/30*FR$4)+((BN320+BP320)*Cadeirante/30*FR$4)</f>
        <v>0</v>
      </c>
      <c r="FS320" s="181">
        <f>((BQ320+BS320)*Percapita/30*FS$4)+((BR320+BT320)*Cadeirante/30*FS$4)</f>
        <v>0</v>
      </c>
      <c r="FT320" s="181">
        <f>((BU320+BW320)*Percapita/30*FT$4)+((BV320+BX320)*Cadeirante/30*FT$4)</f>
        <v>0</v>
      </c>
      <c r="FU320" s="181">
        <f>((BY320+CA320)*Percapita/30*FU$4)+((BZ320+CB320)*Cadeirante/30*FU$4)</f>
        <v>0</v>
      </c>
      <c r="FV320" s="181">
        <f>((CC320+CE320)*Percapita/30*FV$4)+((CD320+CF320)*Cadeirante/30*FV$4)</f>
        <v>0</v>
      </c>
      <c r="FW320" s="181">
        <f>((CG320+CI320)*Percapita/30*FW$4)+((CI320+CK320)*Cadeirante/30*FW$4)</f>
        <v>0</v>
      </c>
      <c r="FX320" s="181">
        <f>((CK320+CM320)*Percapita/30*FX$4)+((CL320+CN320)*Cadeirante/30*FX$4)</f>
        <v>0</v>
      </c>
      <c r="FY320" s="181">
        <f>((CO320+CQ320)*Percapita/30*FY$4)+((CP320+CR320)*Cadeirante/30*FY$4)</f>
        <v>0</v>
      </c>
      <c r="FZ320" s="181">
        <f>((CS320+CU320)*Percapita/30*FZ$4)+((CT320+CV320)*Cadeirante/30*FZ$4)</f>
        <v>0</v>
      </c>
      <c r="GA320" s="181">
        <f>((CW320+CY320)*Percapita/30*GA$4)+((CX320+CZ320)*Cadeirante/30*GA$4)</f>
        <v>0</v>
      </c>
      <c r="GB320" s="181">
        <f>((DA320+DC320)*Percapita/30*GB$4)+((DB320+DD320)*Cadeirante/30*GB$4)</f>
        <v>0</v>
      </c>
      <c r="GC320" s="181">
        <f>((DE320+DG320)*Percapita/30*GC$4)+((DF320+DH320)*Cadeirante/30*GC$4)</f>
        <v>0</v>
      </c>
      <c r="GD320" s="181">
        <f>((DI320+DK320)*Percapita/30*GD$4)+((DJ320+DL320)*Cadeirante/30*GD$4)</f>
        <v>0</v>
      </c>
      <c r="GE320" s="181">
        <f>((DM320+DO320)*Percapita/30*GE$4)+((DN320+DP320)*Cadeirante/30*GE$4)</f>
        <v>0</v>
      </c>
      <c r="GF320" s="181">
        <f>((DQ320+DS320)*Percapita/30*GF$4)+((DR320+DT320)*Cadeirante/30*GF$4)</f>
        <v>0</v>
      </c>
      <c r="GG320" s="181">
        <f>((DU320+DW320)*Percapita/30*GG$4)+((DV320+DX320)*Cadeirante/30*GG$4)</f>
        <v>0</v>
      </c>
      <c r="GH320" s="181">
        <f>((DY320+EA320)*Percapita/30*GH$4)+((DZ320+EB320)*Cadeirante/30*GH$4)</f>
        <v>0</v>
      </c>
      <c r="GI320" s="181">
        <f>((EC320+EE320)*Percapita/30*GI$4)+((ED320+EF320)*Cadeirante/30*GI$4)</f>
        <v>0</v>
      </c>
      <c r="GJ320" s="181">
        <f>((EG320+EI320)*Percapita)+((EH320+EJ320)*Cadeirante)</f>
        <v>0</v>
      </c>
      <c r="GK320" s="258"/>
      <c r="GL320" s="103">
        <f t="shared" si="318"/>
        <v>0</v>
      </c>
      <c r="GM320" s="124"/>
      <c r="GN320" s="182"/>
      <c r="GO320" s="182"/>
      <c r="GP320" s="182"/>
      <c r="GQ320" s="182"/>
      <c r="GR320" s="182"/>
      <c r="GS320" s="182"/>
      <c r="GT320" s="182"/>
      <c r="GU320" s="182"/>
      <c r="GV320" s="182"/>
      <c r="GW320" s="182"/>
      <c r="GX320" s="182"/>
      <c r="GY320" s="182"/>
      <c r="GZ320" s="182"/>
      <c r="HA320" s="182"/>
      <c r="HB320" s="182"/>
      <c r="HC320" s="182"/>
      <c r="HD320" s="182"/>
      <c r="HE320" s="182"/>
      <c r="HF320" s="182"/>
      <c r="HG320" s="182"/>
      <c r="HH320" s="182"/>
      <c r="HI320" s="182"/>
      <c r="HJ320" s="182"/>
      <c r="HK320" s="182"/>
      <c r="HL320" s="182"/>
      <c r="HM320" s="182"/>
      <c r="HN320" s="182"/>
      <c r="HO320" s="182"/>
      <c r="HP320" s="259"/>
      <c r="HQ320" s="64"/>
      <c r="HW320" s="257"/>
      <c r="HY320" s="280">
        <f t="shared" si="369"/>
        <v>0</v>
      </c>
      <c r="HZ320" s="280">
        <f t="shared" si="370"/>
        <v>0</v>
      </c>
      <c r="IA320" s="280">
        <f t="shared" si="371"/>
        <v>0</v>
      </c>
    </row>
    <row r="321" spans="1:237" s="106" customFormat="1" ht="22.5" customHeight="1" x14ac:dyDescent="0.25">
      <c r="A321" t="s">
        <v>3446</v>
      </c>
      <c r="B321" s="522" t="s">
        <v>3447</v>
      </c>
      <c r="C321" s="523">
        <v>1</v>
      </c>
      <c r="D321" s="524" t="s">
        <v>3448</v>
      </c>
      <c r="E321" s="524" t="s">
        <v>3449</v>
      </c>
      <c r="F321" s="525" t="s">
        <v>3182</v>
      </c>
      <c r="G321" s="525" t="s">
        <v>3183</v>
      </c>
      <c r="H321" s="350" t="s">
        <v>2134</v>
      </c>
      <c r="I321" s="351" t="s">
        <v>2134</v>
      </c>
      <c r="J321" s="409" t="s">
        <v>3184</v>
      </c>
      <c r="K321" s="410" t="s">
        <v>3185</v>
      </c>
      <c r="L321" s="329">
        <f>CONTINUA!BV321</f>
        <v>0</v>
      </c>
      <c r="M321" s="329">
        <f>CONTINUA!BW321</f>
        <v>0</v>
      </c>
      <c r="N321" s="895"/>
      <c r="O321" s="896" t="s">
        <v>3547</v>
      </c>
      <c r="P321" s="897">
        <v>0</v>
      </c>
      <c r="Q321" s="400">
        <v>12</v>
      </c>
      <c r="R321" s="401"/>
      <c r="S321" s="400"/>
      <c r="T321" s="401"/>
      <c r="U321" s="400"/>
      <c r="V321" s="401"/>
      <c r="W321" s="400"/>
      <c r="X321" s="401"/>
      <c r="Y321" s="400"/>
      <c r="Z321" s="401"/>
      <c r="AA321" s="400"/>
      <c r="AB321" s="401"/>
      <c r="AC321" s="400"/>
      <c r="AD321" s="401"/>
      <c r="AE321" s="400"/>
      <c r="AF321" s="401"/>
      <c r="AG321" s="400"/>
      <c r="AH321" s="401"/>
      <c r="AI321" s="400"/>
      <c r="AJ321" s="401"/>
      <c r="AK321" s="400"/>
      <c r="AL321" s="401"/>
      <c r="AM321" s="400"/>
      <c r="AN321" s="401"/>
      <c r="AO321" s="400"/>
      <c r="AP321" s="401"/>
      <c r="AQ321" s="400"/>
      <c r="AR321" s="401"/>
      <c r="AS321" s="400"/>
      <c r="AT321" s="401"/>
      <c r="AU321" s="400"/>
      <c r="AV321" s="401"/>
      <c r="AW321" s="400"/>
      <c r="AX321" s="401"/>
      <c r="AY321" s="400"/>
      <c r="AZ321" s="401"/>
      <c r="BA321" s="400"/>
      <c r="BB321" s="401"/>
      <c r="BC321" s="400"/>
      <c r="BD321" s="401"/>
      <c r="BE321" s="400"/>
      <c r="BF321" s="401"/>
      <c r="BG321" s="400"/>
      <c r="BH321" s="401"/>
      <c r="BI321" s="400"/>
      <c r="BJ321" s="401"/>
      <c r="BK321" s="400"/>
      <c r="BL321" s="401"/>
      <c r="BM321" s="400"/>
      <c r="BN321" s="401"/>
      <c r="BO321" s="400"/>
      <c r="BP321" s="401"/>
      <c r="BQ321" s="400"/>
      <c r="BR321" s="401"/>
      <c r="BS321" s="400"/>
      <c r="BT321" s="401"/>
      <c r="BU321" s="400"/>
      <c r="BV321" s="401"/>
      <c r="BW321" s="400"/>
      <c r="BX321" s="401"/>
      <c r="BY321" s="400"/>
      <c r="BZ321" s="401"/>
      <c r="CA321" s="400"/>
      <c r="CB321" s="401"/>
      <c r="CC321" s="400"/>
      <c r="CD321" s="401"/>
      <c r="CE321" s="400"/>
      <c r="CF321" s="401"/>
      <c r="CG321" s="400"/>
      <c r="CH321" s="401"/>
      <c r="CI321" s="400"/>
      <c r="CJ321" s="401"/>
      <c r="CK321" s="400"/>
      <c r="CL321" s="401"/>
      <c r="CM321" s="400"/>
      <c r="CN321" s="401"/>
      <c r="CO321" s="400"/>
      <c r="CP321" s="401"/>
      <c r="CQ321" s="400"/>
      <c r="CR321" s="401"/>
      <c r="CS321" s="400"/>
      <c r="CT321" s="401"/>
      <c r="CU321" s="400"/>
      <c r="CV321" s="401"/>
      <c r="CW321" s="400"/>
      <c r="CX321" s="401"/>
      <c r="CY321" s="400"/>
      <c r="CZ321" s="401"/>
      <c r="DA321" s="400"/>
      <c r="DB321" s="401"/>
      <c r="DC321" s="400"/>
      <c r="DD321" s="401"/>
      <c r="DE321" s="400">
        <v>2</v>
      </c>
      <c r="DF321" s="401"/>
      <c r="DG321" s="400"/>
      <c r="DH321" s="401"/>
      <c r="DI321" s="400"/>
      <c r="DJ321" s="401"/>
      <c r="DK321" s="400"/>
      <c r="DL321" s="401"/>
      <c r="DM321" s="400"/>
      <c r="DN321" s="401"/>
      <c r="DO321" s="400"/>
      <c r="DP321" s="401"/>
      <c r="DQ321" s="400"/>
      <c r="DR321" s="401"/>
      <c r="DS321" s="400"/>
      <c r="DT321" s="401"/>
      <c r="DU321" s="400"/>
      <c r="DV321" s="401"/>
      <c r="DW321" s="400"/>
      <c r="DX321" s="401"/>
      <c r="DY321" s="400"/>
      <c r="DZ321" s="401"/>
      <c r="EA321" s="400"/>
      <c r="EB321" s="401"/>
      <c r="EC321" s="400"/>
      <c r="ED321" s="401"/>
      <c r="EE321" s="400"/>
      <c r="EF321" s="401"/>
      <c r="EG321" s="400"/>
      <c r="EH321" s="401"/>
      <c r="EI321" s="400"/>
      <c r="EJ321" s="447"/>
      <c r="EK321" s="510"/>
      <c r="EL321" s="513"/>
      <c r="EM321" s="520"/>
      <c r="EN321" s="520"/>
      <c r="EO321" s="520"/>
      <c r="EP321" s="171">
        <f t="shared" si="310"/>
        <v>12</v>
      </c>
      <c r="EQ321" s="171">
        <f t="shared" si="311"/>
        <v>2</v>
      </c>
      <c r="ER321" s="171">
        <f t="shared" si="312"/>
        <v>0</v>
      </c>
      <c r="ES321" s="171">
        <f t="shared" si="313"/>
        <v>0</v>
      </c>
      <c r="ET321" s="171">
        <f t="shared" si="314"/>
        <v>0</v>
      </c>
      <c r="EU321" s="171">
        <f t="shared" si="315"/>
        <v>0</v>
      </c>
      <c r="EV321" s="172">
        <f t="shared" si="316"/>
        <v>14</v>
      </c>
      <c r="EW321" s="367">
        <f>IF(C321=4,IF(MAX(Q321:EJ323)&gt;0,(Especiall/30*(IF(($G321-$F321)=($G$5-$F$5),30,IF(DAY($G321)=31,($G321-$F321),($G321-$F321)+1)))),0),0)</f>
        <v>0</v>
      </c>
      <c r="EX321" s="248">
        <f t="shared" ref="EX321:EX324" si="372">FF321</f>
        <v>14811.890000000001</v>
      </c>
      <c r="EY321" s="174">
        <f>(L321*regular)+(M321*Cadeirantee)</f>
        <v>0</v>
      </c>
      <c r="EZ321" s="249">
        <f>SUMIF(FG321:GJ321,"&gt;0")</f>
        <v>179.774</v>
      </c>
      <c r="FA321" s="249">
        <f>SUMIF(FG321:GJ321,"&lt;0")+SUMIF(GN321:HP321,"&lt;0")</f>
        <v>0</v>
      </c>
      <c r="FB321" s="174">
        <v>0</v>
      </c>
      <c r="FC321" s="175">
        <f>N321*km*'VALORES TABELA'!$B$13</f>
        <v>0</v>
      </c>
      <c r="FD321" s="250">
        <f>GL321</f>
        <v>0</v>
      </c>
      <c r="FE321" s="176">
        <f>(EW321+EW322+EW323+EW324+EX321+EX322+EX323+EX324+EY321+EY322+EY323+EY324+EY325+EZ321+EZ322+EZ323+EZ324+FA321+FA322+FA323+FA324+FC321+FC322+FC323+FC324+HY321-HZ321-IA321+FD321+FD322+FD323+FD324+FB325)</f>
        <v>14991.664000000001</v>
      </c>
      <c r="FF321" s="177">
        <f>IF(C321=4,SUM(Q321+Q322+Q323+S321+S322+S323)*Percapita/30*FF$4+(R321+R322+R323+T321+T322+T323)*Cadeirante/30*FF$4,IF(C321=3,IF(Q324+S324=10,Fixo/30*FF$4+(Q321+Q322+Q323+S321+S322+S323)*Percapita/30*FF$4+(R324+T324)*Cadeirante/30*FF$4,IF(Q324+S324&lt;=9,(Q324+S324)*Crechee/30*FF$4)+(R324+T324)*Cadeirante/30*FF$4+(Q321+Q322+Q323+S321+S322+S323)*Percapita/30*FF$4)+IF(Q324+S324&gt;=11,Fixo/30*FF$4+(Q324+S324-10)*Crechee/30*FF$4,0),IF(C321=2,IF(R321+R322+R323+R324+T321+T322+T323+T324=1,Cadeirante/30*FF$4,IF(R321+R322+R323+R324+T321+T322+T323+T324=2,Fixo/30*FF$4,IF(R321+R322+R323+R324+T321+T322+T323+T324&gt;2,Fixo/30*FF$4+(R321+R322+R323+R324+T321+T322+T323+T324-2)*Cadeirante/30*FF$4)))+(Q321+Q322+Q323+S321+S322+S323)*Percapita/30*FF$4+(Q324+S324)*Crechee/30*FF$4,IF(C321=1,IF(Q321+Q322+Q323+R321+R322+R323+S321+S322+S323+T321+T322+T323&lt;=15,(Q321+Q322+Q323+S321+S322+S323)*Percapita/30*FF$4,IF(Q321+Q322+Q323+R321+R322+R323+S321+S322+S323+T321+T322+T323&gt;=16,Fixo/30*FF$4+(Q321+Q322+Q323+R321+R322+R323+S321+S322+S323+T321+T322-16)*Percapita/30*FF$4))))))</f>
        <v>14811.890000000001</v>
      </c>
      <c r="FG321" s="177">
        <f>IF(C321=4,SUM(U321+U322+U323+W321+W322+W323)*Percapita/30*FG$4+(V321+V322+V323+X321+X322+X323)*Cadeirante/30*FG$4,IF(C321=3,IF(U324+W324=10,Fixo/30*FG$4+(U321+U322+U323+W321+W322+W323)*Percapita/30*FG$4+(V324+X324)*Cadeirante/30*FG$4,IF(U324+W324&lt;=9,(U324+W324)*Crechee/30*FG$4)+(V324+X324)*Cadeirante/30*FG$4+(U321+U322+U323+W321+W322+W323)*Percapita/30*FG$4)+IF(U324+W324&gt;=11,Fixo/30*FG$4+(U324+W324-10)*Crechee/30*FG$4,0),IF(C321=2,IF(V321+V322+V323+V324+X321+X322+X323+X324=1,Cadeirante/30*FG$4,IF(V321+V322+V323+V324+X321+X322+X323+X324=2,Fixo/30*FG$4,IF(V321+V322+V323+V324+X321+X322+X323+X324&gt;2,Fixo/30*FG$4+(V321+V322+V323+V324+X321+X322+X323+X324-2)*Cadeirante/30*FG$4)))+(U321+U322+U323+W321+W322+W323)*Percapita/30*FG$4+(U324+W324)*Crechee/30*FG$4,IF(C321=1,IF(U321+U322+U323+V321+V322+V323+W321+W322+W323+X321+X322+X323&lt;=15,(U321+U322+U323+W321+W322+W323)*Percapita/30*FG$4,IF(U321+U322+U323+V321+V322+V323+W321+W322+W323+X321+X322+X323&gt;=16,Fixo/30*FG$4+(U321+U322+U323+V321+V322+V323+W321+W322+W323+X321+X322-16)*Percapita/30*FG$4))))))</f>
        <v>0</v>
      </c>
      <c r="FH321" s="177">
        <f>IF(C321=4,SUM(Y321+Y322+Y323+AA321+AA322+AA323)*Percapita/30*FH$4+(Z321+Z322+Z323+AB321+AB322+AB323)*Cadeirante/30*FH$4,IF(C321=3,IF(Y324+AA324=10,Fixo/30*FH$4+(Y321+Y322+Y323+AA321+AA322+AA323)*Percapita/30*FH$4+(Z324+AB324)*Cadeirante/30*FH$4,IF(Y324+AA324&lt;=9,(Y324+AA324)*Crechee/30*FH$4)+(Z324+AB324)*Cadeirante/30*FH$4+(Y321+Y322+Y323+AA321+AA322+AA323)*Percapita/30*FH$4)+IF(Y324+AA324&gt;=11,Fixo/30*FH$4+(Y324+AA324-10)*Crechee/30*FH$4,0),IF(C321=2,IF(Z321+Z322+Z323+Z324+AB321+AB322+AB323+AB324=1,Cadeirante/30*FH$4,IF(Z321+Z322+Z323+Z324+AB321+AB322+AB323+AB324=2,Fixo/30*FH$4,IF(Z321+Z322+Z323+Z324+AB321+AB322+AB323+AB324&gt;2,Fixo/30*FH$4+(Z321+Z322+Z323+Z324+AB321+AB322+AB323+AB324-2)*Cadeirante/30*FH$4)))+(Y321+Y322+Y323+AA321+AA322+AA323)*Percapita/30*FH$4+(Y324+AA324)*Crechee/30*FH$4,IF(C321=1,IF(Y321+Y322+Y323+Z321+Z322+Z323+AA321+AA322+AA323+AB321+AB322+AB323&lt;=15,(Y321+Y322+Y323+AA321+AA322+AA323)*Percapita/30*FH$4,IF(Y321+Y322+Y323+Z321+Z322+Z323+AA321+AA322+AA323+AB321+AB322+AB323&gt;=16,Fixo/30*FH$4+(Y321+Y322+Y323+Z321+Z322+Z323+AA321+AA322+AA323+AB321+AB322-16)*Percapita/30*FH$4))))))</f>
        <v>0</v>
      </c>
      <c r="FI321" s="177">
        <f>IF(C321=4,SUM(AC321+AC322+AC323+AE321+AE322+AE323)*Percapita/30*FI$4+(AD321+AD322+AD323+AF321+AF322+AF323)*Cadeirante/30*FI$4,IF(C321=3,IF(AC324+AE324=10,Fixo/30*FI$4+(AC321+AC322+AC323+AE321+AE322+AE323)*Percapita/30*FI$4+(AD324+AF324)*Cadeirante/30*FI$4,IF(AC324+AE324&lt;=9,(AC324+AE324)*Crechee/30*FI$4)+(AD324+AF324)*Cadeirante/30*FI$4+(AC321+AC322+AC323+AE321+AE322+AE323)*Percapita/30*FI$4)+IF(AC324+AE324&gt;=11,Fixo/30*FI$4+(AC324+AE324-10)*Crechee/30*FI$4,0),IF(C321=2,IF(AD321+AD322+AD323+AD324+AF321+AF322+AF323+AF324=1,Cadeirante/30*FI$4,IF(AD321+AD322+AD323+AD324+AF321+AF322+AF323+AF324=2,Fixo/30*FI$4,IF(AD321+AD322+AD323+AD324+AF321+AF322+AF323+AF324&gt;2,Fixo/30*FI$4+(AD321+AD322+AD323+AD324+AF321+AF322+AF323+AF324-2)*Cadeirante/30*FI$4)))+(AC321+AC322+AC323+AE321+AE322+AE323)*Percapita/30*FI$4+(AC324+AE324)*Crechee/30*FI$4,IF(C321=1,IF(AC321+AC322+AC323+AD321+AD322+AD323+AE321+AE322+AE323+AF321+AF322+AF323&lt;=15,(AC321+AC322+AC323+AE321+AE322+AE323)*Percapita/30*FI$4,IF(AC321+AC322+AC323+AD321+AD322+AD323+AE321+AE322+AE323+AF321+AF322+AF323&gt;=16,Fixo/30*FI$4+(AC321+AC322+AC323+AD321+AD322+AD323+AE321+AE322+AE323+AF321+AF322-16)*Percapita/30*FI$4))))))</f>
        <v>0</v>
      </c>
      <c r="FJ321" s="177">
        <f>IF(C321=4,SUM(AG321+AG322+AG323+AI321+AI322+AI323)*Percapita/30*FJ$4+(AH321+AH322+AH323+AJ321+AJ322+AJ323)*Cadeirante/30*FJ$4,IF(C321=3,IF(AG324+AI324=10,Fixo/30*FJ$4+(AG321+AG322+AG323+AI321+AI322+AI323)*Percapita/30*FJ$4+(AH324+AJ324)*Cadeirante/30*FJ$4,IF(AG324+AI324&lt;=9,(AG324+AI324)*Crechee/30*FJ$4)+(AH324+AJ324)*Cadeirante/30*FJ$4+(AG321+AG322+AG323+AI321+AI322+AI323)*Percapita/30*FJ$4)+IF(AG324+AI324&gt;=11,Fixo/30*FJ$4+(AG324+AI324-10)*Crechee/30*FJ$4,0),IF(C321=2,IF(AH321+AH322+AH323+AH324+AJ321+AJ322+AJ323+AJ324=1,Cadeirante/30*FJ$4,IF(AH321+AH322+AH323+AH324+AJ321+AJ322+AJ323+AJ324=2,Fixo/30*FJ$4,IF(AH321+AH322+AH323+AH324+AJ321+AJ322+AJ323+AJ324&gt;2,Fixo/30*FJ$4+(AH321+AH322+AH323+AH324+AJ321+AJ322+AJ323+AJ324-2)*Cadeirante/30*FJ$4)))+(AG321+AG322+AG323+AI321+AI322+AI323)*Percapita/30*FJ$4+(AG324+AI324)*Crechee/30*FJ$4,IF(C321=1,IF(AG321+AG322+AG323+AH321+AH322+AH323+AI321+AI322+AI323+AJ321+AJ322+AJ323&lt;=15,(AG321+AG322+AG323+AI321+AI322+AI323)*Percapita/30*FJ$4,IF(AG321+AG322+AG323+AH321+AH322+AH323+AI321+AI322+AI323+AJ321+AJ322+AJ323&gt;=16,Fixo/30*FJ$4+(AG321+AG322+AG323+AH321+AH322+AH323+AI321+AI322+AI323+AJ321+AJ322-16)*Percapita/30*FJ$4))))))</f>
        <v>0</v>
      </c>
      <c r="FK321" s="177">
        <f>IF(C321=4,SUM(AK321+AK322+AK323+AM321+AM322+AM323)*Percapita/30*FK$4+(AL321+AL322+AL323+AN321+AN322+AN323)*Cadeirante/30*FK$4,IF(C321=3,IF(AK324+AM324=10,Fixo/30*FK$4+(AK321+AK322+AK323+AM321+AM322+AM323)*Percapita/30*FK$4+(AL324+AN324)*Cadeirante/30*FK$4,IF(AK324+AM324&lt;=9,(AK324+AM324)*Crechee/30*FK$4)+(AL324+AN324)*Cadeirante/30*FK$4+(AK321+AK322+AK323+AM321+AM322+AM323)*Percapita/30*FK$4)+IF(AK324+AM324&gt;=11,Fixo/30*FK$4+(AK324+AM324-10)*Crechee/30*FK$4,0),IF(C321=2,IF(AL321+AL322+AL323+AL324+AN321+AN322+AN323+AN324=1,Cadeirante/30*FK$4,IF(AL321+AL322+AL323+AL324+AN321+AN322+AN323+AN324=2,Fixo/30*FK$4,IF(AL321+AL322+AL323+AL324+AN321+AN322+AN323+AN324&gt;2,Fixo/30*FK$4+(AL321+AL322+AL323+AL324+AN321+AN322+AN323+AN324-2)*Cadeirante/30*FK$4)))+(AK321+AK322+AK323+AM321+AM322+AM323)*Percapita/30*FK$4+(AK324+AM324)*Crechee/30*FK$4,IF(C321=1,IF(AK321+AK322+AK323+AL321+AL322+AL323+AM321+AM322+AM323+AN321+AN322+AN323&lt;=15,(AK321+AK322+AK323+AM321+AM322+AM323)*Percapita/30*FK$4,IF(AK321+AK322+AK323+AL321+AL322+AL323+AM321+AM322+AM323+AN321+AN322+AN323&gt;=16,Fixo/30*FK$4+(AK321+AK322+AK323+AL321+AL322+AL323+AM321+AM322+AM323+AN321+AN322-16)*Percapita/30*FK$4))))))</f>
        <v>0</v>
      </c>
      <c r="FL321" s="177">
        <f>IF(C321=4,SUM(AO321+AO322+AO323+AQ321+AQ322+AQ323)*Percapita/30*FL$4+(AP321+AP322+AP323+AR321+AR322+AR323)*Cadeirante/30*FL$4,IF(C321=3,IF(AO324+AQ324=10,Fixo/30*FL$4+(AO321+AO322+AO323+AQ321+AQ322+AQ323)*Percapita/30*FL$4+(AP324+AR324)*Cadeirante/30*FL$4,IF(AO324+AQ324&lt;=9,(AO324+AQ324)*Crechee/30*FL$4)+(AP324+AR324)*Cadeirante/30*FL$4+(AO321+AO322+AO323+AQ321+AQ322+AQ323)*Percapita/30*FL$4)+IF(AO324+AQ324&gt;=11,Fixo/30*FL$4+(AO324+AQ324-10)*Crechee/30*FL$4,0),IF(C321=2,IF(AP321+AP322+AP323+AP324+AR321+AR322+AR323+AR324=1,Cadeirante/30*FL$4,IF(AP321+AP322+AP323+AP324+AR321+AR322+AR323+AR324=2,Fixo/30*FL$4,IF(AP321+AP322+AP323+AP324+AR321+AR322+AR323+AR324&gt;2,Fixo/30*FL$4+(AP321+AP322+AP323+AP324+AR321+AR322+AR323+AR324-2)*Cadeirante/30*FL$4)))+(AO321+AO322+AO323+AQ321+AQ322+AQ323)*Percapita/30*FL$4+(AO324+AQ324)*Crechee/30*FL$4,IF(C321=1,IF(AO321+AO322+AO323+AP321+AP322+AP323+AQ321+AQ322+AQ323+AR321+AR322+AR323&lt;=15,(AO321+AO322+AO323+AQ321+AQ322+AQ323)*Percapita/30*FL$4,IF(AO321+AO322+AO323+AP321+AP322+AP323+AQ321+AQ322+AQ323+AR321+AR322+AR323&gt;=16,Fixo/30*FL$4+(AO321+AO322+AO323+AP321+AP322+AP323+AQ321+AQ322+AQ323+AR321+AR322-16)*Percapita/30*FL$4))))))</f>
        <v>0</v>
      </c>
      <c r="FM321" s="177">
        <f>IF(C321=4,SUM(AS321+AS322+AS323+AU321+AU322+AU323)*Percapita/30*FM$4+(AT321+AT322+AT323+AV321+AV322+AV323)*Cadeirante/30*FM$4,IF(C321=3,IF(AS324+AU324=10,Fixo/30*FM$4+(AS321+AS322+AS323+AU321+AU322+AU323)*Percapita/30*FM$4+(AT324+AV324)*Cadeirante/30*FM$4,IF(AS324+AU324&lt;=9,(AS324+AU324)*Crechee/30*FM$4)+(AT324+AV324)*Cadeirante/30*FM$4+(AS321+AS322+AS323+AU321+AU322+AU323)*Percapita/30*FM$4)+IF(AS324+AU324&gt;=11,Fixo/30*FM$4+(AS324+AU324-10)*Crechee/30*FM$4,0),IF(C321=2,IF(AT321+AT322+AT323+AT324+AV321+AV322+AV323+AV324=1,Cadeirante/30*FM$4,IF(AT321+AT322+AT323+AT324+AV321+AV322+AV323+AV324=2,Fixo/30*FM$4,IF(AT321+AT322+AT323+AT324+AV321+AV322+AV323+AV324&gt;2,Fixo/30*FM$4+(AT321+AT322+AT323+AT324+AV321+AV322+AV323+AV324-2)*Cadeirante/30*FM$4)))+(AS321+AS322+AS323+AU321+AU322+AU323)*Percapita/30*FM$4+(AS324+AU324)*Crechee/30*FM$4,IF(C321=1,IF(AS321+AS322+AS323+AT321+AT322+AT323+AU321+AU322+AU323+AV321+AV322+AV323&lt;=15,(AS321+AS322+AS323+AU321+AU322+AU323)*Percapita/30*FM$4,IF(AS321+AS322+AS323+AT321+AT322+AT323+AU321+AU322+AU323+AV321+AV322+AV323&gt;=16,Fixo/30*FM$4+(AS321+AS322+AS323+AT321+AT322+AT323+AU321+AU322+AU323+AV321+AV322-16)*Percapita/30*FM$4))))))</f>
        <v>0</v>
      </c>
      <c r="FN321" s="177">
        <f>IF(C321=4,SUM(AW321+AW322+AW323+AY321+AY322+AY323)*Percapita/30*FN$4+(AX321+AX322+AX323+AZ321+AZ322+AZ323)*Cadeirante/30*FN$4,IF(C321=3,IF(AW324+AY324=10,Fixo/30*FN$4+(AW321+AW322+AW323+AY321+AY322+AY323)*Percapita/30*FN$4+(AX324+AZ324)*Cadeirante/30*FN$4,IF(AW324+AY324&lt;=9,(AW324+AY324)*Crechee/30*FN$4)+(AX324+AZ324)*Cadeirante/30*FN$4+(AW321+AW322+AW323+AY321+AY322+AY323)*Percapita/30*FN$4)+IF(AW324+AY324&gt;=11,Fixo/30*FN$4+(AW324+AY324-10)*Crechee/30*FN$4,0),IF(C321=2,IF(AX321+AX322+AX323+AX324+AZ321+AZ322+AZ323+AZ324=1,Cadeirante/30*FN$4,IF(AX321+AX322+AX323+AX324+AZ321+AZ322+AZ323+AZ324=2,Fixo/30*FN$4,IF(AX321+AX322+AX323+AX324+AZ321+AZ322+AZ323+AZ324&gt;2,Fixo/30*FN$4+(AX321+AX322+AX323+AX324+AZ321+AZ322+AZ323+AZ324-2)*Cadeirante/30*FN$4)))+(AW321+AW322+AW323+AY321+AY322+AY323)*Percapita/30*FN$4+(AW324+AY324)*Crechee/30*FN$4,IF(C321=1,IF(AW321+AW322+AW323+AX321+AX322+AX323+AY321+AY322+AY323+AZ321+AZ322+AZ323&lt;=15,(AW321+AW322+AW323+AY321+AY322+AY323)*Percapita/30*FN$4,IF(AW321+AW322+AW323+AX321+AX322+AX323+AY321+AY322+AY323+AZ321+AZ322+AZ323&gt;=16,Fixo/30*FN$4+(AW321+AW322+AW323+AX321+AX322+AX323+AY321+AY322+AY323+AZ321+AZ322-16)*Percapita/30*FN$4))))))</f>
        <v>0</v>
      </c>
      <c r="FO321" s="177">
        <f>IF(C321=4,SUM(BA321+BA322+BA323+BC321+BC322+BC323)*Percapita/30*FO$4+(BB321+BB322+BB323+BD321+BD322+BD323)*Cadeirante/30*FO$4,IF(C321=3,IF(BA324+BC324=10,Fixo/30*FO$4+(BA321+BA322+BA323+BC321+BC322+BC323)*Percapita/30*FO$4+(BB324+BD324)*Cadeirante/30*FO$4,IF(BA324+BC324&lt;=9,(BA324+BC324)*Crechee/30*FO$4)+(BB324+BD324)*Cadeirante/30*FO$4+(BA321+BA322+BA323+BC321+BC322+BC323)*Percapita/30*FO$4)+IF(BA324+BC324&gt;=11,Fixo/30*FO$4+(BA324+BC324-10)*Crechee/30*FO$4,0),IF(C321=2,IF(BB321+BB322+BB323+BB324+BD321+BD322+BD323+BD324=1,Cadeirante/30*FO$4,IF(BB321+BB322+BB323+BB324+BD321+BD322+BD323+BD324=2,Fixo/30*FO$4,IF(BB321+BB322+BB323+BB324+BD321+BD322+BD323+BD324&gt;2,Fixo/30*FO$4+(BB321+BB322+BB323+BB324+BD321+BD322+BD323+BD324-2)*Cadeirante/30*FO$4)))+(BA321+BA322+BA323+BC321+BC322+BC323)*Percapita/30*FO$4+(BA324+BC324)*Crechee/30*FO$4,IF(C321=1,IF(BA321+BA322+BA323+BB321+BB322+BB323+BC321+BC322+BC323+BD321+BD322+BD323&lt;=15,(BA321+BA322+BA323+BC321+BC322+BC323)*Percapita/30*FO$4,IF(BA321+BA322+BA323+BB321+BB322+BB323+BC321+BC322+BC323+BD321+BD322+BD323&gt;=16,Fixo/30*FO$4+(BA321+BA322+BA323+BB321+BB322+BB323+BC321+BC322+BC323+BD321+BD322-16)*Percapita/30*FO$4))))))</f>
        <v>0</v>
      </c>
      <c r="FP321" s="177">
        <f>IF(C321=4,SUM(BE321+BE322+BE323+BG321+BG322+BG323)*Percapita/30*FP$4+(BF321+BF322+BF323+BH321+BH322+BH323)*Cadeirante/30*FP$4,IF(C321=3,IF(BE324+BG324=10,Fixo/30*FP$4+(BE321+BE322+BE323+BG321+BG322+BG323)*Percapita/30*FP$4+(BF324+BH324)*Cadeirante/30*FP$4,IF(BE324+BG324&lt;=9,(BE324+BG324)*Crechee/30*FP$4)+(BF324+BH324)*Cadeirante/30*FP$4+(BE321+BE322+BE323+BG321+BG322+BG323)*Percapita/30*FP$4)+IF(BE324+BG324&gt;=11,Fixo/30*FP$4+(BE324+BG324-10)*Crechee/30*FP$4,0),IF(C321=2,IF(BF321+BF322+BF323+BF324+BH321+BH322+BH323+BH324=1,Cadeirante/30*FP$4,IF(BF321+BF322+BF323+BF324+BH321+BH322+BH323+BH324=2,Fixo/30*FP$4,IF(BF321+BF322+BF323+BF324+BH321+BH322+BH323+BH324&gt;2,Fixo/30*FP$4+(BF321+BF322+BF323+BF324+BH321+BH322+BH323+BH324-2)*Cadeirante/30*FP$4)))+(BE321+BE322+BE323+BG321+BG322+BG323)*Percapita/30*FP$4+(BE324+BG324)*Crechee/30*FP$4,IF(C321=1,IF(BE321+BE322+BE323+BF321+BF322+BF323+BG321+BG322+BG323+BH321+BH322+BH323&lt;=15,(BE321+BE322+BE323+BG321+BG322+BG323)*Percapita/30*FP$4,IF(BE321+BE322+BE323+BF321+BF322+BF323+BG321+BG322+BG323+BH321+BH322+BH323&gt;=16,Fixo/30*FP$4+(BE321+BE322+BE323+BF321+BF322+BF323+BG321+BG322+BG323+BH321+BH322-16)*Percapita/30*FP$4))))))</f>
        <v>0</v>
      </c>
      <c r="FQ321" s="177">
        <f>IF(C321=4,SUM(BI321+BI322+BI323+BK321+BK322+BK323)*Percapita/30*FQ$4+(BJ321+BJ322+BJ323+BL321+BL322+BL323)*Cadeirante/30*FQ$4,IF(C321=3,IF(BI324+BK324=10,Fixo/30*FQ$4+(BI321+BI322+BI323+BK321+BK322+BK323)*Percapita/30*FQ$4+(BJ324+BL324)*Cadeirante/30*FQ$4,IF(BI324+BK324&lt;=9,(BI324+BK324)*Crechee/30*FQ$4)+(BJ324+BL324)*Cadeirante/30*FQ$4+(BI321+BI322+BI323+BK321+BK322+BK323)*Percapita/30*FQ$4)+IF(BI324+BK324&gt;=11,Fixo/30*FQ$4+(BI324+BK324-10)*Crechee/30*FQ$4,0),IF(C321=2,IF(BJ321+BJ322+BJ323+BJ324+BL321+BL322+BL323+BL324=1,Cadeirante/30*FQ$4,IF(BJ321+BJ322+BJ323+BJ324+BL321+BL322+BL323+BL324=2,Fixo/30*FQ$4,IF(BJ321+BJ322+BJ323+BJ324+BL321+BL322+BL323+BL324&gt;2,Fixo/30*FQ$4+(BJ321+BJ322+BJ323+BJ324+BL321+BL322+BL323+BL324-2)*Cadeirante/30*FQ$4)))+(BI321+BI322+BI323+BK321+BK322+BK323)*Percapita/30*FQ$4+(BI324+BK324)*Crechee/30*FQ$4,IF(C321=1,IF(BI321+BI322+BI323+BJ321+BJ322+BJ323+BK321+BK322+BK323+BL321+BL322+BL323&lt;=15,(BI321+BI322+BI323+BK321+BK322+BK323)*Percapita/30*FQ$4,IF(BI321+BI322+BI323+BJ321+BJ322+BJ323+BK321+BK322+BK323+BL321+BL322+BL323&gt;=16,Fixo/30*FQ$4+(BI321+BI322+BI323+BJ321+BJ322+BJ323+BK321+BK322+BK323+BL321+BL322-16)*Percapita/30*FQ$4))))))</f>
        <v>0</v>
      </c>
      <c r="FR321" s="177">
        <f>IF(C321=4,SUM(BM321+BM322+BM323+BO321+BO322+BO323)*Percapita/30*FR$4+(BN321+BN322+BN323+BP321+BP322+BP323)*Cadeirante/30*FR$4,IF(C321=3,IF(BM324+BO324=10,Fixo/30*FR$4+(BM321+BM322+BM323+BO321+BO322+BO323)*Percapita/30*FR$4+(BN324+BP324)*Cadeirante/30*FR$4,IF(BM324+BO324&lt;=9,(BM324+BO324)*Crechee/30*FR$4)+(BN324+BP324)*Cadeirante/30*FR$4+(BM321+BM322+BM323+BO321+BO322+BO323)*Percapita/30*FR$4)+IF(BM324+BO324&gt;=11,Fixo/30*FR$4+(BM324+BO324-10)*Crechee/30*FR$4,0),IF(C321=2,IF(BN321+BN322+BN323+BN324+BP321+BP322+BP323+BP324=1,Cadeirante/30*FR$4,IF(BN321+BN322+BN323+BN324+BP321+BP322+BP323+BP324=2,Fixo/30*FR$4,IF(BN321+BN322+BN323+BN324+BP321+BP322+BP323+BP324&gt;2,Fixo/30*FR$4+(BN321+BN322+BN323+BN324+BP321+BP322+BP323+BP324-2)*Cadeirante/30*FR$4)))+(BM321+BM322+BM323+BO321+BO322+BO323)*Percapita/30*FR$4+(BM324+BO324)*Crechee/30*FR$4,IF(C321=1,IF(BM321+BM322+BM323+BN321+BN322+BN323+BO321+BO322+BO323+BP321+BP322+BP323&lt;=15,(BM321+BM322+BM323+BO321+BO322+BO323)*Percapita/30*FR$4,IF(BM321+BM322+BM323+BN321+BN322+BN323+BO321+BO322+BO323+BP321+BP322+BP323&gt;=16,Fixo/30*FR$4+(BM321+BM322+BM323+BN321+BN322+BN323+BO321+BO322+BO323+BP321+BP322-16)*Percapita/30*FR$4))))))</f>
        <v>0</v>
      </c>
      <c r="FS321" s="177">
        <f>IF(C321=4,SUM(BQ321+BQ322+BQ323+BS321+BS322+BS323)*Percapita/30*FS$4+(BR321+BR322+BR323+BT321+BT322+BT323)*Cadeirante/30*FS$4,IF(C321=3,IF(BQ324+BS324=10,Fixo/30*FS$4+(BQ321+BQ322+BQ323+BS321+BS322+BS323)*Percapita/30*FS$4+(BR324+BT324)*Cadeirante/30*FS$4,IF(BQ324+BS324&lt;=9,(BQ324+BS324)*Crechee/30*FS$4)+(BR324+BT324)*Cadeirante/30*FS$4+(BQ321+BQ322+BQ323+BS321+BS322+BS323)*Percapita/30*FS$4)+IF(BQ324+BS324&gt;=11,Fixo/30*FS$4+(BQ324+BS324-10)*Crechee/30*FS$4,0),IF(C321=2,IF(BR321+BR322+BR323+BR324+BT321+BT322+BT323+BT324=1,Cadeirante/30*FS$4,IF(BR321+BR322+BR323+BR324+BT321+BT322+BT323+BT324=2,Fixo/30*FS$4,IF(BR321+BR322+BR323+BR324+BT321+BT322+BT323+BT324&gt;2,Fixo/30*FS$4+(BR321+BR322+BR323+BR324+BT321+BT322+BT323+BT324-2)*Cadeirante/30*FS$4)))+(BQ321+BQ322+BQ323+BS321+BS322+BS323)*Percapita/30*FS$4+(BQ324+BS324)*Crechee/30*FS$4,IF(C321=1,IF(BQ321+BQ322+BQ323+BR321+BR322+BR323+BS321+BS322+BS323+BT321+BT322+BT323&lt;=15,(BQ321+BQ322+BQ323+BS321+BS322+BS323)*Percapita/30*FS$4,IF(BQ321+BQ322+BQ323+BR321+BR322+BR323+BS321+BS322+BS323+BT321+BT322+BT323&gt;=16,Fixo/30*FS$4+(BQ321+BQ322+BQ323+BR321+BR322+BR323+BS321+BS322+BS323+BT321+BT322-16)*Percapita/30*FS$4))))))</f>
        <v>0</v>
      </c>
      <c r="FT321" s="177">
        <f>IF(C321=4,SUM(BU321+BU322+BU323+BW321+BW322+BW323)*Percapita/30*FT$4+(BV321+BV322+BV323+BX321+BX322+BX323)*Cadeirante/30*FT$4,IF(C321=3,IF(BU324+BW324=10,Fixo/30*FT$4+(BU321+BU322+BU323+BW321+BW322+BW323)*Percapita/30*FT$4+(BV324+BX324)*Cadeirante/30*FT$4,IF(BU324+BW324&lt;=9,(BU324+BW324)*Crechee/30*FT$4)+(BV324+BX324)*Cadeirante/30*FT$4+(BU321+BU322+BU323+BW321+BW322+BW323)*Percapita/30*FT$4)+IF(BU324+BW324&gt;=11,Fixo/30*FT$4+(BU324+BW324-10)*Crechee/30*FT$4,0),IF(C321=2,IF(BV321+BV322+BV323+BV324+BX321+BX322+BX323+BX324=1,Cadeirante/30*FT$4,IF(BV321+BV322+BV323+BV324+BX321+BX322+BX323+BX324=2,Fixo/30*FT$4,IF(BV321+BV322+BV323+BV324+BX321+BX322+BX323+BX324&gt;2,Fixo/30*FT$4+(BV321+BV322+BV323+BV324+BX321+BX322+BX323+BX324-2)*Cadeirante/30*FT$4)))+(BU321+BU322+BU323+BW321+BW322+BW323)*Percapita/30*FT$4+(BU324+BW324)*Crechee/30*FT$4,IF(C321=1,IF(BU321+BU322+BU323+BV321+BV322+BV323+BW321+BW322+BW323+BX321+BX322+BX323&lt;=15,(BU321+BU322+BU323+BW321+BW322+BW323)*Percapita/30*FT$4,IF(BU321+BU322+BU323+BV321+BV322+BV323+BW321+BW322+BW323+BX321+BX322+BX323&gt;=16,Fixo/30*FT$4+(BU321+BU322+BU323+BV321+BV322+BV323+BW321+BW322+BW323+BX321+BX322-16)*Percapita/30*FT$4))))))</f>
        <v>0</v>
      </c>
      <c r="FU321" s="177">
        <f>IF(C321=4,SUM(BY321+BY322+BY323+CA321+CA322+CA323)*Percapita/30*FU$4+(BZ321+BZ322+BZ323+CB321+CB322+CB323)*Cadeirante/30*FU$4,IF(C321=3,IF(BY324+CA324=10,Fixo/30*FU$4+(BY321+BY322+BY323+CA321+CA322+CA323)*Percapita/30*FU$4+(BZ324+CB324)*Cadeirante/30*FU$4,IF(BY324+CA324&lt;=9,(BY324+CA324)*Crechee/30*FU$4)+(BZ324+CB324)*Cadeirante/30*FU$4+(BY321+BY322+BY323+CA321+CA322+CA323)*Percapita/30*FU$4)+IF(BY324+CA324&gt;=11,Fixo/30*FU$4+(BY324+CA324-10)*Crechee/30*FU$4,0),IF(C321=2,IF(BZ321+BZ322+BZ323+BZ324+CB321+CB322+CB323+CB324=1,Cadeirante/30*FU$4,IF(BZ321+BZ322+BZ323+BZ324+CB321+CB322+CB323+CB324=2,Fixo/30*FU$4,IF(BZ321+BZ322+BZ323+BZ324+CB321+CB322+CB323+CB324&gt;2,Fixo/30*FU$4+(BZ321+BZ322+BZ323+BZ324+CB321+CB322+CB323+CB324-2)*Cadeirante/30*FU$4)))+(BY321+BY322+BY323+CA321+CA322+CA323)*Percapita/30*FU$4+(BY324+CA324)*Crechee/30*FU$4,IF(C321=1,IF(BY321+BY322+BY323+BZ321+BZ322+BZ323+CA321+CA322+CA323+CB321+CB322+CB323&lt;=15,(BY321+BY322+BY323+CA321+CA322+CA323)*Percapita/30*FU$4,IF(BY321+BY322+BY323+BZ321+BZ322+BZ323+CA321+CA322+CA323+CB321+CB322+CB323&gt;=16,Fixo/30*FU$4+(BY321+BY322+BY323+BZ321+BZ322+BZ323+CA321+CA322+CA323+CB321+CB322-16)*Percapita/30*FU$4))))))</f>
        <v>0</v>
      </c>
      <c r="FV321" s="177">
        <f>IF(C321=4,SUM(CC321+CC322+CC323+CE321+CE322+CE323)*Percapita/30*FV$4+(CD321+CD322+CD323+CF321+CF322+CF323)*Cadeirante/30*FV$4,IF(C321=3,IF(CC324+CE324=10,Fixo/30*FV$4+(CC321+CC322+CC323+CE321+CE322+CE323)*Percapita/30*FV$4+(CD324+CF324)*Cadeirante/30*FV$4,IF(CC324+CE324&lt;=9,(CC324+CE324)*Crechee/30*FV$4)+(CD324+CF324)*Cadeirante/30*FV$4+(CC321+CC322+CC323+CE321+CE322+CE323)*Percapita/30*FV$4)+IF(CC324+CE324&gt;=11,Fixo/30*FV$4+(CC324+CE324-10)*Crechee/30*FV$4,0),IF(C321=2,IF(CD321+CD322+CD323+CD324+CF321+CF322+CF323+CF324=1,Cadeirante/30*FV$4,IF(CD321+CD322+CD323+CD324+CF321+CF322+CF323+CF324=2,Fixo/30*FV$4,IF(CD321+CD322+CD323+CD324+CF321+CF322+CF323+CF324&gt;2,Fixo/30*FV$4+(CD321+CD322+CD323+CD324+CF321+CF322+CF323+CF324-2)*Cadeirante/30*FV$4)))+(CC321+CC322+CC323+CE321+CE322+CE323)*Percapita/30*FV$4+(CC324+CE324)*Crechee/30*FV$4,IF(C321=1,IF(CC321+CC322+CC323+CD321+CD322+CD323+CE321+CE322+CE323+CF321+CF322+CF323&lt;=15,(CC321+CC322+CC323+CE321+CE322+CE323)*Percapita/30*FV$4,IF(CC321+CC322+CC323+CD321+CD322+CD323+CE321+CE322+CE323+CF321+CF322+CF323&gt;=16,Fixo/30*FV$4+(CC321+CC322+CC323+CD321+CD322+CD323+CE321+CE322+CE323+CF321+CF322-16)*Percapita/30*FV$4))))))</f>
        <v>0</v>
      </c>
      <c r="FW321" s="177">
        <f>IF(C321=4,SUM(CG321+CG322+CG323+CI321+CI322+CI323)*Percapita/30*FW$4+(CH321+CH322+CH323+CJ321+CJ322+CJ323)*Cadeirante/30*FW$4,IF(C321=3,IF(CG324+CI324=10,Fixo/30*FW$4+(CG321+CG322+CG323+CI321+CI322+CI323)*Percapita/30*FW$4+(CH324+CJ324)*Cadeirante/30*FW$4,IF(CG324+CI324&lt;=9,(CG324+CI324)*Crechee/30*FW$4)+(CH324+CJ324)*Cadeirante/30*FW$4+(CG321+CG322+CG323+CI321+CI322+CI323)*Percapita/30*FW$4)+IF(CG324+CI324&gt;=11,Fixo/30*FW$4+(CG324+CI324-10)*Crechee/30*FW$4,0),IF(C321=2,IF(CH321+CH322+CH323+CH324+CJ321+CJ322+CJ323+CJ324=1,Cadeirante/30*FW$4,IF(CH321+CH322+CH323+CH324+CJ321+CJ322+CJ323+CJ324=2,Fixo/30*FW$4,IF(CH321+CH322+CH323+CH324+CJ321+CJ322+CJ323+CJ324&gt;2,Fixo/30*FW$4+(CH321+CH322+CH323+CH324+CJ321+CJ322+CJ323+CJ324-2)*Cadeirante/30*FW$4)))+(CG321+CG322+CG323+CI321+CI322+CI323)*Percapita/30*FW$4+(CG324+CI324)*Crechee/30*FW$4,IF(C321=1,IF(CG321+CG322+CG323+CH321+CH322+CH323+CI321+CI322+CI323+CJ321+CJ322+CJ323&lt;=15,(CG321+CG322+CG323+CI321+CI322+CI323)*Percapita/30*FW$4,IF(CG321+CG322+CG323+CH321+CH322+CH323+CI321+CI322+CI323+CJ321+CJ322+CJ323&gt;=16,Fixo/30*FW$4+(CG321+CG322+CG323+CH321+CH322+CH323+CI321+CI322+CI323+CJ321+CJ322-16)*Percapita/30*FW$4))))))</f>
        <v>0</v>
      </c>
      <c r="FX321" s="177">
        <f>IF(C321=4,SUM(CK321+CK322+CK323+CM321+CM322+CM323)*Percapita/30*FX$4+(CL321+CL322+CL323+CN321+CN322+CN323)*Cadeirante/30*FX$4,IF(C321=3,IF(CK324+CM324=10,Fixo/30*FX$4+(CK321+CK322+CK323+CM321+CM322+CM323)*Percapita/30*FX$4+(CL324+CN324)*Cadeirante/30*FX$4,IF(CK324+CM324&lt;=9,(CK324+CM324)*Crechee/30*FX$4)+(CL324+CN324)*Cadeirante/30*FX$4+(CK321+CK322+CK323+CM321+CM322+CM323)*Percapita/30*FX$4)+IF(CK324+CM324&gt;=11,Fixo/30*FX$4+(CK324+CM324-10)*Crechee/30*FX$4,0),IF(C321=2,IF(CL321+CL322+CL323+CL324+CN321+CN322+CN323+CN324=1,Cadeirante/30*FX$4,IF(CL321+CL322+CL323+CL324+CN321+CN322+CN323+CN324=2,Fixo/30*FX$4,IF(CL321+CL322+CL323+CL324+CN321+CN322+CN323+CN324&gt;2,Fixo/30*FX$4+(CL321+CL322+CL323+CL324+CN321+CN322+CN323+CN324-2)*Cadeirante/30*FX$4)))+(CK321+CK322+CK323+CM321+CM322+CM323)*Percapita/30*FX$4+(CK324+CM324)*Crechee/30*FX$4,IF(C321=1,IF(CK321+CK322+CK323+CL321+CL322+CL323+CM321+CM322+CM323+CN321+CN322+CN323&lt;=15,(CK321+CK322+CK323+CM321+CM322+CM323)*Percapita/30*FX$4,IF(CK321+CK322+CK323+CL321+CL322+CL323+CM321+CM322+CM323+CN321+CN322+CN323&gt;=16,Fixo/30*FX$4+(CK321+CK322+CK323+CL321+CL322+CL323+CM321+CM322+CM323+CN321+CN322-16)*Percapita/30*FX$4))))))</f>
        <v>0</v>
      </c>
      <c r="FY321" s="177">
        <f>IF(C321=4,SUM(CO321+CO322+CO323+CQ321+CQ322+CQ323)*Percapita/30*FY$4+(CP321+CP322+CP323+CR321+CR322+CR323)*Cadeirante/30*FY$4,IF(C321=3,IF(CO324+CQ324=10,Fixo/30*FY$4+(CO321+CO322+CO323+CQ321+CQ322+CQ323)*Percapita/30*FY$4+(CP324+CR324)*Cadeirante/30*FY$4,IF(CO324+CQ324&lt;=9,(CO324+CQ324)*Crechee/30*FY$4)+(CP324+CR324)*Cadeirante/30*FY$4+(CO321+CO322+CO323+CQ321+CQ322+CQ323)*Percapita/30*FY$4)+IF(CO324+CQ324&gt;=11,Fixo/30*FY$4+(CO324+CQ324-10)*Crechee/30*FY$4,0),IF(C321=2,IF(CP321+CP322+CP323+CP324+CR321+CR322+CR323+CR324=1,Cadeirante/30*FY$4,IF(CP321+CP322+CP323+CP324+CR321+CR322+CR323+CR324=2,Fixo/30*FY$4,IF(CP321+CP322+CP323+CP324+CR321+CR322+CR323+CR324&gt;2,Fixo/30*FY$4+(CP321+CP322+CP323+CP324+CR321+CR322+CR323+CR324-2)*Cadeirante/30*FY$4)))+(CO321+CO322+CO323+CQ321+CQ322+CQ323)*Percapita/30*FY$4+(CO324+CQ324)*Crechee/30*FY$4,IF(C321=1,IF(CO321+CO322+CO323+CP321+CP322+CP323+CQ321+CQ322+CQ323+CR321+CR322+CR323&lt;=15,(CO321+CO322+CO323+CQ321+CQ322+CQ323)*Percapita/30*FY$4,IF(CO321+CO322+CO323+CP321+CP322+CP323+CQ321+CQ322+CQ323+CR321+CR322+CR323&gt;=16,Fixo/30*FY$4+(CO321+CO322+CO323+CP321+CP322+CP323+CQ321+CQ322+CQ323+CR321+CR322-16)*Percapita/30*FY$4))))))</f>
        <v>0</v>
      </c>
      <c r="FZ321" s="177">
        <f>IF(C321=4,SUM(CS321+CS322+CS323+CU321+CU322+CU323)*Percapita/30*FZ$4+(CT321+CT322+CT323+CV321+CV322+CV323)*Cadeirante/30*FZ$4,IF(C321=3,IF(CS324+CU324=10,Fixo/30*FZ$4+(CS321+CS322+CS323+CU321+CU322+CU323)*Percapita/30*FZ$4+(CT324+CV324)*Cadeirante/30*FZ$4,IF(CS324+CU324&lt;=9,(CS324+CU324)*Crechee/30*FZ$4)+(CT324+CV324)*Cadeirante/30*FZ$4+(CS321+CS322+CS323+CU321+CU322+CU323)*Percapita/30*FZ$4)+IF(CS324+CU324&gt;=11,Fixo/30*FZ$4+(CS324+CU324-10)*Crechee/30*FZ$4,0),IF(C321=2,IF(CT321+CT322+CT323+CT324+CV321+CV322+CV323+CV324=1,Cadeirante/30*FZ$4,IF(CT321+CT322+CT323+CT324+CV321+CV322+CV323+CV324=2,Fixo/30*FZ$4,IF(CT321+CT322+CT323+CT324+CV321+CV322+CV323+CV324&gt;2,Fixo/30*FZ$4+(CT321+CT322+CT323+CT324+CV321+CV322+CV323+CV324-2)*Cadeirante/30*FZ$4)))+(CS321+CS322+CS323+CU321+CU322+CU323)*Percapita/30*FZ$4+(CS324+CU324)*Crechee/30*FZ$4,IF(C321=1,IF(CS321+CS322+CS323+CT321+CT322+CT323+CU321+CU322+CU323+CV321+CV322+CV323&lt;=15,(CS321+CS322+CS323+CU321+CU322+CU323)*Percapita/30*FZ$4,IF(CS321+CS322+CS323+CT321+CT322+CT323+CU321+CU322+CU323+CV321+CV322+CV323&gt;=16,Fixo/30*FZ$4+(CS321+CS322+CS323+CT321+CT322+CT323+CU321+CU322+CU323+CV321+CV322-16)*Percapita/30*FZ$4))))))</f>
        <v>0</v>
      </c>
      <c r="GA321" s="177">
        <f>IF(C321=4,SUM(CW321+CW322+CW323+CY321+CY322+CY323)*Percapita/30*GA$4+(CX321+CX322+CX323+CZ321+CZ322+CZ323)*Cadeirante/30*GA$4,IF(C321=3,IF(CW324+CY324=10,Fixo/30*GA$4+(CW321+CW322+CW323+CY321+CY322+CY323)*Percapita/30*GA$4+(CX324+CZ324)*Cadeirante/30*GA$4,IF(CW324+CY324&lt;=9,(CW324+CY324)*Crechee/30*GA$4)+(CX324+CZ324)*Cadeirante/30*GA$4+(CW321+CW322+CW323+CY321+CY322+CY323)*Percapita/30*GA$4)+IF(CW324+CY324&gt;=11,Fixo/30*GA$4+(CW324+CY324-10)*Crechee/30*GA$4,0),IF(C321=2,IF(CX321+CX322+CX323+CX324+CZ321+CZ322+CZ323+CZ324=1,Cadeirante/30*GA$4,IF(CX321+CX322+CX323+CX324+CZ321+CZ322+CZ323+CZ324=2,Fixo/30*GA$4,IF(CX321+CX322+CX323+CX324+CZ321+CZ322+CZ323+CZ324&gt;2,Fixo/30*GA$4+(CX321+CX322+CX323+CX324+CZ321+CZ322+CZ323+CZ324-2)*Cadeirante/30*GA$4)))+(CW321+CW322+CW323+CY321+CY322+CY323)*Percapita/30*GA$4+(CW324+CY324)*Crechee/30*GA$4,IF(C321=1,IF(CW321+CW322+CW323+CX321+CX322+CX323+CY321+CY322+CY323+CZ321+CZ322+CZ323&lt;=15,(CW321+CW322+CW323+CY321+CY322+CY323)*Percapita/30*GA$4,IF(CW321+CW322+CW323+CX321+CX322+CX323+CY321+CY322+CY323+CZ321+CZ322+CZ323&gt;=16,Fixo/30*GA$4+(CW321+CW322+CW323+CX321+CX322+CX323+CY321+CY322+CY323+CZ321+CZ322-16)*Percapita/30*GA$4))))))</f>
        <v>0</v>
      </c>
      <c r="GB321" s="177">
        <f>IF(C321=4,SUM(DA321+DA322+DA323+DC321+DC322+DC323)*Percapita/30*GB$4+(DB321+DB322+DB323+DD321+DD322+DD323)*Cadeirante/30*GB$4,IF(C321=3,IF(DA324+DC324=10,Fixo/30*GB$4+(DA321+DA322+DA323+DC321+DC322+DC323)*Percapita/30*GB$4+(DB324+DD324)*Cadeirante/30*GB$4,IF(DA324+DC324&lt;=9,(DA324+DC324)*Crechee/30*GB$4)+(DB324+DD324)*Cadeirante/30*GB$4+(DA321+DA322+DA323+DC321+DC322+DC323)*Percapita/30*GB$4)+IF(DA324+DC324&gt;=11,Fixo/30*GB$4+(DA324+DC324-10)*Crechee/30*GB$4,0),IF(C321=2,IF(DB321+DB322+DB323+DB324+DD321+DD322+DD323+DD324=1,Cadeirante/30*GB$4,IF(DB321+DB322+DB323+DB324+DD321+DD322+DD323+DD324=2,Fixo/30*GB$4,IF(DB321+DB322+DB323+DB324+DD321+DD322+DD323+DD324&gt;2,Fixo/30*GB$4+(DB321+DB322+DB323+DB324+DD321+DD322+DD323+DD324-2)*Cadeirante/30*GB$4)))+(DA321+DA322+DA323+DC321+DC322+DC323)*Percapita/30*GB$4+(DA324+DC324)*Crechee/30*GB$4,IF(C321=1,IF(DA321+DA322+DA323+DB321+DB322+DB323+DC321+DC322+DC323+DD321+DD322+DD323&lt;=15,(DA321+DA322+DA323+DC321+DC322+DC323)*Percapita/30*GB$4,IF(DA321+DA322+DA323+DB321+DB322+DB323+DC321+DC322+DC323+DD321+DD322+DD323&gt;=16,Fixo/30*GB$4+(DA321+DA322+DA323+DB321+DB322+DB323+DC321+DC322+DC323+DD321+DD322-16)*Percapita/30*GB$4))))))</f>
        <v>0</v>
      </c>
      <c r="GC321" s="177">
        <f>IF(C321=4,SUM(DE321+DE322+DE323+DG321+DG322+DG323)*Percapita/30*GC$4+(DF321+DF322+DF323+DH321+DH322+DH323)*Cadeirante/30*GC$4,IF(C321=3,IF(DE324+DG324=10,Fixo/30*GC$4+(DE321+DE322+DE323+DG321+DG322+DG323)*Percapita/30*GC$4+(DF324+DH324)*Cadeirante/30*GC$4,IF(DE324+DG324&lt;=9,(DE324+DG324)*Crechee/30*GC$4)+(DF324+DH324)*Cadeirante/30*GC$4+(DE321+DE322+DE323+DG321+DG322+DG323)*Percapita/30*GC$4)+IF(DE324+DG324&gt;=11,Fixo/30*GC$4+(DE324+DG324-10)*Crechee/30*GC$4,0),IF(C321=2,IF(DF321+DF322+DF323+DF324+DH321+DH322+DH323+DH324=1,Cadeirante/30*GC$4,IF(DF321+DF322+DF323+DF324+DH321+DH322+DH323+DH324=2,Fixo/30*GC$4,IF(DF321+DF322+DF323+DF324+DH321+DH322+DH323+DH324&gt;2,Fixo/30*GC$4+(DF321+DF322+DF323+DF324+DH321+DH322+DH323+DH324-2)*Cadeirante/30*GC$4)))+(DE321+DE322+DE323+DG321+DG322+DG323)*Percapita/30*GC$4+(DE324+DG324)*Crechee/30*GC$4,IF(C321=1,IF(DE321+DE322+DE323+DF321+DF322+DF323+DG321+DG322+DG323+DH321+DH322+DH323&lt;=15,(DE321+DE322+DE323+DG321+DG322+DG323)*Percapita/30*GC$4,IF(DE321+DE322+DE323+DF321+DF322+DF323+DG321+DG322+DG323+DH321+DH322+DH323&gt;=16,Fixo/30*GC$4+(DE321+DE322+DE323+DF321+DF322+DF323+DG321+DG322+DG323+DH321+DH322-16)*Percapita/30*GC$4))))))</f>
        <v>179.774</v>
      </c>
      <c r="GD321" s="177">
        <f>IF(C321=4,SUM(DI321+DI322+DI323+DK321+DK322+DK323)*Percapita/30*GD$4+(DJ321+DJ322+DJ323+DL321+DL322+DL323)*Cadeirante/30*GD$4,IF(C321=3,IF(DI324+DK324=10,Fixo/30*GD$4+(DI321+DI322+DI323+DK321+DK322+DK323)*Percapita/30*GD$4+(DJ324+DL324)*Cadeirante/30*GD$4,IF(DI324+DK324&lt;=9,(DI324+DK324)*Crechee/30*GD$4)+(DJ324+DL324)*Cadeirante/30*GD$4+(DI321+DI322+DI323+DK321+DK322+DK323)*Percapita/30*GD$4)+IF(DI324+DK324&gt;=11,Fixo/30*GD$4+(DI324+DK324-10)*Crechee/30*GD$4,0),IF(C321=2,IF(DJ321+DJ322+DJ323+DJ324+DL321+DL322+DL323+DL324=1,Cadeirante/30*GD$4,IF(DJ321+DJ322+DJ323+DJ324+DL321+DL322+DL323+DL324=2,Fixo/30*GD$4,IF(DJ321+DJ322+DJ323+DJ324+DL321+DL322+DL323+DL324&gt;2,Fixo/30*GD$4+(DJ321+DJ322+DJ323+DJ324+DL321+DL322+DL323+DL324-2)*Cadeirante/30*GD$4)))+(DI321+DI322+DI323+DK321+DK322+DK323)*Percapita/30*GD$4+(DI324+DK324)*Crechee/30*GD$4,IF(C321=1,IF(DI321+DI322+DI323+DJ321+DJ322+DJ323+DK321+DK322+DK323+DL321+DL322+DL323&lt;=15,(DI321+DI322+DI323+DK321+DK322+DK323)*Percapita/30*GD$4,IF(DI321+DI322+DI323+DJ321+DJ322+DJ323+DK321+DK322+DK323+DL321+DL322+DL323&gt;=16,Fixo/30*GD$4+(DI321+DI322+DI323+DJ321+DJ322+DJ323+DK321+DK322+DK323+DL321+DL322-16)*Percapita/30*GD$4))))))</f>
        <v>0</v>
      </c>
      <c r="GE321" s="177">
        <f>IF(C321=4,SUM(DM321+DM322+DM323+DO321+DO322+DO323)*Percapita/30*GE$4+(DN321+DN322+DN323+DP321+DP322+DP323)*Cadeirante/30*GE$4,IF(C321=3,IF(DM324+DO324=10,Fixo/30*GE$4+(DM321+DM322+DM323+DO321+DO322+DO323)*Percapita/30*GE$4+(DN324+DP324)*Cadeirante/30*GE$4,IF(DM324+DO324&lt;=9,(DM324+DO324)*Crechee/30*GE$4)+(DN324+DP324)*Cadeirante/30*GE$4+(DM321+DM322+DM323+DO321+DO322+DO323)*Percapita/30*GE$4)+IF(DM324+DO324&gt;=11,Fixo/30*GE$4+(DM324+DO324-10)*Crechee/30*GE$4,0),IF(C321=2,IF(DN321+DN322+DN323+DN324+DP321+DP322+DP323+DP324=1,Cadeirante/30*GE$4,IF(DN321+DN322+DN323+DN324+DP321+DP322+DP323+DP324=2,Fixo/30*GE$4,IF(DN321+DN322+DN323+DN324+DP321+DP322+DP323+DP324&gt;2,Fixo/30*GE$4+(DN321+DN322+DN323+DN324+DP321+DP322+DP323+DP324-2)*Cadeirante/30*GE$4)))+(DM321+DM322+DM323+DO321+DO322+DO323)*Percapita/30*GE$4+(DM324+DO324)*Crechee/30*GE$4,IF(C321=1,IF(DM321+DM322+DM323+DN321+DN322+DN323+DO321+DO322+DO323+DP321+DP322+DP323&lt;=15,(DM321+DM322+DM323+DO321+DO322+DO323)*Percapita/30*GE$4,IF(DM321+DM322+DM323+DN321+DN322+DN323+DO321+DO322+DO323+DP321+DP322+DP323&gt;=16,Fixo/30*GE$4+(DM321+DM322+DM323+DN321+DN322+DN323+DO321+DO322+DO323+DP321+DP322-16)*Percapita/30*GE$4))))))</f>
        <v>0</v>
      </c>
      <c r="GF321" s="177">
        <f>IF(C321=4,SUM(DQ321+DQ322+DQ323+DS321+DS322+DS323)*Percapita/30*GF$4+(DR321+DR322+DR323+DT321+DT322+DT323)*Cadeirante/30*GF$4,IF(C321=3,IF(DQ324+DS324=10,Fixo/30*GF$4+(DQ321+DQ322+DQ323+DS321+DS322+DS323)*Percapita/30*GF$4+(DR324+DT324)*Cadeirante/30*GF$4,IF(DQ324+DS324&lt;=9,(DQ324+DS324)*Crechee/30*GF$4)+(DR324+DT324)*Cadeirante/30*GF$4+(DQ321+DQ322+DQ323+DS321+DS322+DS323)*Percapita/30*GF$4)+IF(DQ324+DS324&gt;=11,Fixo/30*GF$4+(DQ324+DS324-10)*Crechee/30*GF$4,0),IF(C321=2,IF(DR321+DR322+DR323+DR324+DT321+DT322+DT323+DT324=1,Cadeirante/30*GF$4,IF(DR321+DR322+DR323+DR324+DT321+DT322+DT323+DT324=2,Fixo/30*GF$4,IF(DR321+DR322+DR323+DR324+DT321+DT322+DT323+DT324&gt;2,Fixo/30*GF$4+(DR321+DR322+DR323+DR324+DT321+DT322+DT323+DT324-2)*Cadeirante/30*GF$4)))+(DQ321+DQ322+DQ323+DS321+DS322+DS323)*Percapita/30*GF$4+(DQ324+DS324)*Crechee/30*GF$4,IF(C321=1,IF(DQ321+DQ322+DQ323+DR321+DR322+DR323+DS321+DS322+DS323+DT321+DT322+DT323&lt;=15,(DQ321+DQ322+DQ323+DS321+DS322+DS323)*Percapita/30*GF$4,IF(DQ321+DQ322+DQ323+DR321+DR322+DR323+DS321+DS322+DS323+DT321+DT322+DT323&gt;=16,Fixo/30*GF$4+(DQ321+DQ322+DQ323+DR321+DR322+DR323+DS321+DS322+DS323+DT321+DT322-16)*Percapita/30*GF$4))))))</f>
        <v>0</v>
      </c>
      <c r="GG321" s="177">
        <f>IF(C321=4,SUM(DU321+DU322+DU323+DW321+DW322+DW323)*Percapita/30*GG$4+(DV321+DV322+DV323+DX321+DX322+DX323)*Cadeirante/30*GG$4,IF(C321=3,IF(DU324+DW324=10,Fixo/30*GG$4+(DU321+DU322+DU323+DW321+DW322+DW323)*Percapita/30*GG$4+(DV324+DX324)*Cadeirante/30*GG$4,IF(DU324+DW324&lt;=9,(DU324+DW324)*Crechee/30*GG$4)+(DV324+DX324)*Cadeirante/30*GG$4+(DU321+DU322+DU323+DW321+DW322+DW323)*Percapita/30*GG$4)+IF(DU324+DW324&gt;=11,Fixo/30*GG$4+(DU324+DW324-10)*Crechee/30*GG$4,0),IF(C321=2,IF(DV321+DV322+DV323+DV324+DX321+DX322+DX323+DX324=1,Cadeirante/30*GG$4,IF(DV321+DV322+DV323+DV324+DX321+DX322+DX323+DX324=2,Fixo/30*GG$4,IF(DV321+DV322+DV323+DV324+DX321+DX322+DX323+DX324&gt;2,Fixo/30*GG$4+(DV321+DV322+DV323+DV324+DX321+DX322+DX323+DX324-2)*Cadeirante/30*GG$4)))+(DU321+DU322+DU323+DW321+DW322+DW323)*Percapita/30*GG$4+(DU324+DW324)*Crechee/30*GG$4,IF(C321=1,IF(DU321+DU322+DU323+DV321+DV322+DV323+DW321+DW322+DW323+DX321+DX322+DX323&lt;=15,(DU321+DU322+DU323+DW321+DW322+DW323)*Percapita/30*GG$4,IF(DU321+DU322+DU323+DV321+DV322+DV323+DW321+DW322+DW323+DX321+DX322+DX323&gt;=16,Fixo/30*GG$4+(DU321+DU322+DU323+DV321+DV322+DV323+DW321+DW322+DW323+DX321+DX322-16)*Percapita/30*GG$4))))))</f>
        <v>0</v>
      </c>
      <c r="GH321" s="177">
        <f>IF(C321=4,SUM(DY321+DY322+DY323+EA321+EA322+EA323)*Percapita/30*GH$4+(DZ321+DZ322+DZ323+EB321+EB322+EB323)*Cadeirante/30*GH$4,IF(C321=3,IF(DY324+EA324=10,Fixo/30*GH$4+(DY321+DY322+DY323+EA321+EA322+EA323)*Percapita/30*GH$4+(DZ324+EB324)*Cadeirante/30*GH$4,IF(DY324+EA324&lt;=9,(DY324+EA324)*Crechee/30*GH$4)+(DZ324+EB324)*Cadeirante/30*GH$4+(DY321+DY322+DY323+EA321+EA322+EA323)*Percapita/30*GH$4)+IF(DY324+EA324&gt;=11,Fixo/30*GH$4+(DY324+EA324-10)*Crechee/30*GH$4,0),IF(C321=2,IF(DZ321+DZ322+DZ323+DZ324+EB321+EB322+EB323+EB324=1,Cadeirante/30*GH$4,IF(DZ321+DZ322+DZ323+DZ324+EB321+EB322+EB323+EB324=2,Fixo/30*GH$4,IF(DZ321+DZ322+DZ323+DZ324+EB321+EB322+EB323+EB324&gt;2,Fixo/30*GH$4+(DZ321+DZ322+DZ323+DZ324+EB321+EB322+EB323+EB324-2)*Cadeirante/30*GH$4)))+(DY321+DY322+DY323+EA321+EA322+EA323)*Percapita/30*GH$4+(DY324+EA324)*Crechee/30*GH$4,IF(C321=1,IF(DY321+DY322+DY323+DZ321+DZ322+DZ323+EA321+EA322+EA323+EB321+EB322+EB323&lt;=15,(DY321+DY322+DY323+EA321+EA322+EA323)*Percapita/30*GH$4,IF(DY321+DY322+DY323+DZ321+DZ322+DZ323+EA321+EA322+EA323+EB321+EB322+EB323&gt;=16,Fixo/30*GH$4+(DY321+DY322+DY323+DZ321+DZ322+DZ323+EA321+EA322+EA323+EB321+EB322-16)*Percapita/30*GH$4))))))</f>
        <v>0</v>
      </c>
      <c r="GI321" s="177">
        <f>IF(C321=4,SUM(EC321+EC322+EC323+EE321+EE322+EE323)*Percapita/30*GI$4+(ED321+ED322+ED323+EF321+EF322+EF323)*Cadeirante/30*GI$4,IF(C321=3,IF(EC324+EE324=10,Fixo/30*GI$4+(EC321+EC322+EC323+EE321+EE322+EE323)*Percapita/30*GI$4+(ED324+EF324)*Cadeirante/30*GI$4,IF(EC324+EE324&lt;=9,(EC324+EE324)*Crechee/30*GI$4)+(ED324+EF324)*Cadeirante/30*GI$4+(EC321+EC322+EC323+EE321+EE322+EE323)*Percapita/30*GI$4)+IF(EC324+EE324&gt;=11,Fixo/30*GI$4+(EC324+EE324-10)*Crechee/30*GI$4,0),IF(C321=2,IF(ED321+ED322+ED323+ED324+EF321+EF322+EF323+EF324=1,Cadeirante/30*GI$4,IF(ED321+ED322+ED323+ED324+EF321+EF322+EF323+EF324=2,Fixo/30*GI$4,IF(ED321+ED322+ED323+ED324+EF321+EF322+EF323+EF324&gt;2,Fixo/30*GI$4+(ED321+ED322+ED323+ED324+EF321+EF322+EF323+EF324-2)*Cadeirante/30*GI$4)))+(EC321+EC322+EC323+EE321+EE322+EE323)*Percapita/30*GI$4+(EC324+EE324)*Crechee/30*GI$4,IF(C321=1,IF(EC321+EC322+EC323+ED321+ED322+ED323+EE321+EE322+EE323+EF321+EF322+EF323&lt;=15,(EC321+EC322+EC323+EE321+EE322+EE323)*Percapita/30*GI$4,IF(EC321+EC322+EC323+ED321+ED322+ED323+EE321+EE322+EE323+EF321+EF322+EF323&gt;=16,Fixo/30*GI$4+(EC321+EC322+EC323+ED321+ED322+ED323+EE321+EE322+EE323+EF321+EF322-16)*Percapita/30*GI$4))))))</f>
        <v>0</v>
      </c>
      <c r="GJ321" s="177">
        <f>IF(C321=4,SUM(EG321+EG322+EG323+EI321+EI322+EI323)*Percapita/30*GJ$4+(EH321+EH322+EH323+EJ321+EJ322+EJ323)*Cadeirante/30*GJ$4,IF(C321=3,IF(EG324+EI324=10,Fixo/30*GJ$4+(EG321+EG322+EG323+EI321+EI322+EI323)*Percapita/30*GJ$4+(EH324+EJ324)*Cadeirante/30*GJ$4,IF(EG324+EI324&lt;=9,(EG324+EI324)*Crechee/30*GJ$4)+(EH324+EJ324)*Cadeirante/30*GJ$4+(EG321+EG322+EG323+EI321+EI322+EI323)*Percapita/30*GJ$4)+IF(EG324+EI324&gt;=11,Fixo/30*GJ$4+(EG324+EI324-10)*Crechee/30*GJ$4,0),IF(C321=2,IF(EH321+EH322+EH323+EH324+EJ321+EJ322+EJ323+EJ324=1,Cadeirante/30*GJ$4,IF(EH321+EH322+EH323+EH324+EJ321+EJ322+EJ323+EJ324=2,Fixo/30*GJ$4,IF(EH321+EH322+EH323+EH324+EJ321+EJ322+EJ323+EJ324&gt;2,Fixo/30*GJ$4+(EH321+EH322+EH323+EH324+EJ321+EJ322+EJ323+EJ324-2)*Cadeirante/30*GJ$4)))+(EG321+EG322+EG323+EI321+EI322+EI323)*Percapita/30*GJ$4+(EG324+EI324)*Crechee/30*GJ$4,IF(C321=1,IF(EG321+EG322+EG323+EH321+EH322+EH323+EI321+EI322+EI323+EJ321+EJ322+EJ323&lt;=15,(EG321+EG322+EG323+EI321+EI322+EI323)*Percapita/30*GJ$4,IF(EG321+EG322+EG323+EH321+EH322+EH323+EI321+EI322+EI323+EJ321+EJ322+EJ323&gt;=16,Fixo/30*GJ$4+(EG321+EG322+EG323+EH321+EH322+EH323+EI321+EI322+EI323+EJ321+EJ322-16)*Percapita/30*GJ$4))))))</f>
        <v>0</v>
      </c>
      <c r="GK321" s="178"/>
      <c r="GL321" s="103">
        <f t="shared" si="318"/>
        <v>0</v>
      </c>
      <c r="GM321" s="124"/>
      <c r="GN321" s="104">
        <f>SUMIF(V321:V324,"&lt;0")*Cadeirante/30*GN$4+SUMIF(X321:X324,"&lt;0")*Cadeirante/30*GN$4</f>
        <v>0</v>
      </c>
      <c r="GO321" s="104">
        <f>SUMIF(Z321:Z324,"&lt;0")*Cadeirante/30*GO$4+SUMIF(AB321:AB324,"&lt;0")*Cadeirante/30*GO$4</f>
        <v>0</v>
      </c>
      <c r="GP321" s="104">
        <f>SUMIF(AD321:AD324,"&lt;0")*Cadeirante/30*GP$4+SUMIF(AF321:AF324,"&lt;0")*Cadeirante/30*GP$4</f>
        <v>0</v>
      </c>
      <c r="GQ321" s="104">
        <f>SUMIF(AH321:AH324,"&lt;0")*Cadeirante/30*GQ$4+SUMIF(AJ321:AJ324,"&lt;0")*Cadeirante/30*GQ$4</f>
        <v>0</v>
      </c>
      <c r="GR321" s="104">
        <f>SUMIF(AL321:AL324,"&lt;0")*Cadeirante/30*GR$4+SUMIF(AN321:AN324,"&lt;0")*Cadeirante/30*GR$4</f>
        <v>0</v>
      </c>
      <c r="GS321" s="104">
        <f>SUMIF(AP321:AP324,"&lt;0")*Cadeirante/30*GS$4+SUMIF(AR321:AR324,"&lt;0")*Cadeirante/30*GS$4</f>
        <v>0</v>
      </c>
      <c r="GT321" s="104">
        <f>SUMIF(AT321:AT324,"&lt;0")*Cadeirante/30*GT$4+SUMIF(AV321:AV324,"&lt;0")*Cadeirante/30*GT$4</f>
        <v>0</v>
      </c>
      <c r="GU321" s="104">
        <f>SUMIF(AX321:AX324,"&lt;0")*Cadeirante/30*GU$4+SUMIF(AZ321:AZ324,"&lt;0")*Cadeirante/30*GU$4</f>
        <v>0</v>
      </c>
      <c r="GV321" s="104">
        <f>SUMIF(BB321:BB324,"&lt;0")*Cadeirante/30*GV$4+SUMIF(BD321:BD324,"&lt;0")*Cadeirante/30*GV$4</f>
        <v>0</v>
      </c>
      <c r="GW321" s="104">
        <f>SUMIF(BF321:BF324,"&lt;0")*Cadeirante/30*GW$4+SUMIF(BH321:BH324,"&lt;0")*Cadeirante/30*GW$4</f>
        <v>0</v>
      </c>
      <c r="GX321" s="104">
        <f>SUMIF(BJ321:BJ324,"&lt;0")*Cadeirante/30*GX$4+SUMIF(BL321:BL324,"&lt;0")*Cadeirante/30*GX$4</f>
        <v>0</v>
      </c>
      <c r="GY321" s="104">
        <f>SUMIF(BN321:BN324,"&lt;0")*Cadeirante/30*GY$4+SUMIF(BP321:BP324,"&lt;0")*Cadeirante/30*GY$4</f>
        <v>0</v>
      </c>
      <c r="GZ321" s="104">
        <f>SUMIF(BR321:BR324,"&lt;0")*Cadeirante/30*GZ$4+SUMIF(BT321:BT324,"&lt;0")*Cadeirante/30*GZ$4</f>
        <v>0</v>
      </c>
      <c r="HA321" s="104">
        <f>SUMIF(BV321:BV324,"&lt;0")*Cadeirante/30*HA$4+SUMIF(BX321:BX324,"&lt;0")*Cadeirante/30*HA$4</f>
        <v>0</v>
      </c>
      <c r="HB321" s="104">
        <f>SUMIF(BZ321:BZ324,"&lt;0")*Cadeirante/30*HB$4+SUMIF(CB321:CB324,"&lt;0")*Cadeirante/30*HB$4</f>
        <v>0</v>
      </c>
      <c r="HC321" s="104">
        <f>SUMIF(CD321:CD324,"&lt;0")*Cadeirante/30*HC$4+SUMIF(CF321:CF324,"&lt;0")*Cadeirante/30*HC$4</f>
        <v>0</v>
      </c>
      <c r="HD321" s="104">
        <f>SUMIF(CH321:CH324,"&lt;0")*Cadeirante/30*HD$4+SUMIF(CJ321:CJ324,"&lt;0")*Cadeirante/30*HD$4</f>
        <v>0</v>
      </c>
      <c r="HE321" s="104">
        <f>SUMIF(CL321:CL324,"&lt;0")*Cadeirante/30*HE$4+SUMIF(CN321:CN324,"&lt;0")*Cadeirante/30*HE$4</f>
        <v>0</v>
      </c>
      <c r="HF321" s="104">
        <f>SUMIF(CP321:CP324,"&lt;0")*Cadeirante/30*HF$4+SUMIF(CR321:CR324,"&lt;0")*Cadeirante/30*HF$4</f>
        <v>0</v>
      </c>
      <c r="HG321" s="104">
        <f>SUMIF(CT321:CT324,"&lt;0")*Cadeirante/30*HG$4+SUMIF(CV321:CV324,"&lt;0")*Cadeirante/30*HG$4</f>
        <v>0</v>
      </c>
      <c r="HH321" s="104">
        <f>SUMIF(CX321:CX324,"&lt;0")*Cadeirante/30*HH$4+SUMIF(CZ321:CZ324,"&lt;0")*Cadeirante/30*HH$4</f>
        <v>0</v>
      </c>
      <c r="HI321" s="104">
        <f>SUMIF(DB321:DB324,"&lt;0")*Cadeirante/30*HI$4+SUMIF(DD321:DD324,"&lt;0")*Cadeirante/30*HI$4</f>
        <v>0</v>
      </c>
      <c r="HJ321" s="104">
        <f>SUMIF(DF321:DF324,"&lt;0")*Cadeirante/30*HJ$4+SUMIF(DH321:DH324,"&lt;0")*Cadeirante/30*HJ$4</f>
        <v>0</v>
      </c>
      <c r="HK321" s="104">
        <f>SUMIF(DJ321:DJ324,"&lt;0")*Cadeirante/30*HK$4+SUMIF(DL321:DL324,"&lt;0")*Cadeirante/30*HK$4</f>
        <v>0</v>
      </c>
      <c r="HL321" s="104">
        <f>SUMIF(DN321:DN324,"&lt;0")*Cadeirante/30*HL$4+SUMIF(DP321:DP324,"&lt;0")*Cadeirante/30*HL$4</f>
        <v>0</v>
      </c>
      <c r="HM321" s="104">
        <f>SUMIF(DR321:DR324,"&lt;0")*Cadeirante/30*HM$4+SUMIF(DT321:DT324,"&lt;0")*Cadeirante/30*HM$4</f>
        <v>0</v>
      </c>
      <c r="HN321" s="104">
        <f>SUMIF(DV321:DV324,"&lt;0")*Cadeirante/30*HN$4+SUMIF(DX321:DX324,"&lt;0")*Cadeirante/30*HN$4</f>
        <v>0</v>
      </c>
      <c r="HO321" s="104">
        <f>SUMIF(DZ321:DZ324,"&lt;0")*Cadeirante/30*HO$4+SUMIF(EB321:EB324,"&lt;0")*Cadeirante/30*HO$4</f>
        <v>0</v>
      </c>
      <c r="HP321" s="104">
        <f>SUMIF(ED321:ED324,"&lt;0")*Cadeirante/30*HP$4+SUMIF(EF321:EF324,"&lt;0")*Cadeirante/30*HP$4</f>
        <v>0</v>
      </c>
      <c r="HQ321" s="64"/>
      <c r="HR321" s="64"/>
      <c r="HS321" s="64"/>
      <c r="HT321" s="64"/>
      <c r="HU321" s="64"/>
      <c r="HV321" s="64"/>
      <c r="HW321" s="176">
        <v>17629.309999999998</v>
      </c>
      <c r="HX321" s="64"/>
      <c r="HY321" s="280">
        <f>IF(ISTEXT(EM321), VALUE(EM321), EM321)</f>
        <v>0</v>
      </c>
      <c r="HZ321" s="280">
        <f>IF(ISTEXT(EN321), VALUE(EN321), EN321)</f>
        <v>0</v>
      </c>
      <c r="IA321" s="280">
        <f>IF(ISTEXT(EO321), VALUE(EO321), EO321)</f>
        <v>0</v>
      </c>
      <c r="IB321" s="64" t="b">
        <f>HW321=FE321</f>
        <v>0</v>
      </c>
      <c r="IC321" s="64"/>
    </row>
    <row r="322" spans="1:237" s="106" customFormat="1" ht="22.5" customHeight="1" x14ac:dyDescent="0.25">
      <c r="A322" s="368" t="s">
        <v>3446</v>
      </c>
      <c r="B322" s="369" t="s">
        <v>3447</v>
      </c>
      <c r="C322" s="370" t="s">
        <v>3186</v>
      </c>
      <c r="D322" s="371" t="s">
        <v>3448</v>
      </c>
      <c r="E322" s="371" t="s">
        <v>3449</v>
      </c>
      <c r="F322" s="372" t="s">
        <v>3182</v>
      </c>
      <c r="G322" s="372" t="s">
        <v>3183</v>
      </c>
      <c r="H322" s="373" t="s">
        <v>2134</v>
      </c>
      <c r="I322" s="374" t="s">
        <v>2134</v>
      </c>
      <c r="J322" s="421" t="s">
        <v>3184</v>
      </c>
      <c r="K322" s="421" t="s">
        <v>3187</v>
      </c>
      <c r="L322" s="329">
        <f>CONTINUA!BV322</f>
        <v>0</v>
      </c>
      <c r="M322" s="329">
        <f>CONTINUA!BW322</f>
        <v>0</v>
      </c>
      <c r="N322" s="895"/>
      <c r="O322" s="896" t="s">
        <v>3547</v>
      </c>
      <c r="P322" s="897">
        <v>0</v>
      </c>
      <c r="Q322" s="400">
        <v>22</v>
      </c>
      <c r="R322" s="401"/>
      <c r="S322" s="400">
        <v>1</v>
      </c>
      <c r="T322" s="401"/>
      <c r="U322" s="400"/>
      <c r="V322" s="401"/>
      <c r="W322" s="400"/>
      <c r="X322" s="401"/>
      <c r="Y322" s="400"/>
      <c r="Z322" s="401"/>
      <c r="AA322" s="400"/>
      <c r="AB322" s="401"/>
      <c r="AC322" s="400"/>
      <c r="AD322" s="401"/>
      <c r="AE322" s="400"/>
      <c r="AF322" s="401"/>
      <c r="AG322" s="400"/>
      <c r="AH322" s="401"/>
      <c r="AI322" s="400"/>
      <c r="AJ322" s="401"/>
      <c r="AK322" s="400"/>
      <c r="AL322" s="401"/>
      <c r="AM322" s="400"/>
      <c r="AN322" s="401"/>
      <c r="AO322" s="400"/>
      <c r="AP322" s="401"/>
      <c r="AQ322" s="400"/>
      <c r="AR322" s="401"/>
      <c r="AS322" s="400"/>
      <c r="AT322" s="401"/>
      <c r="AU322" s="400"/>
      <c r="AV322" s="401"/>
      <c r="AW322" s="400"/>
      <c r="AX322" s="401"/>
      <c r="AY322" s="400"/>
      <c r="AZ322" s="401"/>
      <c r="BA322" s="400"/>
      <c r="BB322" s="401"/>
      <c r="BC322" s="400"/>
      <c r="BD322" s="401"/>
      <c r="BE322" s="400"/>
      <c r="BF322" s="401"/>
      <c r="BG322" s="400"/>
      <c r="BH322" s="401"/>
      <c r="BI322" s="400"/>
      <c r="BJ322" s="401"/>
      <c r="BK322" s="400"/>
      <c r="BL322" s="401"/>
      <c r="BM322" s="400"/>
      <c r="BN322" s="401"/>
      <c r="BO322" s="400"/>
      <c r="BP322" s="401"/>
      <c r="BQ322" s="400"/>
      <c r="BR322" s="401"/>
      <c r="BS322" s="400"/>
      <c r="BT322" s="401"/>
      <c r="BU322" s="400"/>
      <c r="BV322" s="401"/>
      <c r="BW322" s="400"/>
      <c r="BX322" s="401"/>
      <c r="BY322" s="400"/>
      <c r="BZ322" s="401"/>
      <c r="CA322" s="400"/>
      <c r="CB322" s="401"/>
      <c r="CC322" s="400"/>
      <c r="CD322" s="401"/>
      <c r="CE322" s="400"/>
      <c r="CF322" s="401"/>
      <c r="CG322" s="400"/>
      <c r="CH322" s="401"/>
      <c r="CI322" s="400"/>
      <c r="CJ322" s="401"/>
      <c r="CK322" s="400"/>
      <c r="CL322" s="401"/>
      <c r="CM322" s="400"/>
      <c r="CN322" s="401"/>
      <c r="CO322" s="400"/>
      <c r="CP322" s="401"/>
      <c r="CQ322" s="400"/>
      <c r="CR322" s="401"/>
      <c r="CS322" s="400"/>
      <c r="CT322" s="401"/>
      <c r="CU322" s="400"/>
      <c r="CV322" s="401"/>
      <c r="CW322" s="400"/>
      <c r="CX322" s="401"/>
      <c r="CY322" s="400"/>
      <c r="CZ322" s="401"/>
      <c r="DA322" s="400"/>
      <c r="DB322" s="401"/>
      <c r="DC322" s="400"/>
      <c r="DD322" s="401"/>
      <c r="DE322" s="400"/>
      <c r="DF322" s="401"/>
      <c r="DG322" s="400"/>
      <c r="DH322" s="401"/>
      <c r="DI322" s="400"/>
      <c r="DJ322" s="401"/>
      <c r="DK322" s="400"/>
      <c r="DL322" s="401"/>
      <c r="DM322" s="400"/>
      <c r="DN322" s="401"/>
      <c r="DO322" s="400"/>
      <c r="DP322" s="401"/>
      <c r="DQ322" s="400"/>
      <c r="DR322" s="401"/>
      <c r="DS322" s="400"/>
      <c r="DT322" s="401"/>
      <c r="DU322" s="400"/>
      <c r="DV322" s="401"/>
      <c r="DW322" s="400"/>
      <c r="DX322" s="401"/>
      <c r="DY322" s="400"/>
      <c r="DZ322" s="401"/>
      <c r="EA322" s="400"/>
      <c r="EB322" s="401"/>
      <c r="EC322" s="400"/>
      <c r="ED322" s="401"/>
      <c r="EE322" s="400"/>
      <c r="EF322" s="401"/>
      <c r="EG322" s="400"/>
      <c r="EH322" s="401"/>
      <c r="EI322" s="400"/>
      <c r="EJ322" s="447"/>
      <c r="EK322" s="511"/>
      <c r="EL322" s="514"/>
      <c r="EM322" s="448"/>
      <c r="EN322" s="344"/>
      <c r="EO322" s="345"/>
      <c r="EP322" s="171">
        <f t="shared" si="310"/>
        <v>22</v>
      </c>
      <c r="EQ322" s="171">
        <f t="shared" si="311"/>
        <v>0</v>
      </c>
      <c r="ER322" s="171">
        <f t="shared" si="312"/>
        <v>1</v>
      </c>
      <c r="ES322" s="171">
        <f t="shared" si="313"/>
        <v>0</v>
      </c>
      <c r="ET322" s="171">
        <f t="shared" si="314"/>
        <v>0</v>
      </c>
      <c r="EU322" s="171">
        <f t="shared" si="315"/>
        <v>0</v>
      </c>
      <c r="EV322" s="172">
        <f t="shared" si="316"/>
        <v>23</v>
      </c>
      <c r="EW322" s="173"/>
      <c r="EX322" s="248">
        <f t="shared" si="372"/>
        <v>0</v>
      </c>
      <c r="EY322" s="174">
        <f>(L322*regular)+(M322*Cadeirantee)</f>
        <v>0</v>
      </c>
      <c r="EZ322" s="249">
        <f>SUMIF(FG322:GJ322,"&gt;0")</f>
        <v>0</v>
      </c>
      <c r="FA322" s="249">
        <f>SUMIF(FG322:GJ322,"&lt;0")+SUMIF(GN322:HP322,"&lt;0")</f>
        <v>0</v>
      </c>
      <c r="FB322" s="174">
        <v>0</v>
      </c>
      <c r="FC322" s="126">
        <f>N322*km*'VALORES TABELA'!$B$13</f>
        <v>0</v>
      </c>
      <c r="FD322" s="250">
        <f t="shared" ref="FD322:FD325" si="373">GL322</f>
        <v>0</v>
      </c>
      <c r="FE322" s="105"/>
      <c r="FF322" s="119"/>
      <c r="FG322" s="119"/>
      <c r="FH322" s="119"/>
      <c r="FI322" s="119"/>
      <c r="FJ322" s="119"/>
      <c r="FK322" s="119"/>
      <c r="FL322" s="119"/>
      <c r="FM322" s="119"/>
      <c r="FN322" s="119"/>
      <c r="FO322" s="119"/>
      <c r="FP322" s="119"/>
      <c r="FQ322" s="119"/>
      <c r="FR322" s="119"/>
      <c r="FS322" s="119"/>
      <c r="FT322" s="119"/>
      <c r="FU322" s="119"/>
      <c r="FV322" s="119"/>
      <c r="FW322" s="119"/>
      <c r="FX322" s="119"/>
      <c r="FY322" s="119"/>
      <c r="FZ322" s="119"/>
      <c r="GA322" s="119"/>
      <c r="GB322" s="119"/>
      <c r="GC322" s="119"/>
      <c r="GD322" s="119"/>
      <c r="GE322" s="119"/>
      <c r="GF322" s="119"/>
      <c r="GG322" s="119"/>
      <c r="GH322" s="119"/>
      <c r="GI322" s="119"/>
      <c r="GJ322" s="119"/>
      <c r="GK322" s="251"/>
      <c r="GL322" s="103">
        <f t="shared" si="318"/>
        <v>0</v>
      </c>
      <c r="GM322" s="124"/>
      <c r="GN322" s="104"/>
      <c r="GO322" s="104"/>
      <c r="GP322" s="104"/>
      <c r="GQ322" s="104"/>
      <c r="GR322" s="104"/>
      <c r="GS322" s="104"/>
      <c r="GT322" s="104"/>
      <c r="GU322" s="104"/>
      <c r="GV322" s="104"/>
      <c r="GW322" s="104"/>
      <c r="GX322" s="104"/>
      <c r="GY322" s="104"/>
      <c r="GZ322" s="104"/>
      <c r="HA322" s="104"/>
      <c r="HB322" s="104"/>
      <c r="HC322" s="104"/>
      <c r="HD322" s="104"/>
      <c r="HE322" s="104"/>
      <c r="HF322" s="104"/>
      <c r="HG322" s="104"/>
      <c r="HH322" s="104"/>
      <c r="HI322" s="104"/>
      <c r="HJ322" s="104"/>
      <c r="HK322" s="104"/>
      <c r="HL322" s="104"/>
      <c r="HM322" s="104"/>
      <c r="HN322" s="104"/>
      <c r="HO322" s="104"/>
      <c r="HP322" s="104"/>
      <c r="HQ322" s="64"/>
      <c r="HR322" s="64"/>
      <c r="HS322" s="64"/>
      <c r="HT322" s="64"/>
      <c r="HU322" s="64"/>
      <c r="HV322" s="64"/>
      <c r="HW322" s="105"/>
      <c r="HX322" s="64"/>
      <c r="HY322" s="280">
        <f t="shared" ref="HY322:HY325" si="374">IF(ISTEXT(EM322), VALUE(EM322), EM322)</f>
        <v>0</v>
      </c>
      <c r="HZ322" s="280">
        <f t="shared" ref="HZ322:HZ325" si="375">IF(ISTEXT(EN322), VALUE(EN322), EN322)</f>
        <v>0</v>
      </c>
      <c r="IA322" s="280">
        <f t="shared" ref="IA322:IA325" si="376">IF(ISTEXT(EO322), VALUE(EO322), EO322)</f>
        <v>0</v>
      </c>
      <c r="IB322" s="64"/>
      <c r="IC322" s="64"/>
    </row>
    <row r="323" spans="1:237" s="106" customFormat="1" ht="22.5" customHeight="1" x14ac:dyDescent="0.25">
      <c r="A323" s="368" t="s">
        <v>3446</v>
      </c>
      <c r="B323" s="369" t="s">
        <v>3447</v>
      </c>
      <c r="C323" s="375" t="s">
        <v>3186</v>
      </c>
      <c r="D323" s="371" t="s">
        <v>3448</v>
      </c>
      <c r="E323" s="371" t="s">
        <v>3449</v>
      </c>
      <c r="F323" s="376" t="s">
        <v>3182</v>
      </c>
      <c r="G323" s="376" t="s">
        <v>3183</v>
      </c>
      <c r="H323" s="373" t="s">
        <v>2134</v>
      </c>
      <c r="I323" s="374" t="s">
        <v>2134</v>
      </c>
      <c r="J323" s="421" t="s">
        <v>3184</v>
      </c>
      <c r="K323" s="422" t="s">
        <v>3188</v>
      </c>
      <c r="L323" s="329">
        <f>CONTINUA!BV323</f>
        <v>0</v>
      </c>
      <c r="M323" s="329">
        <f>CONTINUA!BW323</f>
        <v>0</v>
      </c>
      <c r="N323" s="895"/>
      <c r="O323" s="896" t="s">
        <v>3547</v>
      </c>
      <c r="P323" s="897">
        <v>0</v>
      </c>
      <c r="Q323" s="400"/>
      <c r="R323" s="401"/>
      <c r="S323" s="400"/>
      <c r="T323" s="401"/>
      <c r="U323" s="400"/>
      <c r="V323" s="401"/>
      <c r="W323" s="400"/>
      <c r="X323" s="401"/>
      <c r="Y323" s="400"/>
      <c r="Z323" s="401"/>
      <c r="AA323" s="400"/>
      <c r="AB323" s="401"/>
      <c r="AC323" s="400"/>
      <c r="AD323" s="401"/>
      <c r="AE323" s="400"/>
      <c r="AF323" s="401"/>
      <c r="AG323" s="400"/>
      <c r="AH323" s="401"/>
      <c r="AI323" s="400"/>
      <c r="AJ323" s="401"/>
      <c r="AK323" s="400"/>
      <c r="AL323" s="401"/>
      <c r="AM323" s="400"/>
      <c r="AN323" s="401"/>
      <c r="AO323" s="400"/>
      <c r="AP323" s="401"/>
      <c r="AQ323" s="400"/>
      <c r="AR323" s="401"/>
      <c r="AS323" s="400"/>
      <c r="AT323" s="401"/>
      <c r="AU323" s="400"/>
      <c r="AV323" s="401"/>
      <c r="AW323" s="400"/>
      <c r="AX323" s="401"/>
      <c r="AY323" s="400"/>
      <c r="AZ323" s="401"/>
      <c r="BA323" s="400"/>
      <c r="BB323" s="401"/>
      <c r="BC323" s="400"/>
      <c r="BD323" s="401"/>
      <c r="BE323" s="400"/>
      <c r="BF323" s="401"/>
      <c r="BG323" s="400"/>
      <c r="BH323" s="401"/>
      <c r="BI323" s="400"/>
      <c r="BJ323" s="401"/>
      <c r="BK323" s="400"/>
      <c r="BL323" s="401"/>
      <c r="BM323" s="400"/>
      <c r="BN323" s="401"/>
      <c r="BO323" s="400"/>
      <c r="BP323" s="401"/>
      <c r="BQ323" s="400"/>
      <c r="BR323" s="401"/>
      <c r="BS323" s="400"/>
      <c r="BT323" s="401"/>
      <c r="BU323" s="400"/>
      <c r="BV323" s="401"/>
      <c r="BW323" s="400"/>
      <c r="BX323" s="401"/>
      <c r="BY323" s="400"/>
      <c r="BZ323" s="401"/>
      <c r="CA323" s="400"/>
      <c r="CB323" s="401"/>
      <c r="CC323" s="400"/>
      <c r="CD323" s="401"/>
      <c r="CE323" s="400"/>
      <c r="CF323" s="401"/>
      <c r="CG323" s="400"/>
      <c r="CH323" s="401"/>
      <c r="CI323" s="400"/>
      <c r="CJ323" s="401"/>
      <c r="CK323" s="400"/>
      <c r="CL323" s="401"/>
      <c r="CM323" s="400"/>
      <c r="CN323" s="401"/>
      <c r="CO323" s="400"/>
      <c r="CP323" s="401"/>
      <c r="CQ323" s="400"/>
      <c r="CR323" s="401"/>
      <c r="CS323" s="400"/>
      <c r="CT323" s="401"/>
      <c r="CU323" s="400"/>
      <c r="CV323" s="401"/>
      <c r="CW323" s="400"/>
      <c r="CX323" s="401"/>
      <c r="CY323" s="400"/>
      <c r="CZ323" s="401"/>
      <c r="DA323" s="400"/>
      <c r="DB323" s="401"/>
      <c r="DC323" s="400"/>
      <c r="DD323" s="401"/>
      <c r="DE323" s="400"/>
      <c r="DF323" s="401"/>
      <c r="DG323" s="400"/>
      <c r="DH323" s="401"/>
      <c r="DI323" s="400"/>
      <c r="DJ323" s="401"/>
      <c r="DK323" s="400"/>
      <c r="DL323" s="401"/>
      <c r="DM323" s="400"/>
      <c r="DN323" s="401"/>
      <c r="DO323" s="400"/>
      <c r="DP323" s="401"/>
      <c r="DQ323" s="400"/>
      <c r="DR323" s="401"/>
      <c r="DS323" s="400"/>
      <c r="DT323" s="401"/>
      <c r="DU323" s="400"/>
      <c r="DV323" s="401"/>
      <c r="DW323" s="400"/>
      <c r="DX323" s="401"/>
      <c r="DY323" s="400"/>
      <c r="DZ323" s="401"/>
      <c r="EA323" s="400"/>
      <c r="EB323" s="401"/>
      <c r="EC323" s="400"/>
      <c r="ED323" s="401"/>
      <c r="EE323" s="400"/>
      <c r="EF323" s="401"/>
      <c r="EG323" s="400"/>
      <c r="EH323" s="401"/>
      <c r="EI323" s="400"/>
      <c r="EJ323" s="447"/>
      <c r="EK323" s="511"/>
      <c r="EL323" s="514"/>
      <c r="EM323" s="448"/>
      <c r="EN323" s="344"/>
      <c r="EO323" s="345"/>
      <c r="EP323" s="171">
        <f t="shared" si="310"/>
        <v>0</v>
      </c>
      <c r="EQ323" s="171">
        <f t="shared" si="311"/>
        <v>0</v>
      </c>
      <c r="ER323" s="171">
        <f t="shared" si="312"/>
        <v>0</v>
      </c>
      <c r="ES323" s="171">
        <f t="shared" si="313"/>
        <v>0</v>
      </c>
      <c r="ET323" s="171">
        <f t="shared" si="314"/>
        <v>0</v>
      </c>
      <c r="EU323" s="171">
        <f t="shared" si="315"/>
        <v>0</v>
      </c>
      <c r="EV323" s="172">
        <f t="shared" si="316"/>
        <v>0</v>
      </c>
      <c r="EW323" s="125"/>
      <c r="EX323" s="248">
        <f t="shared" si="372"/>
        <v>0</v>
      </c>
      <c r="EY323" s="174">
        <f>(L323*regular)+(M323*Cadeirantee)</f>
        <v>0</v>
      </c>
      <c r="EZ323" s="249">
        <f>SUMIF(FG323:GJ323,"&gt;0")</f>
        <v>0</v>
      </c>
      <c r="FA323" s="249">
        <f>SUMIF(FG323:GJ323,"&lt;0")+SUMIF(GN323:HP323,"&lt;0")</f>
        <v>0</v>
      </c>
      <c r="FB323" s="174">
        <v>0</v>
      </c>
      <c r="FC323" s="126">
        <f>N323*km*'VALORES TABELA'!$B$13</f>
        <v>0</v>
      </c>
      <c r="FD323" s="250">
        <f t="shared" si="373"/>
        <v>0</v>
      </c>
      <c r="FE323" s="105"/>
      <c r="FF323" s="108"/>
      <c r="FG323" s="108"/>
      <c r="FH323" s="108"/>
      <c r="FI323" s="108"/>
      <c r="FJ323" s="108"/>
      <c r="FK323" s="108"/>
      <c r="FL323" s="108"/>
      <c r="FM323" s="108"/>
      <c r="FN323" s="108"/>
      <c r="FO323" s="108"/>
      <c r="FP323" s="108"/>
      <c r="FQ323" s="108"/>
      <c r="FR323" s="108"/>
      <c r="FS323" s="108"/>
      <c r="FT323" s="108"/>
      <c r="FU323" s="108"/>
      <c r="FV323" s="108"/>
      <c r="FW323" s="108"/>
      <c r="FX323" s="108"/>
      <c r="FY323" s="108"/>
      <c r="FZ323" s="108"/>
      <c r="GA323" s="108"/>
      <c r="GB323" s="108"/>
      <c r="GC323" s="108"/>
      <c r="GD323" s="108"/>
      <c r="GE323" s="108"/>
      <c r="GF323" s="108"/>
      <c r="GG323" s="108"/>
      <c r="GH323" s="108"/>
      <c r="GI323" s="108"/>
      <c r="GJ323" s="108"/>
      <c r="GK323" s="251"/>
      <c r="GL323" s="103">
        <f t="shared" si="318"/>
        <v>0</v>
      </c>
      <c r="GM323" s="124"/>
      <c r="GN323" s="104"/>
      <c r="GO323" s="104"/>
      <c r="GP323" s="104"/>
      <c r="GQ323" s="104"/>
      <c r="GR323" s="104"/>
      <c r="GS323" s="104"/>
      <c r="GT323" s="104"/>
      <c r="GU323" s="104"/>
      <c r="GV323" s="104"/>
      <c r="GW323" s="104"/>
      <c r="GX323" s="104"/>
      <c r="GY323" s="104"/>
      <c r="GZ323" s="104"/>
      <c r="HA323" s="104"/>
      <c r="HB323" s="104"/>
      <c r="HC323" s="104"/>
      <c r="HD323" s="104"/>
      <c r="HE323" s="104"/>
      <c r="HF323" s="104"/>
      <c r="HG323" s="104"/>
      <c r="HH323" s="104"/>
      <c r="HI323" s="104"/>
      <c r="HJ323" s="104"/>
      <c r="HK323" s="104"/>
      <c r="HL323" s="104"/>
      <c r="HM323" s="104"/>
      <c r="HN323" s="104"/>
      <c r="HO323" s="104"/>
      <c r="HP323" s="104"/>
      <c r="HQ323" s="64"/>
      <c r="HR323" s="64"/>
      <c r="HS323" s="64"/>
      <c r="HT323" s="64"/>
      <c r="HU323" s="64"/>
      <c r="HV323" s="64"/>
      <c r="HW323" s="105"/>
      <c r="HX323" s="64"/>
      <c r="HY323" s="280">
        <f t="shared" si="374"/>
        <v>0</v>
      </c>
      <c r="HZ323" s="280">
        <f t="shared" si="375"/>
        <v>0</v>
      </c>
      <c r="IA323" s="280">
        <f t="shared" si="376"/>
        <v>0</v>
      </c>
      <c r="IB323" s="64"/>
      <c r="IC323" s="64"/>
    </row>
    <row r="324" spans="1:237" s="106" customFormat="1" ht="22.5" customHeight="1" x14ac:dyDescent="0.25">
      <c r="A324" s="368" t="s">
        <v>3446</v>
      </c>
      <c r="B324" s="369" t="s">
        <v>3447</v>
      </c>
      <c r="C324" s="375" t="s">
        <v>3186</v>
      </c>
      <c r="D324" s="371" t="s">
        <v>3448</v>
      </c>
      <c r="E324" s="371" t="s">
        <v>3449</v>
      </c>
      <c r="F324" s="376" t="s">
        <v>3182</v>
      </c>
      <c r="G324" s="376" t="s">
        <v>3183</v>
      </c>
      <c r="H324" s="373" t="s">
        <v>2134</v>
      </c>
      <c r="I324" s="374" t="s">
        <v>2134</v>
      </c>
      <c r="J324" s="421" t="s">
        <v>3184</v>
      </c>
      <c r="K324" s="423" t="s">
        <v>3189</v>
      </c>
      <c r="L324" s="329">
        <f>CONTINUA!BV324</f>
        <v>0</v>
      </c>
      <c r="M324" s="329">
        <f>CONTINUA!BW324</f>
        <v>0</v>
      </c>
      <c r="N324" s="895"/>
      <c r="O324" s="896" t="s">
        <v>3547</v>
      </c>
      <c r="P324" s="897">
        <v>0</v>
      </c>
      <c r="Q324" s="400"/>
      <c r="R324" s="401"/>
      <c r="S324" s="400"/>
      <c r="T324" s="401"/>
      <c r="U324" s="400"/>
      <c r="V324" s="401"/>
      <c r="W324" s="400"/>
      <c r="X324" s="401"/>
      <c r="Y324" s="400"/>
      <c r="Z324" s="401"/>
      <c r="AA324" s="400"/>
      <c r="AB324" s="401"/>
      <c r="AC324" s="400"/>
      <c r="AD324" s="401"/>
      <c r="AE324" s="400"/>
      <c r="AF324" s="401"/>
      <c r="AG324" s="400"/>
      <c r="AH324" s="401"/>
      <c r="AI324" s="400"/>
      <c r="AJ324" s="401"/>
      <c r="AK324" s="400"/>
      <c r="AL324" s="401"/>
      <c r="AM324" s="400"/>
      <c r="AN324" s="401"/>
      <c r="AO324" s="400"/>
      <c r="AP324" s="401"/>
      <c r="AQ324" s="400"/>
      <c r="AR324" s="401"/>
      <c r="AS324" s="400"/>
      <c r="AT324" s="401"/>
      <c r="AU324" s="400"/>
      <c r="AV324" s="401"/>
      <c r="AW324" s="400"/>
      <c r="AX324" s="401"/>
      <c r="AY324" s="400"/>
      <c r="AZ324" s="401"/>
      <c r="BA324" s="400"/>
      <c r="BB324" s="401"/>
      <c r="BC324" s="400"/>
      <c r="BD324" s="401"/>
      <c r="BE324" s="400"/>
      <c r="BF324" s="401"/>
      <c r="BG324" s="400"/>
      <c r="BH324" s="401"/>
      <c r="BI324" s="400"/>
      <c r="BJ324" s="401"/>
      <c r="BK324" s="400"/>
      <c r="BL324" s="401"/>
      <c r="BM324" s="400"/>
      <c r="BN324" s="401"/>
      <c r="BO324" s="400"/>
      <c r="BP324" s="401"/>
      <c r="BQ324" s="400"/>
      <c r="BR324" s="401"/>
      <c r="BS324" s="400"/>
      <c r="BT324" s="401"/>
      <c r="BU324" s="400"/>
      <c r="BV324" s="401"/>
      <c r="BW324" s="400"/>
      <c r="BX324" s="401"/>
      <c r="BY324" s="400"/>
      <c r="BZ324" s="401"/>
      <c r="CA324" s="400"/>
      <c r="CB324" s="401"/>
      <c r="CC324" s="400"/>
      <c r="CD324" s="401"/>
      <c r="CE324" s="400"/>
      <c r="CF324" s="401"/>
      <c r="CG324" s="400"/>
      <c r="CH324" s="401"/>
      <c r="CI324" s="400"/>
      <c r="CJ324" s="401"/>
      <c r="CK324" s="400"/>
      <c r="CL324" s="401"/>
      <c r="CM324" s="400"/>
      <c r="CN324" s="401"/>
      <c r="CO324" s="400"/>
      <c r="CP324" s="401"/>
      <c r="CQ324" s="400"/>
      <c r="CR324" s="401"/>
      <c r="CS324" s="400"/>
      <c r="CT324" s="401"/>
      <c r="CU324" s="400"/>
      <c r="CV324" s="401"/>
      <c r="CW324" s="400"/>
      <c r="CX324" s="401"/>
      <c r="CY324" s="400"/>
      <c r="CZ324" s="401"/>
      <c r="DA324" s="400"/>
      <c r="DB324" s="401"/>
      <c r="DC324" s="400"/>
      <c r="DD324" s="401"/>
      <c r="DE324" s="400"/>
      <c r="DF324" s="401"/>
      <c r="DG324" s="400"/>
      <c r="DH324" s="401"/>
      <c r="DI324" s="400"/>
      <c r="DJ324" s="401"/>
      <c r="DK324" s="400"/>
      <c r="DL324" s="401"/>
      <c r="DM324" s="400"/>
      <c r="DN324" s="401"/>
      <c r="DO324" s="400"/>
      <c r="DP324" s="401"/>
      <c r="DQ324" s="400"/>
      <c r="DR324" s="401"/>
      <c r="DS324" s="400"/>
      <c r="DT324" s="401"/>
      <c r="DU324" s="400"/>
      <c r="DV324" s="401"/>
      <c r="DW324" s="400"/>
      <c r="DX324" s="401"/>
      <c r="DY324" s="400"/>
      <c r="DZ324" s="401"/>
      <c r="EA324" s="400"/>
      <c r="EB324" s="401"/>
      <c r="EC324" s="400"/>
      <c r="ED324" s="401"/>
      <c r="EE324" s="400"/>
      <c r="EF324" s="401"/>
      <c r="EG324" s="400"/>
      <c r="EH324" s="401"/>
      <c r="EI324" s="400"/>
      <c r="EJ324" s="447"/>
      <c r="EK324" s="511"/>
      <c r="EL324" s="514"/>
      <c r="EM324" s="448"/>
      <c r="EN324" s="344"/>
      <c r="EO324" s="345"/>
      <c r="EP324" s="171">
        <f t="shared" si="310"/>
        <v>0</v>
      </c>
      <c r="EQ324" s="171">
        <f t="shared" si="311"/>
        <v>0</v>
      </c>
      <c r="ER324" s="171">
        <f t="shared" si="312"/>
        <v>0</v>
      </c>
      <c r="ES324" s="171">
        <f t="shared" si="313"/>
        <v>0</v>
      </c>
      <c r="ET324" s="171">
        <f t="shared" si="314"/>
        <v>0</v>
      </c>
      <c r="EU324" s="171">
        <f t="shared" si="315"/>
        <v>0</v>
      </c>
      <c r="EV324" s="172">
        <f t="shared" si="316"/>
        <v>0</v>
      </c>
      <c r="EW324" s="127"/>
      <c r="EX324" s="248">
        <f t="shared" si="372"/>
        <v>0</v>
      </c>
      <c r="EY324" s="174">
        <f>(L324*regular)+(M324*Cadeirantee)</f>
        <v>0</v>
      </c>
      <c r="EZ324" s="249">
        <f>SUMIF(FG324:GJ324,"&gt;0")</f>
        <v>0</v>
      </c>
      <c r="FA324" s="249">
        <f>SUMIF(FG324:GJ324,"&lt;0")+SUMIF(GN324:HP324,"&lt;0")</f>
        <v>0</v>
      </c>
      <c r="FB324" s="174">
        <v>0</v>
      </c>
      <c r="FC324" s="126">
        <f>N324*km*'VALORES TABELA'!$B$13</f>
        <v>0</v>
      </c>
      <c r="FD324" s="250">
        <f t="shared" si="373"/>
        <v>0</v>
      </c>
      <c r="FE324" s="105"/>
      <c r="FF324" s="118"/>
      <c r="FG324" s="118"/>
      <c r="FH324" s="118"/>
      <c r="FI324" s="118"/>
      <c r="FJ324" s="118"/>
      <c r="FK324" s="118"/>
      <c r="FL324" s="118"/>
      <c r="FM324" s="118"/>
      <c r="FN324" s="118"/>
      <c r="FO324" s="118"/>
      <c r="FP324" s="118"/>
      <c r="FQ324" s="118"/>
      <c r="FR324" s="118"/>
      <c r="FS324" s="118"/>
      <c r="FT324" s="118"/>
      <c r="FU324" s="118"/>
      <c r="FV324" s="118"/>
      <c r="FW324" s="118"/>
      <c r="FX324" s="118"/>
      <c r="FY324" s="118"/>
      <c r="FZ324" s="118"/>
      <c r="GA324" s="118"/>
      <c r="GB324" s="118"/>
      <c r="GC324" s="118"/>
      <c r="GD324" s="118"/>
      <c r="GE324" s="118"/>
      <c r="GF324" s="118"/>
      <c r="GG324" s="118"/>
      <c r="GH324" s="118"/>
      <c r="GI324" s="118"/>
      <c r="GJ324" s="118"/>
      <c r="GK324" s="252"/>
      <c r="GL324" s="103">
        <f t="shared" si="318"/>
        <v>0</v>
      </c>
      <c r="GM324" s="124"/>
      <c r="GN324" s="104"/>
      <c r="GO324" s="104"/>
      <c r="GP324" s="104"/>
      <c r="GQ324" s="104"/>
      <c r="GR324" s="104"/>
      <c r="GS324" s="104"/>
      <c r="GT324" s="104"/>
      <c r="GU324" s="104"/>
      <c r="GV324" s="104"/>
      <c r="GW324" s="104"/>
      <c r="GX324" s="104"/>
      <c r="GY324" s="104"/>
      <c r="GZ324" s="104"/>
      <c r="HA324" s="104"/>
      <c r="HB324" s="104"/>
      <c r="HC324" s="104"/>
      <c r="HD324" s="104"/>
      <c r="HE324" s="104"/>
      <c r="HF324" s="104"/>
      <c r="HG324" s="104"/>
      <c r="HH324" s="104"/>
      <c r="HI324" s="104"/>
      <c r="HJ324" s="104"/>
      <c r="HK324" s="104"/>
      <c r="HL324" s="104"/>
      <c r="HM324" s="104"/>
      <c r="HN324" s="104"/>
      <c r="HO324" s="104"/>
      <c r="HP324" s="104"/>
      <c r="HQ324" s="64"/>
      <c r="HR324" s="65"/>
      <c r="HS324" s="65"/>
      <c r="HT324" s="65"/>
      <c r="HU324" s="65"/>
      <c r="HV324" s="65"/>
      <c r="HW324" s="105"/>
      <c r="HX324" s="65"/>
      <c r="HY324" s="280">
        <f t="shared" si="374"/>
        <v>0</v>
      </c>
      <c r="HZ324" s="280">
        <f t="shared" si="375"/>
        <v>0</v>
      </c>
      <c r="IA324" s="280">
        <f t="shared" si="376"/>
        <v>0</v>
      </c>
      <c r="IB324" s="65"/>
      <c r="IC324" s="65"/>
    </row>
    <row r="325" spans="1:237" s="106" customFormat="1" ht="22.5" customHeight="1" thickBot="1" x14ac:dyDescent="0.3">
      <c r="A325" s="377" t="s">
        <v>3446</v>
      </c>
      <c r="B325" s="378" t="s">
        <v>3447</v>
      </c>
      <c r="C325" s="379" t="s">
        <v>3186</v>
      </c>
      <c r="D325" s="380" t="s">
        <v>3448</v>
      </c>
      <c r="E325" s="380" t="s">
        <v>3449</v>
      </c>
      <c r="F325" s="381" t="s">
        <v>3182</v>
      </c>
      <c r="G325" s="381" t="s">
        <v>3183</v>
      </c>
      <c r="H325" s="382" t="s">
        <v>2134</v>
      </c>
      <c r="I325" s="383" t="s">
        <v>2134</v>
      </c>
      <c r="J325" s="421" t="s">
        <v>3184</v>
      </c>
      <c r="K325" s="424" t="s">
        <v>60</v>
      </c>
      <c r="L325" s="329">
        <f>CONTINUA!BV325</f>
        <v>0</v>
      </c>
      <c r="M325" s="329">
        <f>CONTINUA!BW325</f>
        <v>0</v>
      </c>
      <c r="N325" s="895"/>
      <c r="O325" s="896" t="s">
        <v>3547</v>
      </c>
      <c r="P325" s="897">
        <v>0</v>
      </c>
      <c r="Q325" s="400"/>
      <c r="R325" s="401"/>
      <c r="S325" s="400"/>
      <c r="T325" s="401"/>
      <c r="U325" s="400"/>
      <c r="V325" s="401"/>
      <c r="W325" s="400"/>
      <c r="X325" s="401"/>
      <c r="Y325" s="400"/>
      <c r="Z325" s="401"/>
      <c r="AA325" s="400"/>
      <c r="AB325" s="401"/>
      <c r="AC325" s="400"/>
      <c r="AD325" s="401"/>
      <c r="AE325" s="400"/>
      <c r="AF325" s="401"/>
      <c r="AG325" s="400"/>
      <c r="AH325" s="401"/>
      <c r="AI325" s="400"/>
      <c r="AJ325" s="401"/>
      <c r="AK325" s="400"/>
      <c r="AL325" s="401"/>
      <c r="AM325" s="400"/>
      <c r="AN325" s="401"/>
      <c r="AO325" s="400"/>
      <c r="AP325" s="401"/>
      <c r="AQ325" s="400"/>
      <c r="AR325" s="401"/>
      <c r="AS325" s="400"/>
      <c r="AT325" s="401"/>
      <c r="AU325" s="400"/>
      <c r="AV325" s="401"/>
      <c r="AW325" s="400"/>
      <c r="AX325" s="401"/>
      <c r="AY325" s="400"/>
      <c r="AZ325" s="401"/>
      <c r="BA325" s="400"/>
      <c r="BB325" s="401"/>
      <c r="BC325" s="400"/>
      <c r="BD325" s="401"/>
      <c r="BE325" s="400"/>
      <c r="BF325" s="401"/>
      <c r="BG325" s="400"/>
      <c r="BH325" s="401"/>
      <c r="BI325" s="400"/>
      <c r="BJ325" s="401"/>
      <c r="BK325" s="400"/>
      <c r="BL325" s="401"/>
      <c r="BM325" s="400"/>
      <c r="BN325" s="401"/>
      <c r="BO325" s="400"/>
      <c r="BP325" s="401"/>
      <c r="BQ325" s="400"/>
      <c r="BR325" s="401"/>
      <c r="BS325" s="400"/>
      <c r="BT325" s="401"/>
      <c r="BU325" s="400"/>
      <c r="BV325" s="401"/>
      <c r="BW325" s="400"/>
      <c r="BX325" s="401"/>
      <c r="BY325" s="400"/>
      <c r="BZ325" s="401"/>
      <c r="CA325" s="400"/>
      <c r="CB325" s="401"/>
      <c r="CC325" s="400"/>
      <c r="CD325" s="401"/>
      <c r="CE325" s="400"/>
      <c r="CF325" s="401"/>
      <c r="CG325" s="400"/>
      <c r="CH325" s="401"/>
      <c r="CI325" s="400"/>
      <c r="CJ325" s="401"/>
      <c r="CK325" s="400"/>
      <c r="CL325" s="401"/>
      <c r="CM325" s="400"/>
      <c r="CN325" s="401"/>
      <c r="CO325" s="400"/>
      <c r="CP325" s="401"/>
      <c r="CQ325" s="400"/>
      <c r="CR325" s="401"/>
      <c r="CS325" s="400"/>
      <c r="CT325" s="401"/>
      <c r="CU325" s="400"/>
      <c r="CV325" s="401"/>
      <c r="CW325" s="400"/>
      <c r="CX325" s="401"/>
      <c r="CY325" s="400"/>
      <c r="CZ325" s="401"/>
      <c r="DA325" s="400"/>
      <c r="DB325" s="401"/>
      <c r="DC325" s="400"/>
      <c r="DD325" s="401"/>
      <c r="DE325" s="400"/>
      <c r="DF325" s="401"/>
      <c r="DG325" s="400"/>
      <c r="DH325" s="401"/>
      <c r="DI325" s="400"/>
      <c r="DJ325" s="401"/>
      <c r="DK325" s="400"/>
      <c r="DL325" s="401"/>
      <c r="DM325" s="400"/>
      <c r="DN325" s="401"/>
      <c r="DO325" s="400"/>
      <c r="DP325" s="401"/>
      <c r="DQ325" s="400"/>
      <c r="DR325" s="401"/>
      <c r="DS325" s="400"/>
      <c r="DT325" s="401"/>
      <c r="DU325" s="400"/>
      <c r="DV325" s="401"/>
      <c r="DW325" s="400"/>
      <c r="DX325" s="401"/>
      <c r="DY325" s="400"/>
      <c r="DZ325" s="401"/>
      <c r="EA325" s="400"/>
      <c r="EB325" s="401"/>
      <c r="EC325" s="400"/>
      <c r="ED325" s="401"/>
      <c r="EE325" s="400"/>
      <c r="EF325" s="401"/>
      <c r="EG325" s="400"/>
      <c r="EH325" s="401"/>
      <c r="EI325" s="400"/>
      <c r="EJ325" s="447"/>
      <c r="EK325" s="512"/>
      <c r="EL325" s="515"/>
      <c r="EM325" s="450"/>
      <c r="EN325" s="348"/>
      <c r="EO325" s="348"/>
      <c r="EP325" s="179">
        <f t="shared" si="310"/>
        <v>0</v>
      </c>
      <c r="EQ325" s="179">
        <f t="shared" si="311"/>
        <v>0</v>
      </c>
      <c r="ER325" s="179">
        <f t="shared" si="312"/>
        <v>0</v>
      </c>
      <c r="ES325" s="179">
        <f t="shared" si="313"/>
        <v>0</v>
      </c>
      <c r="ET325" s="179">
        <f t="shared" si="314"/>
        <v>0</v>
      </c>
      <c r="EU325" s="179">
        <f t="shared" si="315"/>
        <v>0</v>
      </c>
      <c r="EV325" s="172">
        <f t="shared" si="316"/>
        <v>0</v>
      </c>
      <c r="EW325" s="253"/>
      <c r="EX325" s="254">
        <v>0</v>
      </c>
      <c r="EY325" s="180">
        <v>0</v>
      </c>
      <c r="EZ325" s="255">
        <v>0</v>
      </c>
      <c r="FA325" s="255">
        <v>0</v>
      </c>
      <c r="FB325" s="180">
        <f>SUM(FF325:GI325)/2</f>
        <v>0</v>
      </c>
      <c r="FC325" s="256">
        <f>N325*km*'VALORES TABELA'!$B$13</f>
        <v>0</v>
      </c>
      <c r="FD325" s="250">
        <f t="shared" si="373"/>
        <v>0</v>
      </c>
      <c r="FE325" s="257"/>
      <c r="FF325" s="181">
        <f>((Q325+S325)*Percapita)+((R325+T325)*Cadeirante)</f>
        <v>0</v>
      </c>
      <c r="FG325" s="181">
        <f>((U325+W325)*Percapita/30*FG$4)+((V325+X325)*Cadeirante/30*FG$4)</f>
        <v>0</v>
      </c>
      <c r="FH325" s="181">
        <f>((Y325+AA325)*Percapita/30*FH$4)+((Z325+AB325)*Cadeirante/30*FH$4)</f>
        <v>0</v>
      </c>
      <c r="FI325" s="181">
        <f>((AC325+AE325)*Percapita/30*FI$4)+((AD325+AF325)*Cadeirante/30*FI$4)</f>
        <v>0</v>
      </c>
      <c r="FJ325" s="181">
        <f>((AG325+AI325)*Percapita/30*FJ$4)+((AH325+AJ325)*Cadeirante/30*FJ$4)</f>
        <v>0</v>
      </c>
      <c r="FK325" s="181">
        <f>((AK325+AM325)*Percapita/30*FK$4)+((AL325+AN325)*Cadeirante/30*FK$4)</f>
        <v>0</v>
      </c>
      <c r="FL325" s="181">
        <f>((AO325+AQ325)*Percapita/30*FL$4)+((AP325+AR325)*Cadeirante/30*FL$4)</f>
        <v>0</v>
      </c>
      <c r="FM325" s="181">
        <f>((AS325+AU325)*Percapita/30*FM$4)+((AT325+AV325)*Cadeirante/30*FM$4)</f>
        <v>0</v>
      </c>
      <c r="FN325" s="181">
        <f>((AW325+AY325)*Percapita/30*FN$4)+((AX325+AZ325)*Cadeirante/30*FN$4)</f>
        <v>0</v>
      </c>
      <c r="FO325" s="181">
        <f>((BA325+BC325)*Percapita/30*FO$4)+((BB325+BD325)*Cadeirante/30*FO$4)</f>
        <v>0</v>
      </c>
      <c r="FP325" s="181">
        <f>((BE325+BG325)*Percapita/30*FP$4)+((BF325+BH325)*Cadeirante/30*FP$4)</f>
        <v>0</v>
      </c>
      <c r="FQ325" s="181">
        <f>((BI325+BK325)*Percapita/30*FQ$4)+((BJ325+BL325)*Cadeirante/30*FQ$4)</f>
        <v>0</v>
      </c>
      <c r="FR325" s="181">
        <f>((BM325+BO325)*Percapita/30*FR$4)+((BN325+BP325)*Cadeirante/30*FR$4)</f>
        <v>0</v>
      </c>
      <c r="FS325" s="181">
        <f>((BQ325+BS325)*Percapita/30*FS$4)+((BR325+BT325)*Cadeirante/30*FS$4)</f>
        <v>0</v>
      </c>
      <c r="FT325" s="181">
        <f>((BU325+BW325)*Percapita/30*FT$4)+((BV325+BX325)*Cadeirante/30*FT$4)</f>
        <v>0</v>
      </c>
      <c r="FU325" s="181">
        <f>((BY325+CA325)*Percapita/30*FU$4)+((BZ325+CB325)*Cadeirante/30*FU$4)</f>
        <v>0</v>
      </c>
      <c r="FV325" s="181">
        <f>((CC325+CE325)*Percapita/30*FV$4)+((CD325+CF325)*Cadeirante/30*FV$4)</f>
        <v>0</v>
      </c>
      <c r="FW325" s="181">
        <f>((CG325+CI325)*Percapita/30*FW$4)+((CI325+CK325)*Cadeirante/30*FW$4)</f>
        <v>0</v>
      </c>
      <c r="FX325" s="181">
        <f>((CK325+CM325)*Percapita/30*FX$4)+((CL325+CN325)*Cadeirante/30*FX$4)</f>
        <v>0</v>
      </c>
      <c r="FY325" s="181">
        <f>((CO325+CQ325)*Percapita/30*FY$4)+((CP325+CR325)*Cadeirante/30*FY$4)</f>
        <v>0</v>
      </c>
      <c r="FZ325" s="181">
        <f>((CS325+CU325)*Percapita/30*FZ$4)+((CT325+CV325)*Cadeirante/30*FZ$4)</f>
        <v>0</v>
      </c>
      <c r="GA325" s="181">
        <f>((CW325+CY325)*Percapita/30*GA$4)+((CX325+CZ325)*Cadeirante/30*GA$4)</f>
        <v>0</v>
      </c>
      <c r="GB325" s="181">
        <f>((DA325+DC325)*Percapita/30*GB$4)+((DB325+DD325)*Cadeirante/30*GB$4)</f>
        <v>0</v>
      </c>
      <c r="GC325" s="181">
        <f>((DE325+DG325)*Percapita/30*GC$4)+((DF325+DH325)*Cadeirante/30*GC$4)</f>
        <v>0</v>
      </c>
      <c r="GD325" s="181">
        <f>((DI325+DK325)*Percapita/30*GD$4)+((DJ325+DL325)*Cadeirante/30*GD$4)</f>
        <v>0</v>
      </c>
      <c r="GE325" s="181">
        <f>((DM325+DO325)*Percapita/30*GE$4)+((DN325+DP325)*Cadeirante/30*GE$4)</f>
        <v>0</v>
      </c>
      <c r="GF325" s="181">
        <f>((DQ325+DS325)*Percapita/30*GF$4)+((DR325+DT325)*Cadeirante/30*GF$4)</f>
        <v>0</v>
      </c>
      <c r="GG325" s="181">
        <f>((DU325+DW325)*Percapita/30*GG$4)+((DV325+DX325)*Cadeirante/30*GG$4)</f>
        <v>0</v>
      </c>
      <c r="GH325" s="181">
        <f>((DY325+EA325)*Percapita/30*GH$4)+((DZ325+EB325)*Cadeirante/30*GH$4)</f>
        <v>0</v>
      </c>
      <c r="GI325" s="181">
        <f>((EC325+EE325)*Percapita/30*GI$4)+((ED325+EF325)*Cadeirante/30*GI$4)</f>
        <v>0</v>
      </c>
      <c r="GJ325" s="181">
        <f>((EG325+EI325)*Percapita)+((EH325+EJ325)*Cadeirante)</f>
        <v>0</v>
      </c>
      <c r="GK325" s="258"/>
      <c r="GL325" s="103">
        <f t="shared" si="318"/>
        <v>0</v>
      </c>
      <c r="GM325" s="124"/>
      <c r="GN325" s="182"/>
      <c r="GO325" s="182"/>
      <c r="GP325" s="182"/>
      <c r="GQ325" s="182"/>
      <c r="GR325" s="182"/>
      <c r="GS325" s="182"/>
      <c r="GT325" s="182"/>
      <c r="GU325" s="182"/>
      <c r="GV325" s="182"/>
      <c r="GW325" s="182"/>
      <c r="GX325" s="182"/>
      <c r="GY325" s="182"/>
      <c r="GZ325" s="182"/>
      <c r="HA325" s="182"/>
      <c r="HB325" s="182"/>
      <c r="HC325" s="182"/>
      <c r="HD325" s="182"/>
      <c r="HE325" s="182"/>
      <c r="HF325" s="182"/>
      <c r="HG325" s="182"/>
      <c r="HH325" s="182"/>
      <c r="HI325" s="182"/>
      <c r="HJ325" s="182"/>
      <c r="HK325" s="182"/>
      <c r="HL325" s="182"/>
      <c r="HM325" s="182"/>
      <c r="HN325" s="182"/>
      <c r="HO325" s="182"/>
      <c r="HP325" s="259"/>
      <c r="HQ325" s="64"/>
      <c r="HW325" s="257"/>
      <c r="HY325" s="280">
        <f t="shared" si="374"/>
        <v>0</v>
      </c>
      <c r="HZ325" s="280">
        <f t="shared" si="375"/>
        <v>0</v>
      </c>
      <c r="IA325" s="280">
        <f t="shared" si="376"/>
        <v>0</v>
      </c>
    </row>
    <row r="326" spans="1:237" s="106" customFormat="1" ht="22.5" customHeight="1" x14ac:dyDescent="0.25">
      <c r="A326" t="s">
        <v>3450</v>
      </c>
      <c r="B326" s="522" t="s">
        <v>3451</v>
      </c>
      <c r="C326" s="523">
        <v>1</v>
      </c>
      <c r="D326" s="524" t="s">
        <v>3452</v>
      </c>
      <c r="E326" s="524" t="s">
        <v>3453</v>
      </c>
      <c r="F326" s="525" t="s">
        <v>3182</v>
      </c>
      <c r="G326" s="525" t="s">
        <v>3183</v>
      </c>
      <c r="H326" s="350" t="s">
        <v>2136</v>
      </c>
      <c r="I326" s="351" t="s">
        <v>2136</v>
      </c>
      <c r="J326" s="409" t="s">
        <v>3184</v>
      </c>
      <c r="K326" s="410" t="s">
        <v>3185</v>
      </c>
      <c r="L326" s="329">
        <f>CONTINUA!BV326</f>
        <v>0</v>
      </c>
      <c r="M326" s="329">
        <f>CONTINUA!BW326</f>
        <v>0</v>
      </c>
      <c r="N326" s="895"/>
      <c r="O326" s="896" t="s">
        <v>3548</v>
      </c>
      <c r="P326" s="897">
        <v>0</v>
      </c>
      <c r="Q326" s="400">
        <v>10</v>
      </c>
      <c r="R326" s="401"/>
      <c r="S326" s="400"/>
      <c r="T326" s="401"/>
      <c r="U326" s="400"/>
      <c r="V326" s="401"/>
      <c r="W326" s="400"/>
      <c r="X326" s="401"/>
      <c r="Y326" s="400"/>
      <c r="Z326" s="401"/>
      <c r="AA326" s="400"/>
      <c r="AB326" s="401"/>
      <c r="AC326" s="400"/>
      <c r="AD326" s="401"/>
      <c r="AE326" s="400"/>
      <c r="AF326" s="401"/>
      <c r="AG326" s="400"/>
      <c r="AH326" s="401"/>
      <c r="AI326" s="400"/>
      <c r="AJ326" s="401"/>
      <c r="AK326" s="400"/>
      <c r="AL326" s="401"/>
      <c r="AM326" s="400"/>
      <c r="AN326" s="401"/>
      <c r="AO326" s="400"/>
      <c r="AP326" s="401"/>
      <c r="AQ326" s="400"/>
      <c r="AR326" s="401"/>
      <c r="AS326" s="400"/>
      <c r="AT326" s="401"/>
      <c r="AU326" s="400"/>
      <c r="AV326" s="401"/>
      <c r="AW326" s="400"/>
      <c r="AX326" s="401"/>
      <c r="AY326" s="400"/>
      <c r="AZ326" s="401"/>
      <c r="BA326" s="400"/>
      <c r="BB326" s="401"/>
      <c r="BC326" s="400"/>
      <c r="BD326" s="401"/>
      <c r="BE326" s="400"/>
      <c r="BF326" s="401"/>
      <c r="BG326" s="400"/>
      <c r="BH326" s="401"/>
      <c r="BI326" s="400"/>
      <c r="BJ326" s="401"/>
      <c r="BK326" s="400"/>
      <c r="BL326" s="401"/>
      <c r="BM326" s="400"/>
      <c r="BN326" s="401"/>
      <c r="BO326" s="400"/>
      <c r="BP326" s="401"/>
      <c r="BQ326" s="400"/>
      <c r="BR326" s="401"/>
      <c r="BS326" s="400"/>
      <c r="BT326" s="401"/>
      <c r="BU326" s="400"/>
      <c r="BV326" s="401"/>
      <c r="BW326" s="400"/>
      <c r="BX326" s="401"/>
      <c r="BY326" s="400"/>
      <c r="BZ326" s="401"/>
      <c r="CA326" s="400"/>
      <c r="CB326" s="401"/>
      <c r="CC326" s="400"/>
      <c r="CD326" s="401"/>
      <c r="CE326" s="400"/>
      <c r="CF326" s="401"/>
      <c r="CG326" s="400"/>
      <c r="CH326" s="401"/>
      <c r="CI326" s="400"/>
      <c r="CJ326" s="401"/>
      <c r="CK326" s="400"/>
      <c r="CL326" s="401"/>
      <c r="CM326" s="400"/>
      <c r="CN326" s="401"/>
      <c r="CO326" s="400"/>
      <c r="CP326" s="401"/>
      <c r="CQ326" s="400"/>
      <c r="CR326" s="401"/>
      <c r="CS326" s="400"/>
      <c r="CT326" s="401"/>
      <c r="CU326" s="400"/>
      <c r="CV326" s="401"/>
      <c r="CW326" s="400"/>
      <c r="CX326" s="401"/>
      <c r="CY326" s="400"/>
      <c r="CZ326" s="401"/>
      <c r="DA326" s="400"/>
      <c r="DB326" s="401"/>
      <c r="DC326" s="400"/>
      <c r="DD326" s="401"/>
      <c r="DE326" s="400"/>
      <c r="DF326" s="401"/>
      <c r="DG326" s="400"/>
      <c r="DH326" s="401"/>
      <c r="DI326" s="400"/>
      <c r="DJ326" s="401"/>
      <c r="DK326" s="400"/>
      <c r="DL326" s="401"/>
      <c r="DM326" s="400"/>
      <c r="DN326" s="401"/>
      <c r="DO326" s="400"/>
      <c r="DP326" s="401"/>
      <c r="DQ326" s="400"/>
      <c r="DR326" s="401"/>
      <c r="DS326" s="400"/>
      <c r="DT326" s="401"/>
      <c r="DU326" s="400"/>
      <c r="DV326" s="401"/>
      <c r="DW326" s="400"/>
      <c r="DX326" s="401"/>
      <c r="DY326" s="400"/>
      <c r="DZ326" s="401"/>
      <c r="EA326" s="400"/>
      <c r="EB326" s="401"/>
      <c r="EC326" s="400"/>
      <c r="ED326" s="401"/>
      <c r="EE326" s="400"/>
      <c r="EF326" s="401"/>
      <c r="EG326" s="400"/>
      <c r="EH326" s="401"/>
      <c r="EI326" s="400"/>
      <c r="EJ326" s="447"/>
      <c r="EK326" s="510"/>
      <c r="EL326" s="513"/>
      <c r="EM326" s="520"/>
      <c r="EN326" s="520"/>
      <c r="EO326" s="520"/>
      <c r="EP326" s="171">
        <f t="shared" si="310"/>
        <v>10</v>
      </c>
      <c r="EQ326" s="171">
        <f t="shared" si="311"/>
        <v>0</v>
      </c>
      <c r="ER326" s="171">
        <f t="shared" si="312"/>
        <v>0</v>
      </c>
      <c r="ES326" s="171">
        <f t="shared" si="313"/>
        <v>0</v>
      </c>
      <c r="ET326" s="171">
        <f t="shared" si="314"/>
        <v>0</v>
      </c>
      <c r="EU326" s="171">
        <f t="shared" si="315"/>
        <v>0</v>
      </c>
      <c r="EV326" s="172">
        <f t="shared" si="316"/>
        <v>10</v>
      </c>
      <c r="EW326" s="367">
        <f>IF(C326=4,IF(MAX(Q326:EJ328)&gt;0,(Especiall/30*(IF(($G326-$F326)=($G$5-$F$5),30,IF(DAY($G326)=31,($G326-$F326),($G326-$F326)+1)))),0),0)</f>
        <v>0</v>
      </c>
      <c r="EX326" s="248">
        <f t="shared" ref="EX326:EX329" si="377">FF326</f>
        <v>11730.050000000001</v>
      </c>
      <c r="EY326" s="174">
        <f>(L326*regular)+(M326*Cadeirantee)</f>
        <v>0</v>
      </c>
      <c r="EZ326" s="249">
        <f>SUMIF(FG326:GJ326,"&gt;0")</f>
        <v>0</v>
      </c>
      <c r="FA326" s="249">
        <f>SUMIF(FG326:GJ326,"&lt;0")+SUMIF(GN326:HP326,"&lt;0")</f>
        <v>0</v>
      </c>
      <c r="FB326" s="174">
        <v>0</v>
      </c>
      <c r="FC326" s="175">
        <f>N326*km*'VALORES TABELA'!$B$13</f>
        <v>0</v>
      </c>
      <c r="FD326" s="250">
        <f>GL326</f>
        <v>0</v>
      </c>
      <c r="FE326" s="176">
        <f>(EW326+EW327+EW328+EW329+EX326+EX327+EX328+EX329+EY326+EY327+EY328+EY329+EY330+EZ326+EZ327+EZ328+EZ329+FA326+FA327+FA328+FA329+FC326+FC327+FC328+FC329+HY326-HZ326-IA326+FD326+FD327+FD328+FD329+FB330)</f>
        <v>11942.130000000001</v>
      </c>
      <c r="FF326" s="177">
        <f>IF(C326=4,SUM(Q326+Q327+Q328+S326+S327+S328)*Percapita/30*FF$4+(R326+R327+R328+T326+T327+T328)*Cadeirante/30*FF$4,IF(C326=3,IF(Q329+S329=10,Fixo/30*FF$4+(Q326+Q327+Q328+S326+S327+S328)*Percapita/30*FF$4+(R329+T329)*Cadeirante/30*FF$4,IF(Q329+S329&lt;=9,(Q329+S329)*Crechee/30*FF$4)+(R329+T329)*Cadeirante/30*FF$4+(Q326+Q327+Q328+S326+S327+S328)*Percapita/30*FF$4)+IF(Q329+S329&gt;=11,Fixo/30*FF$4+(Q329+S329-10)*Crechee/30*FF$4,0),IF(C326=2,IF(R326+R327+R328+R329+T326+T327+T328+T329=1,Cadeirante/30*FF$4,IF(R326+R327+R328+R329+T326+T327+T328+T329=2,Fixo/30*FF$4,IF(R326+R327+R328+R329+T326+T327+T328+T329&gt;2,Fixo/30*FF$4+(R326+R327+R328+R329+T326+T327+T328+T329-2)*Cadeirante/30*FF$4)))+(Q326+Q327+Q328+S326+S327+S328)*Percapita/30*FF$4+(Q329+S329)*Crechee/30*FF$4,IF(C326=1,IF(Q326+Q327+Q328+R326+R327+R328+S326+S327+S328+T326+T327+T328&lt;=15,(Q326+Q327+Q328+S326+S327+S328)*Percapita/30*FF$4,IF(Q326+Q327+Q328+R326+R327+R328+S326+S327+S328+T326+T327+T328&gt;=16,Fixo/30*FF$4+(Q326+Q327+Q328+R326+R327+R328+S326+S327+S328+T326+T327-16)*Percapita/30*FF$4))))))</f>
        <v>11730.050000000001</v>
      </c>
      <c r="FG326" s="177">
        <f>IF(C326=4,SUM(U326+U327+U328+W326+W327+W328)*Percapita/30*FG$4+(V326+V327+V328+X326+X327+X328)*Cadeirante/30*FG$4,IF(C326=3,IF(U329+W329=10,Fixo/30*FG$4+(U326+U327+U328+W326+W327+W328)*Percapita/30*FG$4+(V329+X329)*Cadeirante/30*FG$4,IF(U329+W329&lt;=9,(U329+W329)*Crechee/30*FG$4)+(V329+X329)*Cadeirante/30*FG$4+(U326+U327+U328+W326+W327+W328)*Percapita/30*FG$4)+IF(U329+W329&gt;=11,Fixo/30*FG$4+(U329+W329-10)*Crechee/30*FG$4,0),IF(C326=2,IF(V326+V327+V328+V329+X326+X327+X328+X329=1,Cadeirante/30*FG$4,IF(V326+V327+V328+V329+X326+X327+X328+X329=2,Fixo/30*FG$4,IF(V326+V327+V328+V329+X326+X327+X328+X329&gt;2,Fixo/30*FG$4+(V326+V327+V328+V329+X326+X327+X328+X329-2)*Cadeirante/30*FG$4)))+(U326+U327+U328+W326+W327+W328)*Percapita/30*FG$4+(U329+W329)*Crechee/30*FG$4,IF(C326=1,IF(U326+U327+U328+V326+V327+V328+W326+W327+W328+X326+X327+X328&lt;=15,(U326+U327+U328+W326+W327+W328)*Percapita/30*FG$4,IF(U326+U327+U328+V326+V327+V328+W326+W327+W328+X326+X327+X328&gt;=16,Fixo/30*FG$4+(U326+U327+U328+V326+V327+V328+W326+W327+W328+X326+X327-16)*Percapita/30*FG$4))))))</f>
        <v>0</v>
      </c>
      <c r="FH326" s="177">
        <f>IF(C326=4,SUM(Y326+Y327+Y328+AA326+AA327+AA328)*Percapita/30*FH$4+(Z326+Z327+Z328+AB326+AB327+AB328)*Cadeirante/30*FH$4,IF(C326=3,IF(Y329+AA329=10,Fixo/30*FH$4+(Y326+Y327+Y328+AA326+AA327+AA328)*Percapita/30*FH$4+(Z329+AB329)*Cadeirante/30*FH$4,IF(Y329+AA329&lt;=9,(Y329+AA329)*Crechee/30*FH$4)+(Z329+AB329)*Cadeirante/30*FH$4+(Y326+Y327+Y328+AA326+AA327+AA328)*Percapita/30*FH$4)+IF(Y329+AA329&gt;=11,Fixo/30*FH$4+(Y329+AA329-10)*Crechee/30*FH$4,0),IF(C326=2,IF(Z326+Z327+Z328+Z329+AB326+AB327+AB328+AB329=1,Cadeirante/30*FH$4,IF(Z326+Z327+Z328+Z329+AB326+AB327+AB328+AB329=2,Fixo/30*FH$4,IF(Z326+Z327+Z328+Z329+AB326+AB327+AB328+AB329&gt;2,Fixo/30*FH$4+(Z326+Z327+Z328+Z329+AB326+AB327+AB328+AB329-2)*Cadeirante/30*FH$4)))+(Y326+Y327+Y328+AA326+AA327+AA328)*Percapita/30*FH$4+(Y329+AA329)*Crechee/30*FH$4,IF(C326=1,IF(Y326+Y327+Y328+Z326+Z327+Z328+AA326+AA327+AA328+AB326+AB327+AB328&lt;=15,(Y326+Y327+Y328+AA326+AA327+AA328)*Percapita/30*FH$4,IF(Y326+Y327+Y328+Z326+Z327+Z328+AA326+AA327+AA328+AB326+AB327+AB328&gt;=16,Fixo/30*FH$4+(Y326+Y327+Y328+Z326+Z327+Z328+AA326+AA327+AA328+AB326+AB327-16)*Percapita/30*FH$4))))))</f>
        <v>0</v>
      </c>
      <c r="FI326" s="177">
        <f>IF(C326=4,SUM(AC326+AC327+AC328+AE326+AE327+AE328)*Percapita/30*FI$4+(AD326+AD327+AD328+AF326+AF327+AF328)*Cadeirante/30*FI$4,IF(C326=3,IF(AC329+AE329=10,Fixo/30*FI$4+(AC326+AC327+AC328+AE326+AE327+AE328)*Percapita/30*FI$4+(AD329+AF329)*Cadeirante/30*FI$4,IF(AC329+AE329&lt;=9,(AC329+AE329)*Crechee/30*FI$4)+(AD329+AF329)*Cadeirante/30*FI$4+(AC326+AC327+AC328+AE326+AE327+AE328)*Percapita/30*FI$4)+IF(AC329+AE329&gt;=11,Fixo/30*FI$4+(AC329+AE329-10)*Crechee/30*FI$4,0),IF(C326=2,IF(AD326+AD327+AD328+AD329+AF326+AF327+AF328+AF329=1,Cadeirante/30*FI$4,IF(AD326+AD327+AD328+AD329+AF326+AF327+AF328+AF329=2,Fixo/30*FI$4,IF(AD326+AD327+AD328+AD329+AF326+AF327+AF328+AF329&gt;2,Fixo/30*FI$4+(AD326+AD327+AD328+AD329+AF326+AF327+AF328+AF329-2)*Cadeirante/30*FI$4)))+(AC326+AC327+AC328+AE326+AE327+AE328)*Percapita/30*FI$4+(AC329+AE329)*Crechee/30*FI$4,IF(C326=1,IF(AC326+AC327+AC328+AD326+AD327+AD328+AE326+AE327+AE328+AF326+AF327+AF328&lt;=15,(AC326+AC327+AC328+AE326+AE327+AE328)*Percapita/30*FI$4,IF(AC326+AC327+AC328+AD326+AD327+AD328+AE326+AE327+AE328+AF326+AF327+AF328&gt;=16,Fixo/30*FI$4+(AC326+AC327+AC328+AD326+AD327+AD328+AE326+AE327+AE328+AF326+AF327-16)*Percapita/30*FI$4))))))</f>
        <v>0</v>
      </c>
      <c r="FJ326" s="177">
        <f>IF(C326=4,SUM(AG326+AG327+AG328+AI326+AI327+AI328)*Percapita/30*FJ$4+(AH326+AH327+AH328+AJ326+AJ327+AJ328)*Cadeirante/30*FJ$4,IF(C326=3,IF(AG329+AI329=10,Fixo/30*FJ$4+(AG326+AG327+AG328+AI326+AI327+AI328)*Percapita/30*FJ$4+(AH329+AJ329)*Cadeirante/30*FJ$4,IF(AG329+AI329&lt;=9,(AG329+AI329)*Crechee/30*FJ$4)+(AH329+AJ329)*Cadeirante/30*FJ$4+(AG326+AG327+AG328+AI326+AI327+AI328)*Percapita/30*FJ$4)+IF(AG329+AI329&gt;=11,Fixo/30*FJ$4+(AG329+AI329-10)*Crechee/30*FJ$4,0),IF(C326=2,IF(AH326+AH327+AH328+AH329+AJ326+AJ327+AJ328+AJ329=1,Cadeirante/30*FJ$4,IF(AH326+AH327+AH328+AH329+AJ326+AJ327+AJ328+AJ329=2,Fixo/30*FJ$4,IF(AH326+AH327+AH328+AH329+AJ326+AJ327+AJ328+AJ329&gt;2,Fixo/30*FJ$4+(AH326+AH327+AH328+AH329+AJ326+AJ327+AJ328+AJ329-2)*Cadeirante/30*FJ$4)))+(AG326+AG327+AG328+AI326+AI327+AI328)*Percapita/30*FJ$4+(AG329+AI329)*Crechee/30*FJ$4,IF(C326=1,IF(AG326+AG327+AG328+AH326+AH327+AH328+AI326+AI327+AI328+AJ326+AJ327+AJ328&lt;=15,(AG326+AG327+AG328+AI326+AI327+AI328)*Percapita/30*FJ$4,IF(AG326+AG327+AG328+AH326+AH327+AH328+AI326+AI327+AI328+AJ326+AJ327+AJ328&gt;=16,Fixo/30*FJ$4+(AG326+AG327+AG328+AH326+AH327+AH328+AI326+AI327+AI328+AJ326+AJ327-16)*Percapita/30*FJ$4))))))</f>
        <v>0</v>
      </c>
      <c r="FK326" s="177">
        <f>IF(C326=4,SUM(AK326+AK327+AK328+AM326+AM327+AM328)*Percapita/30*FK$4+(AL326+AL327+AL328+AN326+AN327+AN328)*Cadeirante/30*FK$4,IF(C326=3,IF(AK329+AM329=10,Fixo/30*FK$4+(AK326+AK327+AK328+AM326+AM327+AM328)*Percapita/30*FK$4+(AL329+AN329)*Cadeirante/30*FK$4,IF(AK329+AM329&lt;=9,(AK329+AM329)*Crechee/30*FK$4)+(AL329+AN329)*Cadeirante/30*FK$4+(AK326+AK327+AK328+AM326+AM327+AM328)*Percapita/30*FK$4)+IF(AK329+AM329&gt;=11,Fixo/30*FK$4+(AK329+AM329-10)*Crechee/30*FK$4,0),IF(C326=2,IF(AL326+AL327+AL328+AL329+AN326+AN327+AN328+AN329=1,Cadeirante/30*FK$4,IF(AL326+AL327+AL328+AL329+AN326+AN327+AN328+AN329=2,Fixo/30*FK$4,IF(AL326+AL327+AL328+AL329+AN326+AN327+AN328+AN329&gt;2,Fixo/30*FK$4+(AL326+AL327+AL328+AL329+AN326+AN327+AN328+AN329-2)*Cadeirante/30*FK$4)))+(AK326+AK327+AK328+AM326+AM327+AM328)*Percapita/30*FK$4+(AK329+AM329)*Crechee/30*FK$4,IF(C326=1,IF(AK326+AK327+AK328+AL326+AL327+AL328+AM326+AM327+AM328+AN326+AN327+AN328&lt;=15,(AK326+AK327+AK328+AM326+AM327+AM328)*Percapita/30*FK$4,IF(AK326+AK327+AK328+AL326+AL327+AL328+AM326+AM327+AM328+AN326+AN327+AN328&gt;=16,Fixo/30*FK$4+(AK326+AK327+AK328+AL326+AL327+AL328+AM326+AM327+AM328+AN326+AN327-16)*Percapita/30*FK$4))))))</f>
        <v>0</v>
      </c>
      <c r="FL326" s="177">
        <f>IF(C326=4,SUM(AO326+AO327+AO328+AQ326+AQ327+AQ328)*Percapita/30*FL$4+(AP326+AP327+AP328+AR326+AR327+AR328)*Cadeirante/30*FL$4,IF(C326=3,IF(AO329+AQ329=10,Fixo/30*FL$4+(AO326+AO327+AO328+AQ326+AQ327+AQ328)*Percapita/30*FL$4+(AP329+AR329)*Cadeirante/30*FL$4,IF(AO329+AQ329&lt;=9,(AO329+AQ329)*Crechee/30*FL$4)+(AP329+AR329)*Cadeirante/30*FL$4+(AO326+AO327+AO328+AQ326+AQ327+AQ328)*Percapita/30*FL$4)+IF(AO329+AQ329&gt;=11,Fixo/30*FL$4+(AO329+AQ329-10)*Crechee/30*FL$4,0),IF(C326=2,IF(AP326+AP327+AP328+AP329+AR326+AR327+AR328+AR329=1,Cadeirante/30*FL$4,IF(AP326+AP327+AP328+AP329+AR326+AR327+AR328+AR329=2,Fixo/30*FL$4,IF(AP326+AP327+AP328+AP329+AR326+AR327+AR328+AR329&gt;2,Fixo/30*FL$4+(AP326+AP327+AP328+AP329+AR326+AR327+AR328+AR329-2)*Cadeirante/30*FL$4)))+(AO326+AO327+AO328+AQ326+AQ327+AQ328)*Percapita/30*FL$4+(AO329+AQ329)*Crechee/30*FL$4,IF(C326=1,IF(AO326+AO327+AO328+AP326+AP327+AP328+AQ326+AQ327+AQ328+AR326+AR327+AR328&lt;=15,(AO326+AO327+AO328+AQ326+AQ327+AQ328)*Percapita/30*FL$4,IF(AO326+AO327+AO328+AP326+AP327+AP328+AQ326+AQ327+AQ328+AR326+AR327+AR328&gt;=16,Fixo/30*FL$4+(AO326+AO327+AO328+AP326+AP327+AP328+AQ326+AQ327+AQ328+AR326+AR327-16)*Percapita/30*FL$4))))))</f>
        <v>0</v>
      </c>
      <c r="FM326" s="177">
        <f>IF(C326=4,SUM(AS326+AS327+AS328+AU326+AU327+AU328)*Percapita/30*FM$4+(AT326+AT327+AT328+AV326+AV327+AV328)*Cadeirante/30*FM$4,IF(C326=3,IF(AS329+AU329=10,Fixo/30*FM$4+(AS326+AS327+AS328+AU326+AU327+AU328)*Percapita/30*FM$4+(AT329+AV329)*Cadeirante/30*FM$4,IF(AS329+AU329&lt;=9,(AS329+AU329)*Crechee/30*FM$4)+(AT329+AV329)*Cadeirante/30*FM$4+(AS326+AS327+AS328+AU326+AU327+AU328)*Percapita/30*FM$4)+IF(AS329+AU329&gt;=11,Fixo/30*FM$4+(AS329+AU329-10)*Crechee/30*FM$4,0),IF(C326=2,IF(AT326+AT327+AT328+AT329+AV326+AV327+AV328+AV329=1,Cadeirante/30*FM$4,IF(AT326+AT327+AT328+AT329+AV326+AV327+AV328+AV329=2,Fixo/30*FM$4,IF(AT326+AT327+AT328+AT329+AV326+AV327+AV328+AV329&gt;2,Fixo/30*FM$4+(AT326+AT327+AT328+AT329+AV326+AV327+AV328+AV329-2)*Cadeirante/30*FM$4)))+(AS326+AS327+AS328+AU326+AU327+AU328)*Percapita/30*FM$4+(AS329+AU329)*Crechee/30*FM$4,IF(C326=1,IF(AS326+AS327+AS328+AT326+AT327+AT328+AU326+AU327+AU328+AV326+AV327+AV328&lt;=15,(AS326+AS327+AS328+AU326+AU327+AU328)*Percapita/30*FM$4,IF(AS326+AS327+AS328+AT326+AT327+AT328+AU326+AU327+AU328+AV326+AV327+AV328&gt;=16,Fixo/30*FM$4+(AS326+AS327+AS328+AT326+AT327+AT328+AU326+AU327+AU328+AV326+AV327-16)*Percapita/30*FM$4))))))</f>
        <v>0</v>
      </c>
      <c r="FN326" s="177">
        <f>IF(C326=4,SUM(AW326+AW327+AW328+AY326+AY327+AY328)*Percapita/30*FN$4+(AX326+AX327+AX328+AZ326+AZ327+AZ328)*Cadeirante/30*FN$4,IF(C326=3,IF(AW329+AY329=10,Fixo/30*FN$4+(AW326+AW327+AW328+AY326+AY327+AY328)*Percapita/30*FN$4+(AX329+AZ329)*Cadeirante/30*FN$4,IF(AW329+AY329&lt;=9,(AW329+AY329)*Crechee/30*FN$4)+(AX329+AZ329)*Cadeirante/30*FN$4+(AW326+AW327+AW328+AY326+AY327+AY328)*Percapita/30*FN$4)+IF(AW329+AY329&gt;=11,Fixo/30*FN$4+(AW329+AY329-10)*Crechee/30*FN$4,0),IF(C326=2,IF(AX326+AX327+AX328+AX329+AZ326+AZ327+AZ328+AZ329=1,Cadeirante/30*FN$4,IF(AX326+AX327+AX328+AX329+AZ326+AZ327+AZ328+AZ329=2,Fixo/30*FN$4,IF(AX326+AX327+AX328+AX329+AZ326+AZ327+AZ328+AZ329&gt;2,Fixo/30*FN$4+(AX326+AX327+AX328+AX329+AZ326+AZ327+AZ328+AZ329-2)*Cadeirante/30*FN$4)))+(AW326+AW327+AW328+AY326+AY327+AY328)*Percapita/30*FN$4+(AW329+AY329)*Crechee/30*FN$4,IF(C326=1,IF(AW326+AW327+AW328+AX326+AX327+AX328+AY326+AY327+AY328+AZ326+AZ327+AZ328&lt;=15,(AW326+AW327+AW328+AY326+AY327+AY328)*Percapita/30*FN$4,IF(AW326+AW327+AW328+AX326+AX327+AX328+AY326+AY327+AY328+AZ326+AZ327+AZ328&gt;=16,Fixo/30*FN$4+(AW326+AW327+AW328+AX326+AX327+AX328+AY326+AY327+AY328+AZ326+AZ327-16)*Percapita/30*FN$4))))))</f>
        <v>0</v>
      </c>
      <c r="FO326" s="177">
        <f>IF(C326=4,SUM(BA326+BA327+BA328+BC326+BC327+BC328)*Percapita/30*FO$4+(BB326+BB327+BB328+BD326+BD327+BD328)*Cadeirante/30*FO$4,IF(C326=3,IF(BA329+BC329=10,Fixo/30*FO$4+(BA326+BA327+BA328+BC326+BC327+BC328)*Percapita/30*FO$4+(BB329+BD329)*Cadeirante/30*FO$4,IF(BA329+BC329&lt;=9,(BA329+BC329)*Crechee/30*FO$4)+(BB329+BD329)*Cadeirante/30*FO$4+(BA326+BA327+BA328+BC326+BC327+BC328)*Percapita/30*FO$4)+IF(BA329+BC329&gt;=11,Fixo/30*FO$4+(BA329+BC329-10)*Crechee/30*FO$4,0),IF(C326=2,IF(BB326+BB327+BB328+BB329+BD326+BD327+BD328+BD329=1,Cadeirante/30*FO$4,IF(BB326+BB327+BB328+BB329+BD326+BD327+BD328+BD329=2,Fixo/30*FO$4,IF(BB326+BB327+BB328+BB329+BD326+BD327+BD328+BD329&gt;2,Fixo/30*FO$4+(BB326+BB327+BB328+BB329+BD326+BD327+BD328+BD329-2)*Cadeirante/30*FO$4)))+(BA326+BA327+BA328+BC326+BC327+BC328)*Percapita/30*FO$4+(BA329+BC329)*Crechee/30*FO$4,IF(C326=1,IF(BA326+BA327+BA328+BB326+BB327+BB328+BC326+BC327+BC328+BD326+BD327+BD328&lt;=15,(BA326+BA327+BA328+BC326+BC327+BC328)*Percapita/30*FO$4,IF(BA326+BA327+BA328+BB326+BB327+BB328+BC326+BC327+BC328+BD326+BD327+BD328&gt;=16,Fixo/30*FO$4+(BA326+BA327+BA328+BB326+BB327+BB328+BC326+BC327+BC328+BD326+BD327-16)*Percapita/30*FO$4))))))</f>
        <v>0</v>
      </c>
      <c r="FP326" s="177">
        <f>IF(C326=4,SUM(BE326+BE327+BE328+BG326+BG327+BG328)*Percapita/30*FP$4+(BF326+BF327+BF328+BH326+BH327+BH328)*Cadeirante/30*FP$4,IF(C326=3,IF(BE329+BG329=10,Fixo/30*FP$4+(BE326+BE327+BE328+BG326+BG327+BG328)*Percapita/30*FP$4+(BF329+BH329)*Cadeirante/30*FP$4,IF(BE329+BG329&lt;=9,(BE329+BG329)*Crechee/30*FP$4)+(BF329+BH329)*Cadeirante/30*FP$4+(BE326+BE327+BE328+BG326+BG327+BG328)*Percapita/30*FP$4)+IF(BE329+BG329&gt;=11,Fixo/30*FP$4+(BE329+BG329-10)*Crechee/30*FP$4,0),IF(C326=2,IF(BF326+BF327+BF328+BF329+BH326+BH327+BH328+BH329=1,Cadeirante/30*FP$4,IF(BF326+BF327+BF328+BF329+BH326+BH327+BH328+BH329=2,Fixo/30*FP$4,IF(BF326+BF327+BF328+BF329+BH326+BH327+BH328+BH329&gt;2,Fixo/30*FP$4+(BF326+BF327+BF328+BF329+BH326+BH327+BH328+BH329-2)*Cadeirante/30*FP$4)))+(BE326+BE327+BE328+BG326+BG327+BG328)*Percapita/30*FP$4+(BE329+BG329)*Crechee/30*FP$4,IF(C326=1,IF(BE326+BE327+BE328+BF326+BF327+BF328+BG326+BG327+BG328+BH326+BH327+BH328&lt;=15,(BE326+BE327+BE328+BG326+BG327+BG328)*Percapita/30*FP$4,IF(BE326+BE327+BE328+BF326+BF327+BF328+BG326+BG327+BG328+BH326+BH327+BH328&gt;=16,Fixo/30*FP$4+(BE326+BE327+BE328+BF326+BF327+BF328+BG326+BG327+BG328+BH326+BH327-16)*Percapita/30*FP$4))))))</f>
        <v>0</v>
      </c>
      <c r="FQ326" s="177">
        <f>IF(C326=4,SUM(BI326+BI327+BI328+BK326+BK327+BK328)*Percapita/30*FQ$4+(BJ326+BJ327+BJ328+BL326+BL327+BL328)*Cadeirante/30*FQ$4,IF(C326=3,IF(BI329+BK329=10,Fixo/30*FQ$4+(BI326+BI327+BI328+BK326+BK327+BK328)*Percapita/30*FQ$4+(BJ329+BL329)*Cadeirante/30*FQ$4,IF(BI329+BK329&lt;=9,(BI329+BK329)*Crechee/30*FQ$4)+(BJ329+BL329)*Cadeirante/30*FQ$4+(BI326+BI327+BI328+BK326+BK327+BK328)*Percapita/30*FQ$4)+IF(BI329+BK329&gt;=11,Fixo/30*FQ$4+(BI329+BK329-10)*Crechee/30*FQ$4,0),IF(C326=2,IF(BJ326+BJ327+BJ328+BJ329+BL326+BL327+BL328+BL329=1,Cadeirante/30*FQ$4,IF(BJ326+BJ327+BJ328+BJ329+BL326+BL327+BL328+BL329=2,Fixo/30*FQ$4,IF(BJ326+BJ327+BJ328+BJ329+BL326+BL327+BL328+BL329&gt;2,Fixo/30*FQ$4+(BJ326+BJ327+BJ328+BJ329+BL326+BL327+BL328+BL329-2)*Cadeirante/30*FQ$4)))+(BI326+BI327+BI328+BK326+BK327+BK328)*Percapita/30*FQ$4+(BI329+BK329)*Crechee/30*FQ$4,IF(C326=1,IF(BI326+BI327+BI328+BJ326+BJ327+BJ328+BK326+BK327+BK328+BL326+BL327+BL328&lt;=15,(BI326+BI327+BI328+BK326+BK327+BK328)*Percapita/30*FQ$4,IF(BI326+BI327+BI328+BJ326+BJ327+BJ328+BK326+BK327+BK328+BL326+BL327+BL328&gt;=16,Fixo/30*FQ$4+(BI326+BI327+BI328+BJ326+BJ327+BJ328+BK326+BK327+BK328+BL326+BL327-16)*Percapita/30*FQ$4))))))</f>
        <v>0</v>
      </c>
      <c r="FR326" s="177">
        <f>IF(C326=4,SUM(BM326+BM327+BM328+BO326+BO327+BO328)*Percapita/30*FR$4+(BN326+BN327+BN328+BP326+BP327+BP328)*Cadeirante/30*FR$4,IF(C326=3,IF(BM329+BO329=10,Fixo/30*FR$4+(BM326+BM327+BM328+BO326+BO327+BO328)*Percapita/30*FR$4+(BN329+BP329)*Cadeirante/30*FR$4,IF(BM329+BO329&lt;=9,(BM329+BO329)*Crechee/30*FR$4)+(BN329+BP329)*Cadeirante/30*FR$4+(BM326+BM327+BM328+BO326+BO327+BO328)*Percapita/30*FR$4)+IF(BM329+BO329&gt;=11,Fixo/30*FR$4+(BM329+BO329-10)*Crechee/30*FR$4,0),IF(C326=2,IF(BN326+BN327+BN328+BN329+BP326+BP327+BP328+BP329=1,Cadeirante/30*FR$4,IF(BN326+BN327+BN328+BN329+BP326+BP327+BP328+BP329=2,Fixo/30*FR$4,IF(BN326+BN327+BN328+BN329+BP326+BP327+BP328+BP329&gt;2,Fixo/30*FR$4+(BN326+BN327+BN328+BN329+BP326+BP327+BP328+BP329-2)*Cadeirante/30*FR$4)))+(BM326+BM327+BM328+BO326+BO327+BO328)*Percapita/30*FR$4+(BM329+BO329)*Crechee/30*FR$4,IF(C326=1,IF(BM326+BM327+BM328+BN326+BN327+BN328+BO326+BO327+BO328+BP326+BP327+BP328&lt;=15,(BM326+BM327+BM328+BO326+BO327+BO328)*Percapita/30*FR$4,IF(BM326+BM327+BM328+BN326+BN327+BN328+BO326+BO327+BO328+BP326+BP327+BP328&gt;=16,Fixo/30*FR$4+(BM326+BM327+BM328+BN326+BN327+BN328+BO326+BO327+BO328+BP326+BP327-16)*Percapita/30*FR$4))))))</f>
        <v>0</v>
      </c>
      <c r="FS326" s="177">
        <f>IF(C326=4,SUM(BQ326+BQ327+BQ328+BS326+BS327+BS328)*Percapita/30*FS$4+(BR326+BR327+BR328+BT326+BT327+BT328)*Cadeirante/30*FS$4,IF(C326=3,IF(BQ329+BS329=10,Fixo/30*FS$4+(BQ326+BQ327+BQ328+BS326+BS327+BS328)*Percapita/30*FS$4+(BR329+BT329)*Cadeirante/30*FS$4,IF(BQ329+BS329&lt;=9,(BQ329+BS329)*Crechee/30*FS$4)+(BR329+BT329)*Cadeirante/30*FS$4+(BQ326+BQ327+BQ328+BS326+BS327+BS328)*Percapita/30*FS$4)+IF(BQ329+BS329&gt;=11,Fixo/30*FS$4+(BQ329+BS329-10)*Crechee/30*FS$4,0),IF(C326=2,IF(BR326+BR327+BR328+BR329+BT326+BT327+BT328+BT329=1,Cadeirante/30*FS$4,IF(BR326+BR327+BR328+BR329+BT326+BT327+BT328+BT329=2,Fixo/30*FS$4,IF(BR326+BR327+BR328+BR329+BT326+BT327+BT328+BT329&gt;2,Fixo/30*FS$4+(BR326+BR327+BR328+BR329+BT326+BT327+BT328+BT329-2)*Cadeirante/30*FS$4)))+(BQ326+BQ327+BQ328+BS326+BS327+BS328)*Percapita/30*FS$4+(BQ329+BS329)*Crechee/30*FS$4,IF(C326=1,IF(BQ326+BQ327+BQ328+BR326+BR327+BR328+BS326+BS327+BS328+BT326+BT327+BT328&lt;=15,(BQ326+BQ327+BQ328+BS326+BS327+BS328)*Percapita/30*FS$4,IF(BQ326+BQ327+BQ328+BR326+BR327+BR328+BS326+BS327+BS328+BT326+BT327+BT328&gt;=16,Fixo/30*FS$4+(BQ326+BQ327+BQ328+BR326+BR327+BR328+BS326+BS327+BS328+BT326+BT327-16)*Percapita/30*FS$4))))))</f>
        <v>0</v>
      </c>
      <c r="FT326" s="177">
        <f>IF(C326=4,SUM(BU326+BU327+BU328+BW326+BW327+BW328)*Percapita/30*FT$4+(BV326+BV327+BV328+BX326+BX327+BX328)*Cadeirante/30*FT$4,IF(C326=3,IF(BU329+BW329=10,Fixo/30*FT$4+(BU326+BU327+BU328+BW326+BW327+BW328)*Percapita/30*FT$4+(BV329+BX329)*Cadeirante/30*FT$4,IF(BU329+BW329&lt;=9,(BU329+BW329)*Crechee/30*FT$4)+(BV329+BX329)*Cadeirante/30*FT$4+(BU326+BU327+BU328+BW326+BW327+BW328)*Percapita/30*FT$4)+IF(BU329+BW329&gt;=11,Fixo/30*FT$4+(BU329+BW329-10)*Crechee/30*FT$4,0),IF(C326=2,IF(BV326+BV327+BV328+BV329+BX326+BX327+BX328+BX329=1,Cadeirante/30*FT$4,IF(BV326+BV327+BV328+BV329+BX326+BX327+BX328+BX329=2,Fixo/30*FT$4,IF(BV326+BV327+BV328+BV329+BX326+BX327+BX328+BX329&gt;2,Fixo/30*FT$4+(BV326+BV327+BV328+BV329+BX326+BX327+BX328+BX329-2)*Cadeirante/30*FT$4)))+(BU326+BU327+BU328+BW326+BW327+BW328)*Percapita/30*FT$4+(BU329+BW329)*Crechee/30*FT$4,IF(C326=1,IF(BU326+BU327+BU328+BV326+BV327+BV328+BW326+BW327+BW328+BX326+BX327+BX328&lt;=15,(BU326+BU327+BU328+BW326+BW327+BW328)*Percapita/30*FT$4,IF(BU326+BU327+BU328+BV326+BV327+BV328+BW326+BW327+BW328+BX326+BX327+BX328&gt;=16,Fixo/30*FT$4+(BU326+BU327+BU328+BV326+BV327+BV328+BW326+BW327+BW328+BX326+BX327-16)*Percapita/30*FT$4))))))</f>
        <v>0</v>
      </c>
      <c r="FU326" s="177">
        <f>IF(C326=4,SUM(BY326+BY327+BY328+CA326+CA327+CA328)*Percapita/30*FU$4+(BZ326+BZ327+BZ328+CB326+CB327+CB328)*Cadeirante/30*FU$4,IF(C326=3,IF(BY329+CA329=10,Fixo/30*FU$4+(BY326+BY327+BY328+CA326+CA327+CA328)*Percapita/30*FU$4+(BZ329+CB329)*Cadeirante/30*FU$4,IF(BY329+CA329&lt;=9,(BY329+CA329)*Crechee/30*FU$4)+(BZ329+CB329)*Cadeirante/30*FU$4+(BY326+BY327+BY328+CA326+CA327+CA328)*Percapita/30*FU$4)+IF(BY329+CA329&gt;=11,Fixo/30*FU$4+(BY329+CA329-10)*Crechee/30*FU$4,0),IF(C326=2,IF(BZ326+BZ327+BZ328+BZ329+CB326+CB327+CB328+CB329=1,Cadeirante/30*FU$4,IF(BZ326+BZ327+BZ328+BZ329+CB326+CB327+CB328+CB329=2,Fixo/30*FU$4,IF(BZ326+BZ327+BZ328+BZ329+CB326+CB327+CB328+CB329&gt;2,Fixo/30*FU$4+(BZ326+BZ327+BZ328+BZ329+CB326+CB327+CB328+CB329-2)*Cadeirante/30*FU$4)))+(BY326+BY327+BY328+CA326+CA327+CA328)*Percapita/30*FU$4+(BY329+CA329)*Crechee/30*FU$4,IF(C326=1,IF(BY326+BY327+BY328+BZ326+BZ327+BZ328+CA326+CA327+CA328+CB326+CB327+CB328&lt;=15,(BY326+BY327+BY328+CA326+CA327+CA328)*Percapita/30*FU$4,IF(BY326+BY327+BY328+BZ326+BZ327+BZ328+CA326+CA327+CA328+CB326+CB327+CB328&gt;=16,Fixo/30*FU$4+(BY326+BY327+BY328+BZ326+BZ327+BZ328+CA326+CA327+CA328+CB326+CB327-16)*Percapita/30*FU$4))))))</f>
        <v>0</v>
      </c>
      <c r="FV326" s="177">
        <f>IF(C326=4,SUM(CC326+CC327+CC328+CE326+CE327+CE328)*Percapita/30*FV$4+(CD326+CD327+CD328+CF326+CF327+CF328)*Cadeirante/30*FV$4,IF(C326=3,IF(CC329+CE329=10,Fixo/30*FV$4+(CC326+CC327+CC328+CE326+CE327+CE328)*Percapita/30*FV$4+(CD329+CF329)*Cadeirante/30*FV$4,IF(CC329+CE329&lt;=9,(CC329+CE329)*Crechee/30*FV$4)+(CD329+CF329)*Cadeirante/30*FV$4+(CC326+CC327+CC328+CE326+CE327+CE328)*Percapita/30*FV$4)+IF(CC329+CE329&gt;=11,Fixo/30*FV$4+(CC329+CE329-10)*Crechee/30*FV$4,0),IF(C326=2,IF(CD326+CD327+CD328+CD329+CF326+CF327+CF328+CF329=1,Cadeirante/30*FV$4,IF(CD326+CD327+CD328+CD329+CF326+CF327+CF328+CF329=2,Fixo/30*FV$4,IF(CD326+CD327+CD328+CD329+CF326+CF327+CF328+CF329&gt;2,Fixo/30*FV$4+(CD326+CD327+CD328+CD329+CF326+CF327+CF328+CF329-2)*Cadeirante/30*FV$4)))+(CC326+CC327+CC328+CE326+CE327+CE328)*Percapita/30*FV$4+(CC329+CE329)*Crechee/30*FV$4,IF(C326=1,IF(CC326+CC327+CC328+CD326+CD327+CD328+CE326+CE327+CE328+CF326+CF327+CF328&lt;=15,(CC326+CC327+CC328+CE326+CE327+CE328)*Percapita/30*FV$4,IF(CC326+CC327+CC328+CD326+CD327+CD328+CE326+CE327+CE328+CF326+CF327+CF328&gt;=16,Fixo/30*FV$4+(CC326+CC327+CC328+CD326+CD327+CD328+CE326+CE327+CE328+CF326+CF327-16)*Percapita/30*FV$4))))))</f>
        <v>0</v>
      </c>
      <c r="FW326" s="177">
        <f>IF(C326=4,SUM(CG326+CG327+CG328+CI326+CI327+CI328)*Percapita/30*FW$4+(CH326+CH327+CH328+CJ326+CJ327+CJ328)*Cadeirante/30*FW$4,IF(C326=3,IF(CG329+CI329=10,Fixo/30*FW$4+(CG326+CG327+CG328+CI326+CI327+CI328)*Percapita/30*FW$4+(CH329+CJ329)*Cadeirante/30*FW$4,IF(CG329+CI329&lt;=9,(CG329+CI329)*Crechee/30*FW$4)+(CH329+CJ329)*Cadeirante/30*FW$4+(CG326+CG327+CG328+CI326+CI327+CI328)*Percapita/30*FW$4)+IF(CG329+CI329&gt;=11,Fixo/30*FW$4+(CG329+CI329-10)*Crechee/30*FW$4,0),IF(C326=2,IF(CH326+CH327+CH328+CH329+CJ326+CJ327+CJ328+CJ329=1,Cadeirante/30*FW$4,IF(CH326+CH327+CH328+CH329+CJ326+CJ327+CJ328+CJ329=2,Fixo/30*FW$4,IF(CH326+CH327+CH328+CH329+CJ326+CJ327+CJ328+CJ329&gt;2,Fixo/30*FW$4+(CH326+CH327+CH328+CH329+CJ326+CJ327+CJ328+CJ329-2)*Cadeirante/30*FW$4)))+(CG326+CG327+CG328+CI326+CI327+CI328)*Percapita/30*FW$4+(CG329+CI329)*Crechee/30*FW$4,IF(C326=1,IF(CG326+CG327+CG328+CH326+CH327+CH328+CI326+CI327+CI328+CJ326+CJ327+CJ328&lt;=15,(CG326+CG327+CG328+CI326+CI327+CI328)*Percapita/30*FW$4,IF(CG326+CG327+CG328+CH326+CH327+CH328+CI326+CI327+CI328+CJ326+CJ327+CJ328&gt;=16,Fixo/30*FW$4+(CG326+CG327+CG328+CH326+CH327+CH328+CI326+CI327+CI328+CJ326+CJ327-16)*Percapita/30*FW$4))))))</f>
        <v>0</v>
      </c>
      <c r="FX326" s="177">
        <f>IF(C326=4,SUM(CK326+CK327+CK328+CM326+CM327+CM328)*Percapita/30*FX$4+(CL326+CL327+CL328+CN326+CN327+CN328)*Cadeirante/30*FX$4,IF(C326=3,IF(CK329+CM329=10,Fixo/30*FX$4+(CK326+CK327+CK328+CM326+CM327+CM328)*Percapita/30*FX$4+(CL329+CN329)*Cadeirante/30*FX$4,IF(CK329+CM329&lt;=9,(CK329+CM329)*Crechee/30*FX$4)+(CL329+CN329)*Cadeirante/30*FX$4+(CK326+CK327+CK328+CM326+CM327+CM328)*Percapita/30*FX$4)+IF(CK329+CM329&gt;=11,Fixo/30*FX$4+(CK329+CM329-10)*Crechee/30*FX$4,0),IF(C326=2,IF(CL326+CL327+CL328+CL329+CN326+CN327+CN328+CN329=1,Cadeirante/30*FX$4,IF(CL326+CL327+CL328+CL329+CN326+CN327+CN328+CN329=2,Fixo/30*FX$4,IF(CL326+CL327+CL328+CL329+CN326+CN327+CN328+CN329&gt;2,Fixo/30*FX$4+(CL326+CL327+CL328+CL329+CN326+CN327+CN328+CN329-2)*Cadeirante/30*FX$4)))+(CK326+CK327+CK328+CM326+CM327+CM328)*Percapita/30*FX$4+(CK329+CM329)*Crechee/30*FX$4,IF(C326=1,IF(CK326+CK327+CK328+CL326+CL327+CL328+CM326+CM327+CM328+CN326+CN327+CN328&lt;=15,(CK326+CK327+CK328+CM326+CM327+CM328)*Percapita/30*FX$4,IF(CK326+CK327+CK328+CL326+CL327+CL328+CM326+CM327+CM328+CN326+CN327+CN328&gt;=16,Fixo/30*FX$4+(CK326+CK327+CK328+CL326+CL327+CL328+CM326+CM327+CM328+CN326+CN327-16)*Percapita/30*FX$4))))))</f>
        <v>0</v>
      </c>
      <c r="FY326" s="177">
        <f>IF(C326=4,SUM(CO326+CO327+CO328+CQ326+CQ327+CQ328)*Percapita/30*FY$4+(CP326+CP327+CP328+CR326+CR327+CR328)*Cadeirante/30*FY$4,IF(C326=3,IF(CO329+CQ329=10,Fixo/30*FY$4+(CO326+CO327+CO328+CQ326+CQ327+CQ328)*Percapita/30*FY$4+(CP329+CR329)*Cadeirante/30*FY$4,IF(CO329+CQ329&lt;=9,(CO329+CQ329)*Crechee/30*FY$4)+(CP329+CR329)*Cadeirante/30*FY$4+(CO326+CO327+CO328+CQ326+CQ327+CQ328)*Percapita/30*FY$4)+IF(CO329+CQ329&gt;=11,Fixo/30*FY$4+(CO329+CQ329-10)*Crechee/30*FY$4,0),IF(C326=2,IF(CP326+CP327+CP328+CP329+CR326+CR327+CR328+CR329=1,Cadeirante/30*FY$4,IF(CP326+CP327+CP328+CP329+CR326+CR327+CR328+CR329=2,Fixo/30*FY$4,IF(CP326+CP327+CP328+CP329+CR326+CR327+CR328+CR329&gt;2,Fixo/30*FY$4+(CP326+CP327+CP328+CP329+CR326+CR327+CR328+CR329-2)*Cadeirante/30*FY$4)))+(CO326+CO327+CO328+CQ326+CQ327+CQ328)*Percapita/30*FY$4+(CO329+CQ329)*Crechee/30*FY$4,IF(C326=1,IF(CO326+CO327+CO328+CP326+CP327+CP328+CQ326+CQ327+CQ328+CR326+CR327+CR328&lt;=15,(CO326+CO327+CO328+CQ326+CQ327+CQ328)*Percapita/30*FY$4,IF(CO326+CO327+CO328+CP326+CP327+CP328+CQ326+CQ327+CQ328+CR326+CR327+CR328&gt;=16,Fixo/30*FY$4+(CO326+CO327+CO328+CP326+CP327+CP328+CQ326+CQ327+CQ328+CR326+CR327-16)*Percapita/30*FY$4))))))</f>
        <v>0</v>
      </c>
      <c r="FZ326" s="177">
        <f>IF(C326=4,SUM(CS326+CS327+CS328+CU326+CU327+CU328)*Percapita/30*FZ$4+(CT326+CT327+CT328+CV326+CV327+CV328)*Cadeirante/30*FZ$4,IF(C326=3,IF(CS329+CU329=10,Fixo/30*FZ$4+(CS326+CS327+CS328+CU326+CU327+CU328)*Percapita/30*FZ$4+(CT329+CV329)*Cadeirante/30*FZ$4,IF(CS329+CU329&lt;=9,(CS329+CU329)*Crechee/30*FZ$4)+(CT329+CV329)*Cadeirante/30*FZ$4+(CS326+CS327+CS328+CU326+CU327+CU328)*Percapita/30*FZ$4)+IF(CS329+CU329&gt;=11,Fixo/30*FZ$4+(CS329+CU329-10)*Crechee/30*FZ$4,0),IF(C326=2,IF(CT326+CT327+CT328+CT329+CV326+CV327+CV328+CV329=1,Cadeirante/30*FZ$4,IF(CT326+CT327+CT328+CT329+CV326+CV327+CV328+CV329=2,Fixo/30*FZ$4,IF(CT326+CT327+CT328+CT329+CV326+CV327+CV328+CV329&gt;2,Fixo/30*FZ$4+(CT326+CT327+CT328+CT329+CV326+CV327+CV328+CV329-2)*Cadeirante/30*FZ$4)))+(CS326+CS327+CS328+CU326+CU327+CU328)*Percapita/30*FZ$4+(CS329+CU329)*Crechee/30*FZ$4,IF(C326=1,IF(CS326+CS327+CS328+CT326+CT327+CT328+CU326+CU327+CU328+CV326+CV327+CV328&lt;=15,(CS326+CS327+CS328+CU326+CU327+CU328)*Percapita/30*FZ$4,IF(CS326+CS327+CS328+CT326+CT327+CT328+CU326+CU327+CU328+CV326+CV327+CV328&gt;=16,Fixo/30*FZ$4+(CS326+CS327+CS328+CT326+CT327+CT328+CU326+CU327+CU328+CV326+CV327-16)*Percapita/30*FZ$4))))))</f>
        <v>0</v>
      </c>
      <c r="GA326" s="177">
        <f>IF(C326=4,SUM(CW326+CW327+CW328+CY326+CY327+CY328)*Percapita/30*GA$4+(CX326+CX327+CX328+CZ326+CZ327+CZ328)*Cadeirante/30*GA$4,IF(C326=3,IF(CW329+CY329=10,Fixo/30*GA$4+(CW326+CW327+CW328+CY326+CY327+CY328)*Percapita/30*GA$4+(CX329+CZ329)*Cadeirante/30*GA$4,IF(CW329+CY329&lt;=9,(CW329+CY329)*Crechee/30*GA$4)+(CX329+CZ329)*Cadeirante/30*GA$4+(CW326+CW327+CW328+CY326+CY327+CY328)*Percapita/30*GA$4)+IF(CW329+CY329&gt;=11,Fixo/30*GA$4+(CW329+CY329-10)*Crechee/30*GA$4,0),IF(C326=2,IF(CX326+CX327+CX328+CX329+CZ326+CZ327+CZ328+CZ329=1,Cadeirante/30*GA$4,IF(CX326+CX327+CX328+CX329+CZ326+CZ327+CZ328+CZ329=2,Fixo/30*GA$4,IF(CX326+CX327+CX328+CX329+CZ326+CZ327+CZ328+CZ329&gt;2,Fixo/30*GA$4+(CX326+CX327+CX328+CX329+CZ326+CZ327+CZ328+CZ329-2)*Cadeirante/30*GA$4)))+(CW326+CW327+CW328+CY326+CY327+CY328)*Percapita/30*GA$4+(CW329+CY329)*Crechee/30*GA$4,IF(C326=1,IF(CW326+CW327+CW328+CX326+CX327+CX328+CY326+CY327+CY328+CZ326+CZ327+CZ328&lt;=15,(CW326+CW327+CW328+CY326+CY327+CY328)*Percapita/30*GA$4,IF(CW326+CW327+CW328+CX326+CX327+CX328+CY326+CY327+CY328+CZ326+CZ327+CZ328&gt;=16,Fixo/30*GA$4+(CW326+CW327+CW328+CX326+CX327+CX328+CY326+CY327+CY328+CZ326+CZ327-16)*Percapita/30*GA$4))))))</f>
        <v>0</v>
      </c>
      <c r="GB326" s="177">
        <f>IF(C326=4,SUM(DA326+DA327+DA328+DC326+DC327+DC328)*Percapita/30*GB$4+(DB326+DB327+DB328+DD326+DD327+DD328)*Cadeirante/30*GB$4,IF(C326=3,IF(DA329+DC329=10,Fixo/30*GB$4+(DA326+DA327+DA328+DC326+DC327+DC328)*Percapita/30*GB$4+(DB329+DD329)*Cadeirante/30*GB$4,IF(DA329+DC329&lt;=9,(DA329+DC329)*Crechee/30*GB$4)+(DB329+DD329)*Cadeirante/30*GB$4+(DA326+DA327+DA328+DC326+DC327+DC328)*Percapita/30*GB$4)+IF(DA329+DC329&gt;=11,Fixo/30*GB$4+(DA329+DC329-10)*Crechee/30*GB$4,0),IF(C326=2,IF(DB326+DB327+DB328+DB329+DD326+DD327+DD328+DD329=1,Cadeirante/30*GB$4,IF(DB326+DB327+DB328+DB329+DD326+DD327+DD328+DD329=2,Fixo/30*GB$4,IF(DB326+DB327+DB328+DB329+DD326+DD327+DD328+DD329&gt;2,Fixo/30*GB$4+(DB326+DB327+DB328+DB329+DD326+DD327+DD328+DD329-2)*Cadeirante/30*GB$4)))+(DA326+DA327+DA328+DC326+DC327+DC328)*Percapita/30*GB$4+(DA329+DC329)*Crechee/30*GB$4,IF(C326=1,IF(DA326+DA327+DA328+DB326+DB327+DB328+DC326+DC327+DC328+DD326+DD327+DD328&lt;=15,(DA326+DA327+DA328+DC326+DC327+DC328)*Percapita/30*GB$4,IF(DA326+DA327+DA328+DB326+DB327+DB328+DC326+DC327+DC328+DD326+DD327+DD328&gt;=16,Fixo/30*GB$4+(DA326+DA327+DA328+DB326+DB327+DB328+DC326+DC327+DC328+DD326+DD327-16)*Percapita/30*GB$4))))))</f>
        <v>0</v>
      </c>
      <c r="GC326" s="177">
        <f>IF(C326=4,SUM(DE326+DE327+DE328+DG326+DG327+DG328)*Percapita/30*GC$4+(DF326+DF327+DF328+DH326+DH327+DH328)*Cadeirante/30*GC$4,IF(C326=3,IF(DE329+DG329=10,Fixo/30*GC$4+(DE326+DE327+DE328+DG326+DG327+DG328)*Percapita/30*GC$4+(DF329+DH329)*Cadeirante/30*GC$4,IF(DE329+DG329&lt;=9,(DE329+DG329)*Crechee/30*GC$4)+(DF329+DH329)*Cadeirante/30*GC$4+(DE326+DE327+DE328+DG326+DG327+DG328)*Percapita/30*GC$4)+IF(DE329+DG329&gt;=11,Fixo/30*GC$4+(DE329+DG329-10)*Crechee/30*GC$4,0),IF(C326=2,IF(DF326+DF327+DF328+DF329+DH326+DH327+DH328+DH329=1,Cadeirante/30*GC$4,IF(DF326+DF327+DF328+DF329+DH326+DH327+DH328+DH329=2,Fixo/30*GC$4,IF(DF326+DF327+DF328+DF329+DH326+DH327+DH328+DH329&gt;2,Fixo/30*GC$4+(DF326+DF327+DF328+DF329+DH326+DH327+DH328+DH329-2)*Cadeirante/30*GC$4)))+(DE326+DE327+DE328+DG326+DG327+DG328)*Percapita/30*GC$4+(DE329+DG329)*Crechee/30*GC$4,IF(C326=1,IF(DE326+DE327+DE328+DF326+DF327+DF328+DG326+DG327+DG328+DH326+DH327+DH328&lt;=15,(DE326+DE327+DE328+DG326+DG327+DG328)*Percapita/30*GC$4,IF(DE326+DE327+DE328+DF326+DF327+DF328+DG326+DG327+DG328+DH326+DH327+DH328&gt;=16,Fixo/30*GC$4+(DE326+DE327+DE328+DF326+DF327+DF328+DG326+DG327+DG328+DH326+DH327-16)*Percapita/30*GC$4))))))</f>
        <v>0</v>
      </c>
      <c r="GD326" s="177">
        <f>IF(C326=4,SUM(DI326+DI327+DI328+DK326+DK327+DK328)*Percapita/30*GD$4+(DJ326+DJ327+DJ328+DL326+DL327+DL328)*Cadeirante/30*GD$4,IF(C326=3,IF(DI329+DK329=10,Fixo/30*GD$4+(DI326+DI327+DI328+DK326+DK327+DK328)*Percapita/30*GD$4+(DJ329+DL329)*Cadeirante/30*GD$4,IF(DI329+DK329&lt;=9,(DI329+DK329)*Crechee/30*GD$4)+(DJ329+DL329)*Cadeirante/30*GD$4+(DI326+DI327+DI328+DK326+DK327+DK328)*Percapita/30*GD$4)+IF(DI329+DK329&gt;=11,Fixo/30*GD$4+(DI329+DK329-10)*Crechee/30*GD$4,0),IF(C326=2,IF(DJ326+DJ327+DJ328+DJ329+DL326+DL327+DL328+DL329=1,Cadeirante/30*GD$4,IF(DJ326+DJ327+DJ328+DJ329+DL326+DL327+DL328+DL329=2,Fixo/30*GD$4,IF(DJ326+DJ327+DJ328+DJ329+DL326+DL327+DL328+DL329&gt;2,Fixo/30*GD$4+(DJ326+DJ327+DJ328+DJ329+DL326+DL327+DL328+DL329-2)*Cadeirante/30*GD$4)))+(DI326+DI327+DI328+DK326+DK327+DK328)*Percapita/30*GD$4+(DI329+DK329)*Crechee/30*GD$4,IF(C326=1,IF(DI326+DI327+DI328+DJ326+DJ327+DJ328+DK326+DK327+DK328+DL326+DL327+DL328&lt;=15,(DI326+DI327+DI328+DK326+DK327+DK328)*Percapita/30*GD$4,IF(DI326+DI327+DI328+DJ326+DJ327+DJ328+DK326+DK327+DK328+DL326+DL327+DL328&gt;=16,Fixo/30*GD$4+(DI326+DI327+DI328+DJ326+DJ327+DJ328+DK326+DK327+DK328+DL326+DL327-16)*Percapita/30*GD$4))))))</f>
        <v>0</v>
      </c>
      <c r="GE326" s="177">
        <f>IF(C326=4,SUM(DM326+DM327+DM328+DO326+DO327+DO328)*Percapita/30*GE$4+(DN326+DN327+DN328+DP326+DP327+DP328)*Cadeirante/30*GE$4,IF(C326=3,IF(DM329+DO329=10,Fixo/30*GE$4+(DM326+DM327+DM328+DO326+DO327+DO328)*Percapita/30*GE$4+(DN329+DP329)*Cadeirante/30*GE$4,IF(DM329+DO329&lt;=9,(DM329+DO329)*Crechee/30*GE$4)+(DN329+DP329)*Cadeirante/30*GE$4+(DM326+DM327+DM328+DO326+DO327+DO328)*Percapita/30*GE$4)+IF(DM329+DO329&gt;=11,Fixo/30*GE$4+(DM329+DO329-10)*Crechee/30*GE$4,0),IF(C326=2,IF(DN326+DN327+DN328+DN329+DP326+DP327+DP328+DP329=1,Cadeirante/30*GE$4,IF(DN326+DN327+DN328+DN329+DP326+DP327+DP328+DP329=2,Fixo/30*GE$4,IF(DN326+DN327+DN328+DN329+DP326+DP327+DP328+DP329&gt;2,Fixo/30*GE$4+(DN326+DN327+DN328+DN329+DP326+DP327+DP328+DP329-2)*Cadeirante/30*GE$4)))+(DM326+DM327+DM328+DO326+DO327+DO328)*Percapita/30*GE$4+(DM329+DO329)*Crechee/30*GE$4,IF(C326=1,IF(DM326+DM327+DM328+DN326+DN327+DN328+DO326+DO327+DO328+DP326+DP327+DP328&lt;=15,(DM326+DM327+DM328+DO326+DO327+DO328)*Percapita/30*GE$4,IF(DM326+DM327+DM328+DN326+DN327+DN328+DO326+DO327+DO328+DP326+DP327+DP328&gt;=16,Fixo/30*GE$4+(DM326+DM327+DM328+DN326+DN327+DN328+DO326+DO327+DO328+DP326+DP327-16)*Percapita/30*GE$4))))))</f>
        <v>0</v>
      </c>
      <c r="GF326" s="177">
        <f>IF(C326=4,SUM(DQ326+DQ327+DQ328+DS326+DS327+DS328)*Percapita/30*GF$4+(DR326+DR327+DR328+DT326+DT327+DT328)*Cadeirante/30*GF$4,IF(C326=3,IF(DQ329+DS329=10,Fixo/30*GF$4+(DQ326+DQ327+DQ328+DS326+DS327+DS328)*Percapita/30*GF$4+(DR329+DT329)*Cadeirante/30*GF$4,IF(DQ329+DS329&lt;=9,(DQ329+DS329)*Crechee/30*GF$4)+(DR329+DT329)*Cadeirante/30*GF$4+(DQ326+DQ327+DQ328+DS326+DS327+DS328)*Percapita/30*GF$4)+IF(DQ329+DS329&gt;=11,Fixo/30*GF$4+(DQ329+DS329-10)*Crechee/30*GF$4,0),IF(C326=2,IF(DR326+DR327+DR328+DR329+DT326+DT327+DT328+DT329=1,Cadeirante/30*GF$4,IF(DR326+DR327+DR328+DR329+DT326+DT327+DT328+DT329=2,Fixo/30*GF$4,IF(DR326+DR327+DR328+DR329+DT326+DT327+DT328+DT329&gt;2,Fixo/30*GF$4+(DR326+DR327+DR328+DR329+DT326+DT327+DT328+DT329-2)*Cadeirante/30*GF$4)))+(DQ326+DQ327+DQ328+DS326+DS327+DS328)*Percapita/30*GF$4+(DQ329+DS329)*Crechee/30*GF$4,IF(C326=1,IF(DQ326+DQ327+DQ328+DR326+DR327+DR328+DS326+DS327+DS328+DT326+DT327+DT328&lt;=15,(DQ326+DQ327+DQ328+DS326+DS327+DS328)*Percapita/30*GF$4,IF(DQ326+DQ327+DQ328+DR326+DR327+DR328+DS326+DS327+DS328+DT326+DT327+DT328&gt;=16,Fixo/30*GF$4+(DQ326+DQ327+DQ328+DR326+DR327+DR328+DS326+DS327+DS328+DT326+DT327-16)*Percapita/30*GF$4))))))</f>
        <v>0</v>
      </c>
      <c r="GG326" s="177">
        <f>IF(C326=4,SUM(DU326+DU327+DU328+DW326+DW327+DW328)*Percapita/30*GG$4+(DV326+DV327+DV328+DX326+DX327+DX328)*Cadeirante/30*GG$4,IF(C326=3,IF(DU329+DW329=10,Fixo/30*GG$4+(DU326+DU327+DU328+DW326+DW327+DW328)*Percapita/30*GG$4+(DV329+DX329)*Cadeirante/30*GG$4,IF(DU329+DW329&lt;=9,(DU329+DW329)*Crechee/30*GG$4)+(DV329+DX329)*Cadeirante/30*GG$4+(DU326+DU327+DU328+DW326+DW327+DW328)*Percapita/30*GG$4)+IF(DU329+DW329&gt;=11,Fixo/30*GG$4+(DU329+DW329-10)*Crechee/30*GG$4,0),IF(C326=2,IF(DV326+DV327+DV328+DV329+DX326+DX327+DX328+DX329=1,Cadeirante/30*GG$4,IF(DV326+DV327+DV328+DV329+DX326+DX327+DX328+DX329=2,Fixo/30*GG$4,IF(DV326+DV327+DV328+DV329+DX326+DX327+DX328+DX329&gt;2,Fixo/30*GG$4+(DV326+DV327+DV328+DV329+DX326+DX327+DX328+DX329-2)*Cadeirante/30*GG$4)))+(DU326+DU327+DU328+DW326+DW327+DW328)*Percapita/30*GG$4+(DU329+DW329)*Crechee/30*GG$4,IF(C326=1,IF(DU326+DU327+DU328+DV326+DV327+DV328+DW326+DW327+DW328+DX326+DX327+DX328&lt;=15,(DU326+DU327+DU328+DW326+DW327+DW328)*Percapita/30*GG$4,IF(DU326+DU327+DU328+DV326+DV327+DV328+DW326+DW327+DW328+DX326+DX327+DX328&gt;=16,Fixo/30*GG$4+(DU326+DU327+DU328+DV326+DV327+DV328+DW326+DW327+DW328+DX326+DX327-16)*Percapita/30*GG$4))))))</f>
        <v>0</v>
      </c>
      <c r="GH326" s="177">
        <f>IF(C326=4,SUM(DY326+DY327+DY328+EA326+EA327+EA328)*Percapita/30*GH$4+(DZ326+DZ327+DZ328+EB326+EB327+EB328)*Cadeirante/30*GH$4,IF(C326=3,IF(DY329+EA329=10,Fixo/30*GH$4+(DY326+DY327+DY328+EA326+EA327+EA328)*Percapita/30*GH$4+(DZ329+EB329)*Cadeirante/30*GH$4,IF(DY329+EA329&lt;=9,(DY329+EA329)*Crechee/30*GH$4)+(DZ329+EB329)*Cadeirante/30*GH$4+(DY326+DY327+DY328+EA326+EA327+EA328)*Percapita/30*GH$4)+IF(DY329+EA329&gt;=11,Fixo/30*GH$4+(DY329+EA329-10)*Crechee/30*GH$4,0),IF(C326=2,IF(DZ326+DZ327+DZ328+DZ329+EB326+EB327+EB328+EB329=1,Cadeirante/30*GH$4,IF(DZ326+DZ327+DZ328+DZ329+EB326+EB327+EB328+EB329=2,Fixo/30*GH$4,IF(DZ326+DZ327+DZ328+DZ329+EB326+EB327+EB328+EB329&gt;2,Fixo/30*GH$4+(DZ326+DZ327+DZ328+DZ329+EB326+EB327+EB328+EB329-2)*Cadeirante/30*GH$4)))+(DY326+DY327+DY328+EA326+EA327+EA328)*Percapita/30*GH$4+(DY329+EA329)*Crechee/30*GH$4,IF(C326=1,IF(DY326+DY327+DY328+DZ326+DZ327+DZ328+EA326+EA327+EA328+EB326+EB327+EB328&lt;=15,(DY326+DY327+DY328+EA326+EA327+EA328)*Percapita/30*GH$4,IF(DY326+DY327+DY328+DZ326+DZ327+DZ328+EA326+EA327+EA328+EB326+EB327+EB328&gt;=16,Fixo/30*GH$4+(DY326+DY327+DY328+DZ326+DZ327+DZ328+EA326+EA327+EA328+EB326+EB327-16)*Percapita/30*GH$4))))))</f>
        <v>0</v>
      </c>
      <c r="GI326" s="177">
        <f>IF(C326=4,SUM(EC326+EC327+EC328+EE326+EE327+EE328)*Percapita/30*GI$4+(ED326+ED327+ED328+EF326+EF327+EF328)*Cadeirante/30*GI$4,IF(C326=3,IF(EC329+EE329=10,Fixo/30*GI$4+(EC326+EC327+EC328+EE326+EE327+EE328)*Percapita/30*GI$4+(ED329+EF329)*Cadeirante/30*GI$4,IF(EC329+EE329&lt;=9,(EC329+EE329)*Crechee/30*GI$4)+(ED329+EF329)*Cadeirante/30*GI$4+(EC326+EC327+EC328+EE326+EE327+EE328)*Percapita/30*GI$4)+IF(EC329+EE329&gt;=11,Fixo/30*GI$4+(EC329+EE329-10)*Crechee/30*GI$4,0),IF(C326=2,IF(ED326+ED327+ED328+ED329+EF326+EF327+EF328+EF329=1,Cadeirante/30*GI$4,IF(ED326+ED327+ED328+ED329+EF326+EF327+EF328+EF329=2,Fixo/30*GI$4,IF(ED326+ED327+ED328+ED329+EF326+EF327+EF328+EF329&gt;2,Fixo/30*GI$4+(ED326+ED327+ED328+ED329+EF326+EF327+EF328+EF329-2)*Cadeirante/30*GI$4)))+(EC326+EC327+EC328+EE326+EE327+EE328)*Percapita/30*GI$4+(EC329+EE329)*Crechee/30*GI$4,IF(C326=1,IF(EC326+EC327+EC328+ED326+ED327+ED328+EE326+EE327+EE328+EF326+EF327+EF328&lt;=15,(EC326+EC327+EC328+EE326+EE327+EE328)*Percapita/30*GI$4,IF(EC326+EC327+EC328+ED326+ED327+ED328+EE326+EE327+EE328+EF326+EF327+EF328&gt;=16,Fixo/30*GI$4+(EC326+EC327+EC328+ED326+ED327+ED328+EE326+EE327+EE328+EF326+EF327-16)*Percapita/30*GI$4))))))</f>
        <v>0</v>
      </c>
      <c r="GJ326" s="177">
        <f>IF(C326=4,SUM(EG326+EG327+EG328+EI326+EI327+EI328)*Percapita/30*GJ$4+(EH326+EH327+EH328+EJ326+EJ327+EJ328)*Cadeirante/30*GJ$4,IF(C326=3,IF(EG329+EI329=10,Fixo/30*GJ$4+(EG326+EG327+EG328+EI326+EI327+EI328)*Percapita/30*GJ$4+(EH329+EJ329)*Cadeirante/30*GJ$4,IF(EG329+EI329&lt;=9,(EG329+EI329)*Crechee/30*GJ$4)+(EH329+EJ329)*Cadeirante/30*GJ$4+(EG326+EG327+EG328+EI326+EI327+EI328)*Percapita/30*GJ$4)+IF(EG329+EI329&gt;=11,Fixo/30*GJ$4+(EG329+EI329-10)*Crechee/30*GJ$4,0),IF(C326=2,IF(EH326+EH327+EH328+EH329+EJ326+EJ327+EJ328+EJ329=1,Cadeirante/30*GJ$4,IF(EH326+EH327+EH328+EH329+EJ326+EJ327+EJ328+EJ329=2,Fixo/30*GJ$4,IF(EH326+EH327+EH328+EH329+EJ326+EJ327+EJ328+EJ329&gt;2,Fixo/30*GJ$4+(EH326+EH327+EH328+EH329+EJ326+EJ327+EJ328+EJ329-2)*Cadeirante/30*GJ$4)))+(EG326+EG327+EG328+EI326+EI327+EI328)*Percapita/30*GJ$4+(EG329+EI329)*Crechee/30*GJ$4,IF(C326=1,IF(EG326+EG327+EG328+EH326+EH327+EH328+EI326+EI327+EI328+EJ326+EJ327+EJ328&lt;=15,(EG326+EG327+EG328+EI326+EI327+EI328)*Percapita/30*GJ$4,IF(EG326+EG327+EG328+EH326+EH327+EH328+EI326+EI327+EI328+EJ326+EJ327+EJ328&gt;=16,Fixo/30*GJ$4+(EG326+EG327+EG328+EH326+EH327+EH328+EI326+EI327+EI328+EJ326+EJ327-16)*Percapita/30*GJ$4))))))</f>
        <v>0</v>
      </c>
      <c r="GK326" s="178"/>
      <c r="GL326" s="103">
        <f t="shared" si="318"/>
        <v>0</v>
      </c>
      <c r="GM326" s="124"/>
      <c r="GN326" s="104">
        <f>SUMIF(V326:V329,"&lt;0")*Cadeirante/30*GN$4+SUMIF(X326:X329,"&lt;0")*Cadeirante/30*GN$4</f>
        <v>0</v>
      </c>
      <c r="GO326" s="104">
        <f>SUMIF(Z326:Z329,"&lt;0")*Cadeirante/30*GO$4+SUMIF(AB326:AB329,"&lt;0")*Cadeirante/30*GO$4</f>
        <v>0</v>
      </c>
      <c r="GP326" s="104">
        <f>SUMIF(AD326:AD329,"&lt;0")*Cadeirante/30*GP$4+SUMIF(AF326:AF329,"&lt;0")*Cadeirante/30*GP$4</f>
        <v>0</v>
      </c>
      <c r="GQ326" s="104">
        <f>SUMIF(AH326:AH329,"&lt;0")*Cadeirante/30*GQ$4+SUMIF(AJ326:AJ329,"&lt;0")*Cadeirante/30*GQ$4</f>
        <v>0</v>
      </c>
      <c r="GR326" s="104">
        <f>SUMIF(AL326:AL329,"&lt;0")*Cadeirante/30*GR$4+SUMIF(AN326:AN329,"&lt;0")*Cadeirante/30*GR$4</f>
        <v>0</v>
      </c>
      <c r="GS326" s="104">
        <f>SUMIF(AP326:AP329,"&lt;0")*Cadeirante/30*GS$4+SUMIF(AR326:AR329,"&lt;0")*Cadeirante/30*GS$4</f>
        <v>0</v>
      </c>
      <c r="GT326" s="104">
        <f>SUMIF(AT326:AT329,"&lt;0")*Cadeirante/30*GT$4+SUMIF(AV326:AV329,"&lt;0")*Cadeirante/30*GT$4</f>
        <v>0</v>
      </c>
      <c r="GU326" s="104">
        <f>SUMIF(AX326:AX329,"&lt;0")*Cadeirante/30*GU$4+SUMIF(AZ326:AZ329,"&lt;0")*Cadeirante/30*GU$4</f>
        <v>0</v>
      </c>
      <c r="GV326" s="104">
        <f>SUMIF(BB326:BB329,"&lt;0")*Cadeirante/30*GV$4+SUMIF(BD326:BD329,"&lt;0")*Cadeirante/30*GV$4</f>
        <v>0</v>
      </c>
      <c r="GW326" s="104">
        <f>SUMIF(BF326:BF329,"&lt;0")*Cadeirante/30*GW$4+SUMIF(BH326:BH329,"&lt;0")*Cadeirante/30*GW$4</f>
        <v>0</v>
      </c>
      <c r="GX326" s="104">
        <f>SUMIF(BJ326:BJ329,"&lt;0")*Cadeirante/30*GX$4+SUMIF(BL326:BL329,"&lt;0")*Cadeirante/30*GX$4</f>
        <v>0</v>
      </c>
      <c r="GY326" s="104">
        <f>SUMIF(BN326:BN329,"&lt;0")*Cadeirante/30*GY$4+SUMIF(BP326:BP329,"&lt;0")*Cadeirante/30*GY$4</f>
        <v>0</v>
      </c>
      <c r="GZ326" s="104">
        <f>SUMIF(BR326:BR329,"&lt;0")*Cadeirante/30*GZ$4+SUMIF(BT326:BT329,"&lt;0")*Cadeirante/30*GZ$4</f>
        <v>0</v>
      </c>
      <c r="HA326" s="104">
        <f>SUMIF(BV326:BV329,"&lt;0")*Cadeirante/30*HA$4+SUMIF(BX326:BX329,"&lt;0")*Cadeirante/30*HA$4</f>
        <v>0</v>
      </c>
      <c r="HB326" s="104">
        <f>SUMIF(BZ326:BZ329,"&lt;0")*Cadeirante/30*HB$4+SUMIF(CB326:CB329,"&lt;0")*Cadeirante/30*HB$4</f>
        <v>0</v>
      </c>
      <c r="HC326" s="104">
        <f>SUMIF(CD326:CD329,"&lt;0")*Cadeirante/30*HC$4+SUMIF(CF326:CF329,"&lt;0")*Cadeirante/30*HC$4</f>
        <v>0</v>
      </c>
      <c r="HD326" s="104">
        <f>SUMIF(CH326:CH329,"&lt;0")*Cadeirante/30*HD$4+SUMIF(CJ326:CJ329,"&lt;0")*Cadeirante/30*HD$4</f>
        <v>0</v>
      </c>
      <c r="HE326" s="104">
        <f>SUMIF(CL326:CL329,"&lt;0")*Cadeirante/30*HE$4+SUMIF(CN326:CN329,"&lt;0")*Cadeirante/30*HE$4</f>
        <v>0</v>
      </c>
      <c r="HF326" s="104">
        <f>SUMIF(CP326:CP329,"&lt;0")*Cadeirante/30*HF$4+SUMIF(CR326:CR329,"&lt;0")*Cadeirante/30*HF$4</f>
        <v>0</v>
      </c>
      <c r="HG326" s="104">
        <f>SUMIF(CT326:CT329,"&lt;0")*Cadeirante/30*HG$4+SUMIF(CV326:CV329,"&lt;0")*Cadeirante/30*HG$4</f>
        <v>0</v>
      </c>
      <c r="HH326" s="104">
        <f>SUMIF(CX326:CX329,"&lt;0")*Cadeirante/30*HH$4+SUMIF(CZ326:CZ329,"&lt;0")*Cadeirante/30*HH$4</f>
        <v>0</v>
      </c>
      <c r="HI326" s="104">
        <f>SUMIF(DB326:DB329,"&lt;0")*Cadeirante/30*HI$4+SUMIF(DD326:DD329,"&lt;0")*Cadeirante/30*HI$4</f>
        <v>0</v>
      </c>
      <c r="HJ326" s="104">
        <f>SUMIF(DF326:DF329,"&lt;0")*Cadeirante/30*HJ$4+SUMIF(DH326:DH329,"&lt;0")*Cadeirante/30*HJ$4</f>
        <v>0</v>
      </c>
      <c r="HK326" s="104">
        <f>SUMIF(DJ326:DJ329,"&lt;0")*Cadeirante/30*HK$4+SUMIF(DL326:DL329,"&lt;0")*Cadeirante/30*HK$4</f>
        <v>0</v>
      </c>
      <c r="HL326" s="104">
        <f>SUMIF(DN326:DN329,"&lt;0")*Cadeirante/30*HL$4+SUMIF(DP326:DP329,"&lt;0")*Cadeirante/30*HL$4</f>
        <v>0</v>
      </c>
      <c r="HM326" s="104">
        <f>SUMIF(DR326:DR329,"&lt;0")*Cadeirante/30*HM$4+SUMIF(DT326:DT329,"&lt;0")*Cadeirante/30*HM$4</f>
        <v>0</v>
      </c>
      <c r="HN326" s="104">
        <f>SUMIF(DV326:DV329,"&lt;0")*Cadeirante/30*HN$4+SUMIF(DX326:DX329,"&lt;0")*Cadeirante/30*HN$4</f>
        <v>0</v>
      </c>
      <c r="HO326" s="104">
        <f>SUMIF(DZ326:DZ329,"&lt;0")*Cadeirante/30*HO$4+SUMIF(EB326:EB329,"&lt;0")*Cadeirante/30*HO$4</f>
        <v>0</v>
      </c>
      <c r="HP326" s="104">
        <f>SUMIF(ED326:ED329,"&lt;0")*Cadeirante/30*HP$4+SUMIF(EF326:EF329,"&lt;0")*Cadeirante/30*HP$4</f>
        <v>0</v>
      </c>
      <c r="HQ326" s="64"/>
      <c r="HR326" s="64"/>
      <c r="HS326" s="64"/>
      <c r="HT326" s="64"/>
      <c r="HU326" s="64"/>
      <c r="HV326" s="64"/>
      <c r="HW326" s="176">
        <v>17629.309999999998</v>
      </c>
      <c r="HX326" s="64"/>
      <c r="HY326" s="280">
        <f>IF(ISTEXT(EM326), VALUE(EM326), EM326)</f>
        <v>0</v>
      </c>
      <c r="HZ326" s="280">
        <f>IF(ISTEXT(EN326), VALUE(EN326), EN326)</f>
        <v>0</v>
      </c>
      <c r="IA326" s="280">
        <f>IF(ISTEXT(EO326), VALUE(EO326), EO326)</f>
        <v>0</v>
      </c>
      <c r="IB326" s="64" t="b">
        <f>HW326=FE326</f>
        <v>0</v>
      </c>
      <c r="IC326" s="64"/>
    </row>
    <row r="327" spans="1:237" s="106" customFormat="1" ht="22.5" customHeight="1" x14ac:dyDescent="0.25">
      <c r="A327" s="368" t="s">
        <v>3450</v>
      </c>
      <c r="B327" s="369" t="s">
        <v>3451</v>
      </c>
      <c r="C327" s="370" t="s">
        <v>3186</v>
      </c>
      <c r="D327" s="371" t="s">
        <v>3452</v>
      </c>
      <c r="E327" s="371" t="s">
        <v>3453</v>
      </c>
      <c r="F327" s="372" t="s">
        <v>3182</v>
      </c>
      <c r="G327" s="372" t="s">
        <v>3183</v>
      </c>
      <c r="H327" s="373" t="s">
        <v>2136</v>
      </c>
      <c r="I327" s="374" t="s">
        <v>2136</v>
      </c>
      <c r="J327" s="421" t="s">
        <v>3184</v>
      </c>
      <c r="K327" s="421" t="s">
        <v>3187</v>
      </c>
      <c r="L327" s="329">
        <f>CONTINUA!BV327</f>
        <v>22</v>
      </c>
      <c r="M327" s="329">
        <f>CONTINUA!BW327</f>
        <v>0</v>
      </c>
      <c r="N327" s="895"/>
      <c r="O327" s="896" t="s">
        <v>3548</v>
      </c>
      <c r="P327" s="897">
        <v>0</v>
      </c>
      <c r="Q327" s="400">
        <v>17</v>
      </c>
      <c r="R327" s="401"/>
      <c r="S327" s="400"/>
      <c r="T327" s="401"/>
      <c r="U327" s="400"/>
      <c r="V327" s="401"/>
      <c r="W327" s="400"/>
      <c r="X327" s="401"/>
      <c r="Y327" s="400"/>
      <c r="Z327" s="401"/>
      <c r="AA327" s="400"/>
      <c r="AB327" s="401"/>
      <c r="AC327" s="400"/>
      <c r="AD327" s="401"/>
      <c r="AE327" s="400"/>
      <c r="AF327" s="401"/>
      <c r="AG327" s="400"/>
      <c r="AH327" s="401"/>
      <c r="AI327" s="400"/>
      <c r="AJ327" s="401"/>
      <c r="AK327" s="400"/>
      <c r="AL327" s="401"/>
      <c r="AM327" s="400"/>
      <c r="AN327" s="401"/>
      <c r="AO327" s="400"/>
      <c r="AP327" s="401"/>
      <c r="AQ327" s="400"/>
      <c r="AR327" s="401"/>
      <c r="AS327" s="400"/>
      <c r="AT327" s="401"/>
      <c r="AU327" s="400"/>
      <c r="AV327" s="401"/>
      <c r="AW327" s="400"/>
      <c r="AX327" s="401"/>
      <c r="AY327" s="400"/>
      <c r="AZ327" s="401"/>
      <c r="BA327" s="400"/>
      <c r="BB327" s="401"/>
      <c r="BC327" s="400"/>
      <c r="BD327" s="401"/>
      <c r="BE327" s="400"/>
      <c r="BF327" s="401"/>
      <c r="BG327" s="400"/>
      <c r="BH327" s="401"/>
      <c r="BI327" s="400"/>
      <c r="BJ327" s="401"/>
      <c r="BK327" s="400"/>
      <c r="BL327" s="401"/>
      <c r="BM327" s="400"/>
      <c r="BN327" s="401"/>
      <c r="BO327" s="400"/>
      <c r="BP327" s="401"/>
      <c r="BQ327" s="400"/>
      <c r="BR327" s="401"/>
      <c r="BS327" s="400"/>
      <c r="BT327" s="401"/>
      <c r="BU327" s="400"/>
      <c r="BV327" s="401"/>
      <c r="BW327" s="400"/>
      <c r="BX327" s="401"/>
      <c r="BY327" s="400"/>
      <c r="BZ327" s="401"/>
      <c r="CA327" s="400"/>
      <c r="CB327" s="401"/>
      <c r="CC327" s="400"/>
      <c r="CD327" s="401"/>
      <c r="CE327" s="400"/>
      <c r="CF327" s="401"/>
      <c r="CG327" s="400"/>
      <c r="CH327" s="401"/>
      <c r="CI327" s="400"/>
      <c r="CJ327" s="401"/>
      <c r="CK327" s="400"/>
      <c r="CL327" s="401"/>
      <c r="CM327" s="400"/>
      <c r="CN327" s="401"/>
      <c r="CO327" s="400"/>
      <c r="CP327" s="401"/>
      <c r="CQ327" s="400"/>
      <c r="CR327" s="401"/>
      <c r="CS327" s="400"/>
      <c r="CT327" s="401"/>
      <c r="CU327" s="400"/>
      <c r="CV327" s="401"/>
      <c r="CW327" s="400"/>
      <c r="CX327" s="401"/>
      <c r="CY327" s="400"/>
      <c r="CZ327" s="401"/>
      <c r="DA327" s="400"/>
      <c r="DB327" s="401"/>
      <c r="DC327" s="400"/>
      <c r="DD327" s="401"/>
      <c r="DE327" s="400"/>
      <c r="DF327" s="401"/>
      <c r="DG327" s="400"/>
      <c r="DH327" s="401"/>
      <c r="DI327" s="400"/>
      <c r="DJ327" s="401"/>
      <c r="DK327" s="400"/>
      <c r="DL327" s="401"/>
      <c r="DM327" s="400"/>
      <c r="DN327" s="401"/>
      <c r="DO327" s="400"/>
      <c r="DP327" s="401"/>
      <c r="DQ327" s="400"/>
      <c r="DR327" s="401"/>
      <c r="DS327" s="400"/>
      <c r="DT327" s="401"/>
      <c r="DU327" s="400"/>
      <c r="DV327" s="401"/>
      <c r="DW327" s="400"/>
      <c r="DX327" s="401"/>
      <c r="DY327" s="400"/>
      <c r="DZ327" s="401"/>
      <c r="EA327" s="400"/>
      <c r="EB327" s="401"/>
      <c r="EC327" s="400"/>
      <c r="ED327" s="401"/>
      <c r="EE327" s="400"/>
      <c r="EF327" s="401"/>
      <c r="EG327" s="400"/>
      <c r="EH327" s="401"/>
      <c r="EI327" s="400"/>
      <c r="EJ327" s="447"/>
      <c r="EK327" s="511"/>
      <c r="EL327" s="514"/>
      <c r="EM327" s="448"/>
      <c r="EN327" s="344"/>
      <c r="EO327" s="345"/>
      <c r="EP327" s="171">
        <f t="shared" si="310"/>
        <v>17</v>
      </c>
      <c r="EQ327" s="171">
        <f t="shared" si="311"/>
        <v>0</v>
      </c>
      <c r="ER327" s="171">
        <f t="shared" si="312"/>
        <v>0</v>
      </c>
      <c r="ES327" s="171">
        <f t="shared" si="313"/>
        <v>0</v>
      </c>
      <c r="ET327" s="171">
        <f t="shared" si="314"/>
        <v>0</v>
      </c>
      <c r="EU327" s="171">
        <f t="shared" si="315"/>
        <v>0</v>
      </c>
      <c r="EV327" s="172">
        <f t="shared" si="316"/>
        <v>17</v>
      </c>
      <c r="EW327" s="173"/>
      <c r="EX327" s="248">
        <f t="shared" si="377"/>
        <v>0</v>
      </c>
      <c r="EY327" s="174">
        <f>(L327*regular)+(M327*Cadeirantee)</f>
        <v>212.08</v>
      </c>
      <c r="EZ327" s="249">
        <f>SUMIF(FG327:GJ327,"&gt;0")</f>
        <v>0</v>
      </c>
      <c r="FA327" s="249">
        <f>SUMIF(FG327:GJ327,"&lt;0")+SUMIF(GN327:HP327,"&lt;0")</f>
        <v>0</v>
      </c>
      <c r="FB327" s="174">
        <v>0</v>
      </c>
      <c r="FC327" s="126">
        <f>N327*km*'VALORES TABELA'!$B$13</f>
        <v>0</v>
      </c>
      <c r="FD327" s="250">
        <f t="shared" ref="FD327:FD330" si="378">GL327</f>
        <v>0</v>
      </c>
      <c r="FE327" s="105"/>
      <c r="FF327" s="119"/>
      <c r="FG327" s="119"/>
      <c r="FH327" s="119"/>
      <c r="FI327" s="119"/>
      <c r="FJ327" s="119"/>
      <c r="FK327" s="119"/>
      <c r="FL327" s="119"/>
      <c r="FM327" s="119"/>
      <c r="FN327" s="119"/>
      <c r="FO327" s="119"/>
      <c r="FP327" s="119"/>
      <c r="FQ327" s="119"/>
      <c r="FR327" s="119"/>
      <c r="FS327" s="119"/>
      <c r="FT327" s="119"/>
      <c r="FU327" s="119"/>
      <c r="FV327" s="119"/>
      <c r="FW327" s="119"/>
      <c r="FX327" s="119"/>
      <c r="FY327" s="119"/>
      <c r="FZ327" s="119"/>
      <c r="GA327" s="119"/>
      <c r="GB327" s="119"/>
      <c r="GC327" s="119"/>
      <c r="GD327" s="119"/>
      <c r="GE327" s="119"/>
      <c r="GF327" s="119"/>
      <c r="GG327" s="119"/>
      <c r="GH327" s="119"/>
      <c r="GI327" s="119"/>
      <c r="GJ327" s="119"/>
      <c r="GK327" s="251"/>
      <c r="GL327" s="103">
        <f t="shared" si="318"/>
        <v>0</v>
      </c>
      <c r="GM327" s="124"/>
      <c r="GN327" s="104"/>
      <c r="GO327" s="104"/>
      <c r="GP327" s="104"/>
      <c r="GQ327" s="104"/>
      <c r="GR327" s="104"/>
      <c r="GS327" s="104"/>
      <c r="GT327" s="104"/>
      <c r="GU327" s="104"/>
      <c r="GV327" s="104"/>
      <c r="GW327" s="104"/>
      <c r="GX327" s="104"/>
      <c r="GY327" s="104"/>
      <c r="GZ327" s="104"/>
      <c r="HA327" s="104"/>
      <c r="HB327" s="104"/>
      <c r="HC327" s="104"/>
      <c r="HD327" s="104"/>
      <c r="HE327" s="104"/>
      <c r="HF327" s="104"/>
      <c r="HG327" s="104"/>
      <c r="HH327" s="104"/>
      <c r="HI327" s="104"/>
      <c r="HJ327" s="104"/>
      <c r="HK327" s="104"/>
      <c r="HL327" s="104"/>
      <c r="HM327" s="104"/>
      <c r="HN327" s="104"/>
      <c r="HO327" s="104"/>
      <c r="HP327" s="104"/>
      <c r="HQ327" s="64"/>
      <c r="HR327" s="64"/>
      <c r="HS327" s="64"/>
      <c r="HT327" s="64"/>
      <c r="HU327" s="64"/>
      <c r="HV327" s="64"/>
      <c r="HW327" s="105"/>
      <c r="HX327" s="64"/>
      <c r="HY327" s="280">
        <f t="shared" ref="HY327:HY330" si="379">IF(ISTEXT(EM327), VALUE(EM327), EM327)</f>
        <v>0</v>
      </c>
      <c r="HZ327" s="280">
        <f t="shared" ref="HZ327:HZ330" si="380">IF(ISTEXT(EN327), VALUE(EN327), EN327)</f>
        <v>0</v>
      </c>
      <c r="IA327" s="280">
        <f t="shared" ref="IA327:IA330" si="381">IF(ISTEXT(EO327), VALUE(EO327), EO327)</f>
        <v>0</v>
      </c>
      <c r="IB327" s="64"/>
      <c r="IC327" s="64"/>
    </row>
    <row r="328" spans="1:237" s="106" customFormat="1" ht="22.5" customHeight="1" x14ac:dyDescent="0.25">
      <c r="A328" s="368" t="s">
        <v>3450</v>
      </c>
      <c r="B328" s="369" t="s">
        <v>3451</v>
      </c>
      <c r="C328" s="375" t="s">
        <v>3186</v>
      </c>
      <c r="D328" s="371" t="s">
        <v>3452</v>
      </c>
      <c r="E328" s="371" t="s">
        <v>3453</v>
      </c>
      <c r="F328" s="376" t="s">
        <v>3182</v>
      </c>
      <c r="G328" s="376" t="s">
        <v>3183</v>
      </c>
      <c r="H328" s="373" t="s">
        <v>2136</v>
      </c>
      <c r="I328" s="374" t="s">
        <v>2136</v>
      </c>
      <c r="J328" s="421" t="s">
        <v>3184</v>
      </c>
      <c r="K328" s="422" t="s">
        <v>3188</v>
      </c>
      <c r="L328" s="329">
        <f>CONTINUA!BV328</f>
        <v>0</v>
      </c>
      <c r="M328" s="329">
        <f>CONTINUA!BW328</f>
        <v>0</v>
      </c>
      <c r="N328" s="895"/>
      <c r="O328" s="896" t="s">
        <v>3548</v>
      </c>
      <c r="P328" s="897">
        <v>0</v>
      </c>
      <c r="Q328" s="400"/>
      <c r="R328" s="401"/>
      <c r="S328" s="400"/>
      <c r="T328" s="401"/>
      <c r="U328" s="400"/>
      <c r="V328" s="401"/>
      <c r="W328" s="400"/>
      <c r="X328" s="401"/>
      <c r="Y328" s="400"/>
      <c r="Z328" s="401"/>
      <c r="AA328" s="400"/>
      <c r="AB328" s="401"/>
      <c r="AC328" s="400"/>
      <c r="AD328" s="401"/>
      <c r="AE328" s="400"/>
      <c r="AF328" s="401"/>
      <c r="AG328" s="400"/>
      <c r="AH328" s="401"/>
      <c r="AI328" s="400"/>
      <c r="AJ328" s="401"/>
      <c r="AK328" s="400"/>
      <c r="AL328" s="401"/>
      <c r="AM328" s="400"/>
      <c r="AN328" s="401"/>
      <c r="AO328" s="400"/>
      <c r="AP328" s="401"/>
      <c r="AQ328" s="400"/>
      <c r="AR328" s="401"/>
      <c r="AS328" s="400"/>
      <c r="AT328" s="401"/>
      <c r="AU328" s="400"/>
      <c r="AV328" s="401"/>
      <c r="AW328" s="400"/>
      <c r="AX328" s="401"/>
      <c r="AY328" s="400"/>
      <c r="AZ328" s="401"/>
      <c r="BA328" s="400"/>
      <c r="BB328" s="401"/>
      <c r="BC328" s="400"/>
      <c r="BD328" s="401"/>
      <c r="BE328" s="400"/>
      <c r="BF328" s="401"/>
      <c r="BG328" s="400"/>
      <c r="BH328" s="401"/>
      <c r="BI328" s="400"/>
      <c r="BJ328" s="401"/>
      <c r="BK328" s="400"/>
      <c r="BL328" s="401"/>
      <c r="BM328" s="400"/>
      <c r="BN328" s="401"/>
      <c r="BO328" s="400"/>
      <c r="BP328" s="401"/>
      <c r="BQ328" s="400"/>
      <c r="BR328" s="401"/>
      <c r="BS328" s="400"/>
      <c r="BT328" s="401"/>
      <c r="BU328" s="400"/>
      <c r="BV328" s="401"/>
      <c r="BW328" s="400"/>
      <c r="BX328" s="401"/>
      <c r="BY328" s="400"/>
      <c r="BZ328" s="401"/>
      <c r="CA328" s="400"/>
      <c r="CB328" s="401"/>
      <c r="CC328" s="400"/>
      <c r="CD328" s="401"/>
      <c r="CE328" s="400"/>
      <c r="CF328" s="401"/>
      <c r="CG328" s="400"/>
      <c r="CH328" s="401"/>
      <c r="CI328" s="400"/>
      <c r="CJ328" s="401"/>
      <c r="CK328" s="400"/>
      <c r="CL328" s="401"/>
      <c r="CM328" s="400"/>
      <c r="CN328" s="401"/>
      <c r="CO328" s="400"/>
      <c r="CP328" s="401"/>
      <c r="CQ328" s="400"/>
      <c r="CR328" s="401"/>
      <c r="CS328" s="400"/>
      <c r="CT328" s="401"/>
      <c r="CU328" s="400"/>
      <c r="CV328" s="401"/>
      <c r="CW328" s="400"/>
      <c r="CX328" s="401"/>
      <c r="CY328" s="400"/>
      <c r="CZ328" s="401"/>
      <c r="DA328" s="400"/>
      <c r="DB328" s="401"/>
      <c r="DC328" s="400"/>
      <c r="DD328" s="401"/>
      <c r="DE328" s="400"/>
      <c r="DF328" s="401"/>
      <c r="DG328" s="400"/>
      <c r="DH328" s="401"/>
      <c r="DI328" s="400"/>
      <c r="DJ328" s="401"/>
      <c r="DK328" s="400"/>
      <c r="DL328" s="401"/>
      <c r="DM328" s="400"/>
      <c r="DN328" s="401"/>
      <c r="DO328" s="400"/>
      <c r="DP328" s="401"/>
      <c r="DQ328" s="400"/>
      <c r="DR328" s="401"/>
      <c r="DS328" s="400"/>
      <c r="DT328" s="401"/>
      <c r="DU328" s="400"/>
      <c r="DV328" s="401"/>
      <c r="DW328" s="400"/>
      <c r="DX328" s="401"/>
      <c r="DY328" s="400"/>
      <c r="DZ328" s="401"/>
      <c r="EA328" s="400"/>
      <c r="EB328" s="401"/>
      <c r="EC328" s="400"/>
      <c r="ED328" s="401"/>
      <c r="EE328" s="400"/>
      <c r="EF328" s="401"/>
      <c r="EG328" s="400"/>
      <c r="EH328" s="401"/>
      <c r="EI328" s="400"/>
      <c r="EJ328" s="447"/>
      <c r="EK328" s="511"/>
      <c r="EL328" s="514"/>
      <c r="EM328" s="448"/>
      <c r="EN328" s="344"/>
      <c r="EO328" s="345"/>
      <c r="EP328" s="171">
        <f t="shared" si="310"/>
        <v>0</v>
      </c>
      <c r="EQ328" s="171">
        <f t="shared" si="311"/>
        <v>0</v>
      </c>
      <c r="ER328" s="171">
        <f t="shared" si="312"/>
        <v>0</v>
      </c>
      <c r="ES328" s="171">
        <f t="shared" si="313"/>
        <v>0</v>
      </c>
      <c r="ET328" s="171">
        <f t="shared" si="314"/>
        <v>0</v>
      </c>
      <c r="EU328" s="171">
        <f t="shared" si="315"/>
        <v>0</v>
      </c>
      <c r="EV328" s="172">
        <f t="shared" si="316"/>
        <v>0</v>
      </c>
      <c r="EW328" s="125"/>
      <c r="EX328" s="248">
        <f t="shared" si="377"/>
        <v>0</v>
      </c>
      <c r="EY328" s="174">
        <f>(L328*regular)+(M328*Cadeirantee)</f>
        <v>0</v>
      </c>
      <c r="EZ328" s="249">
        <f>SUMIF(FG328:GJ328,"&gt;0")</f>
        <v>0</v>
      </c>
      <c r="FA328" s="249">
        <f>SUMIF(FG328:GJ328,"&lt;0")+SUMIF(GN328:HP328,"&lt;0")</f>
        <v>0</v>
      </c>
      <c r="FB328" s="174">
        <v>0</v>
      </c>
      <c r="FC328" s="126">
        <f>N328*km*'VALORES TABELA'!$B$13</f>
        <v>0</v>
      </c>
      <c r="FD328" s="250">
        <f t="shared" si="378"/>
        <v>0</v>
      </c>
      <c r="FE328" s="105"/>
      <c r="FF328" s="108"/>
      <c r="FG328" s="108"/>
      <c r="FH328" s="108"/>
      <c r="FI328" s="108"/>
      <c r="FJ328" s="108"/>
      <c r="FK328" s="108"/>
      <c r="FL328" s="108"/>
      <c r="FM328" s="108"/>
      <c r="FN328" s="108"/>
      <c r="FO328" s="108"/>
      <c r="FP328" s="108"/>
      <c r="FQ328" s="108"/>
      <c r="FR328" s="108"/>
      <c r="FS328" s="108"/>
      <c r="FT328" s="108"/>
      <c r="FU328" s="108"/>
      <c r="FV328" s="108"/>
      <c r="FW328" s="108"/>
      <c r="FX328" s="108"/>
      <c r="FY328" s="108"/>
      <c r="FZ328" s="108"/>
      <c r="GA328" s="108"/>
      <c r="GB328" s="108"/>
      <c r="GC328" s="108"/>
      <c r="GD328" s="108"/>
      <c r="GE328" s="108"/>
      <c r="GF328" s="108"/>
      <c r="GG328" s="108"/>
      <c r="GH328" s="108"/>
      <c r="GI328" s="108"/>
      <c r="GJ328" s="108"/>
      <c r="GK328" s="251"/>
      <c r="GL328" s="103">
        <f t="shared" si="318"/>
        <v>0</v>
      </c>
      <c r="GM328" s="124"/>
      <c r="GN328" s="104"/>
      <c r="GO328" s="104"/>
      <c r="GP328" s="104"/>
      <c r="GQ328" s="104"/>
      <c r="GR328" s="104"/>
      <c r="GS328" s="104"/>
      <c r="GT328" s="104"/>
      <c r="GU328" s="104"/>
      <c r="GV328" s="104"/>
      <c r="GW328" s="104"/>
      <c r="GX328" s="104"/>
      <c r="GY328" s="104"/>
      <c r="GZ328" s="104"/>
      <c r="HA328" s="104"/>
      <c r="HB328" s="104"/>
      <c r="HC328" s="104"/>
      <c r="HD328" s="104"/>
      <c r="HE328" s="104"/>
      <c r="HF328" s="104"/>
      <c r="HG328" s="104"/>
      <c r="HH328" s="104"/>
      <c r="HI328" s="104"/>
      <c r="HJ328" s="104"/>
      <c r="HK328" s="104"/>
      <c r="HL328" s="104"/>
      <c r="HM328" s="104"/>
      <c r="HN328" s="104"/>
      <c r="HO328" s="104"/>
      <c r="HP328" s="104"/>
      <c r="HQ328" s="64"/>
      <c r="HR328" s="64"/>
      <c r="HS328" s="64"/>
      <c r="HT328" s="64"/>
      <c r="HU328" s="64"/>
      <c r="HV328" s="64"/>
      <c r="HW328" s="105"/>
      <c r="HX328" s="64"/>
      <c r="HY328" s="280">
        <f t="shared" si="379"/>
        <v>0</v>
      </c>
      <c r="HZ328" s="280">
        <f t="shared" si="380"/>
        <v>0</v>
      </c>
      <c r="IA328" s="280">
        <f t="shared" si="381"/>
        <v>0</v>
      </c>
      <c r="IB328" s="64"/>
      <c r="IC328" s="64"/>
    </row>
    <row r="329" spans="1:237" s="106" customFormat="1" ht="22.5" customHeight="1" x14ac:dyDescent="0.25">
      <c r="A329" s="368" t="s">
        <v>3450</v>
      </c>
      <c r="B329" s="369" t="s">
        <v>3451</v>
      </c>
      <c r="C329" s="375" t="s">
        <v>3186</v>
      </c>
      <c r="D329" s="371" t="s">
        <v>3452</v>
      </c>
      <c r="E329" s="371" t="s">
        <v>3453</v>
      </c>
      <c r="F329" s="376" t="s">
        <v>3182</v>
      </c>
      <c r="G329" s="376" t="s">
        <v>3183</v>
      </c>
      <c r="H329" s="373" t="s">
        <v>2136</v>
      </c>
      <c r="I329" s="374" t="s">
        <v>2136</v>
      </c>
      <c r="J329" s="421" t="s">
        <v>3184</v>
      </c>
      <c r="K329" s="423" t="s">
        <v>3189</v>
      </c>
      <c r="L329" s="329">
        <f>CONTINUA!BV329</f>
        <v>0</v>
      </c>
      <c r="M329" s="329">
        <f>CONTINUA!BW329</f>
        <v>0</v>
      </c>
      <c r="N329" s="895"/>
      <c r="O329" s="896" t="s">
        <v>3548</v>
      </c>
      <c r="P329" s="897">
        <v>0</v>
      </c>
      <c r="Q329" s="400"/>
      <c r="R329" s="401"/>
      <c r="S329" s="400"/>
      <c r="T329" s="401"/>
      <c r="U329" s="400"/>
      <c r="V329" s="401"/>
      <c r="W329" s="400"/>
      <c r="X329" s="401"/>
      <c r="Y329" s="400"/>
      <c r="Z329" s="401"/>
      <c r="AA329" s="400"/>
      <c r="AB329" s="401"/>
      <c r="AC329" s="400"/>
      <c r="AD329" s="401"/>
      <c r="AE329" s="400"/>
      <c r="AF329" s="401"/>
      <c r="AG329" s="400"/>
      <c r="AH329" s="401"/>
      <c r="AI329" s="400"/>
      <c r="AJ329" s="401"/>
      <c r="AK329" s="400"/>
      <c r="AL329" s="401"/>
      <c r="AM329" s="400"/>
      <c r="AN329" s="401"/>
      <c r="AO329" s="400"/>
      <c r="AP329" s="401"/>
      <c r="AQ329" s="400"/>
      <c r="AR329" s="401"/>
      <c r="AS329" s="400"/>
      <c r="AT329" s="401"/>
      <c r="AU329" s="400"/>
      <c r="AV329" s="401"/>
      <c r="AW329" s="400"/>
      <c r="AX329" s="401"/>
      <c r="AY329" s="400"/>
      <c r="AZ329" s="401"/>
      <c r="BA329" s="400"/>
      <c r="BB329" s="401"/>
      <c r="BC329" s="400"/>
      <c r="BD329" s="401"/>
      <c r="BE329" s="400"/>
      <c r="BF329" s="401"/>
      <c r="BG329" s="400"/>
      <c r="BH329" s="401"/>
      <c r="BI329" s="400"/>
      <c r="BJ329" s="401"/>
      <c r="BK329" s="400"/>
      <c r="BL329" s="401"/>
      <c r="BM329" s="400"/>
      <c r="BN329" s="401"/>
      <c r="BO329" s="400"/>
      <c r="BP329" s="401"/>
      <c r="BQ329" s="400"/>
      <c r="BR329" s="401"/>
      <c r="BS329" s="400"/>
      <c r="BT329" s="401"/>
      <c r="BU329" s="400"/>
      <c r="BV329" s="401"/>
      <c r="BW329" s="400"/>
      <c r="BX329" s="401"/>
      <c r="BY329" s="400"/>
      <c r="BZ329" s="401"/>
      <c r="CA329" s="400"/>
      <c r="CB329" s="401"/>
      <c r="CC329" s="400"/>
      <c r="CD329" s="401"/>
      <c r="CE329" s="400"/>
      <c r="CF329" s="401"/>
      <c r="CG329" s="400"/>
      <c r="CH329" s="401"/>
      <c r="CI329" s="400"/>
      <c r="CJ329" s="401"/>
      <c r="CK329" s="400"/>
      <c r="CL329" s="401"/>
      <c r="CM329" s="400"/>
      <c r="CN329" s="401"/>
      <c r="CO329" s="400"/>
      <c r="CP329" s="401"/>
      <c r="CQ329" s="400"/>
      <c r="CR329" s="401"/>
      <c r="CS329" s="400"/>
      <c r="CT329" s="401"/>
      <c r="CU329" s="400"/>
      <c r="CV329" s="401"/>
      <c r="CW329" s="400"/>
      <c r="CX329" s="401"/>
      <c r="CY329" s="400"/>
      <c r="CZ329" s="401"/>
      <c r="DA329" s="400"/>
      <c r="DB329" s="401"/>
      <c r="DC329" s="400"/>
      <c r="DD329" s="401"/>
      <c r="DE329" s="400"/>
      <c r="DF329" s="401"/>
      <c r="DG329" s="400"/>
      <c r="DH329" s="401"/>
      <c r="DI329" s="400"/>
      <c r="DJ329" s="401"/>
      <c r="DK329" s="400"/>
      <c r="DL329" s="401"/>
      <c r="DM329" s="400"/>
      <c r="DN329" s="401"/>
      <c r="DO329" s="400"/>
      <c r="DP329" s="401"/>
      <c r="DQ329" s="400"/>
      <c r="DR329" s="401"/>
      <c r="DS329" s="400"/>
      <c r="DT329" s="401"/>
      <c r="DU329" s="400"/>
      <c r="DV329" s="401"/>
      <c r="DW329" s="400"/>
      <c r="DX329" s="401"/>
      <c r="DY329" s="400"/>
      <c r="DZ329" s="401"/>
      <c r="EA329" s="400"/>
      <c r="EB329" s="401"/>
      <c r="EC329" s="400"/>
      <c r="ED329" s="401"/>
      <c r="EE329" s="400"/>
      <c r="EF329" s="401"/>
      <c r="EG329" s="400"/>
      <c r="EH329" s="401"/>
      <c r="EI329" s="400"/>
      <c r="EJ329" s="447"/>
      <c r="EK329" s="511"/>
      <c r="EL329" s="514"/>
      <c r="EM329" s="448"/>
      <c r="EN329" s="344"/>
      <c r="EO329" s="345"/>
      <c r="EP329" s="171">
        <f t="shared" si="310"/>
        <v>0</v>
      </c>
      <c r="EQ329" s="171">
        <f t="shared" si="311"/>
        <v>0</v>
      </c>
      <c r="ER329" s="171">
        <f t="shared" si="312"/>
        <v>0</v>
      </c>
      <c r="ES329" s="171">
        <f t="shared" si="313"/>
        <v>0</v>
      </c>
      <c r="ET329" s="171">
        <f t="shared" si="314"/>
        <v>0</v>
      </c>
      <c r="EU329" s="171">
        <f t="shared" si="315"/>
        <v>0</v>
      </c>
      <c r="EV329" s="172">
        <f t="shared" si="316"/>
        <v>0</v>
      </c>
      <c r="EW329" s="127"/>
      <c r="EX329" s="248">
        <f t="shared" si="377"/>
        <v>0</v>
      </c>
      <c r="EY329" s="174">
        <f>(L329*regular)+(M329*Cadeirantee)</f>
        <v>0</v>
      </c>
      <c r="EZ329" s="249">
        <f>SUMIF(FG329:GJ329,"&gt;0")</f>
        <v>0</v>
      </c>
      <c r="FA329" s="249">
        <f>SUMIF(FG329:GJ329,"&lt;0")+SUMIF(GN329:HP329,"&lt;0")</f>
        <v>0</v>
      </c>
      <c r="FB329" s="174">
        <v>0</v>
      </c>
      <c r="FC329" s="126">
        <f>N329*km*'VALORES TABELA'!$B$13</f>
        <v>0</v>
      </c>
      <c r="FD329" s="250">
        <f t="shared" si="378"/>
        <v>0</v>
      </c>
      <c r="FE329" s="105"/>
      <c r="FF329" s="118"/>
      <c r="FG329" s="118"/>
      <c r="FH329" s="118"/>
      <c r="FI329" s="118"/>
      <c r="FJ329" s="118"/>
      <c r="FK329" s="118"/>
      <c r="FL329" s="118"/>
      <c r="FM329" s="118"/>
      <c r="FN329" s="118"/>
      <c r="FO329" s="118"/>
      <c r="FP329" s="118"/>
      <c r="FQ329" s="118"/>
      <c r="FR329" s="118"/>
      <c r="FS329" s="118"/>
      <c r="FT329" s="118"/>
      <c r="FU329" s="118"/>
      <c r="FV329" s="118"/>
      <c r="FW329" s="118"/>
      <c r="FX329" s="118"/>
      <c r="FY329" s="118"/>
      <c r="FZ329" s="118"/>
      <c r="GA329" s="118"/>
      <c r="GB329" s="118"/>
      <c r="GC329" s="118"/>
      <c r="GD329" s="118"/>
      <c r="GE329" s="118"/>
      <c r="GF329" s="118"/>
      <c r="GG329" s="118"/>
      <c r="GH329" s="118"/>
      <c r="GI329" s="118"/>
      <c r="GJ329" s="118"/>
      <c r="GK329" s="252"/>
      <c r="GL329" s="103">
        <f t="shared" si="318"/>
        <v>0</v>
      </c>
      <c r="GM329" s="12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64"/>
      <c r="HR329" s="65"/>
      <c r="HS329" s="65"/>
      <c r="HT329" s="65"/>
      <c r="HU329" s="65"/>
      <c r="HV329" s="65"/>
      <c r="HW329" s="105"/>
      <c r="HX329" s="65"/>
      <c r="HY329" s="280">
        <f t="shared" si="379"/>
        <v>0</v>
      </c>
      <c r="HZ329" s="280">
        <f t="shared" si="380"/>
        <v>0</v>
      </c>
      <c r="IA329" s="280">
        <f t="shared" si="381"/>
        <v>0</v>
      </c>
      <c r="IB329" s="65"/>
      <c r="IC329" s="65"/>
    </row>
    <row r="330" spans="1:237" s="106" customFormat="1" ht="22.5" customHeight="1" thickBot="1" x14ac:dyDescent="0.3">
      <c r="A330" s="377" t="s">
        <v>3450</v>
      </c>
      <c r="B330" s="378" t="s">
        <v>3451</v>
      </c>
      <c r="C330" s="379" t="s">
        <v>3186</v>
      </c>
      <c r="D330" s="380" t="s">
        <v>3452</v>
      </c>
      <c r="E330" s="380" t="s">
        <v>3453</v>
      </c>
      <c r="F330" s="381" t="s">
        <v>3182</v>
      </c>
      <c r="G330" s="381" t="s">
        <v>3183</v>
      </c>
      <c r="H330" s="382" t="s">
        <v>2136</v>
      </c>
      <c r="I330" s="383" t="s">
        <v>2136</v>
      </c>
      <c r="J330" s="421" t="s">
        <v>3184</v>
      </c>
      <c r="K330" s="424" t="s">
        <v>60</v>
      </c>
      <c r="L330" s="329">
        <f>CONTINUA!BV330</f>
        <v>0</v>
      </c>
      <c r="M330" s="329">
        <f>CONTINUA!BW330</f>
        <v>0</v>
      </c>
      <c r="N330" s="895"/>
      <c r="O330" s="896" t="s">
        <v>3548</v>
      </c>
      <c r="P330" s="897">
        <v>0</v>
      </c>
      <c r="Q330" s="400"/>
      <c r="R330" s="401"/>
      <c r="S330" s="400"/>
      <c r="T330" s="401"/>
      <c r="U330" s="400"/>
      <c r="V330" s="401"/>
      <c r="W330" s="400"/>
      <c r="X330" s="401"/>
      <c r="Y330" s="400"/>
      <c r="Z330" s="401"/>
      <c r="AA330" s="400"/>
      <c r="AB330" s="401"/>
      <c r="AC330" s="400"/>
      <c r="AD330" s="401"/>
      <c r="AE330" s="400"/>
      <c r="AF330" s="401"/>
      <c r="AG330" s="400"/>
      <c r="AH330" s="401"/>
      <c r="AI330" s="400"/>
      <c r="AJ330" s="401"/>
      <c r="AK330" s="400"/>
      <c r="AL330" s="401"/>
      <c r="AM330" s="400"/>
      <c r="AN330" s="401"/>
      <c r="AO330" s="400"/>
      <c r="AP330" s="401"/>
      <c r="AQ330" s="400"/>
      <c r="AR330" s="401"/>
      <c r="AS330" s="400"/>
      <c r="AT330" s="401"/>
      <c r="AU330" s="400"/>
      <c r="AV330" s="401"/>
      <c r="AW330" s="400"/>
      <c r="AX330" s="401"/>
      <c r="AY330" s="400"/>
      <c r="AZ330" s="401"/>
      <c r="BA330" s="400"/>
      <c r="BB330" s="401"/>
      <c r="BC330" s="400"/>
      <c r="BD330" s="401"/>
      <c r="BE330" s="400"/>
      <c r="BF330" s="401"/>
      <c r="BG330" s="400"/>
      <c r="BH330" s="401"/>
      <c r="BI330" s="400"/>
      <c r="BJ330" s="401"/>
      <c r="BK330" s="400"/>
      <c r="BL330" s="401"/>
      <c r="BM330" s="400"/>
      <c r="BN330" s="401"/>
      <c r="BO330" s="400"/>
      <c r="BP330" s="401"/>
      <c r="BQ330" s="400"/>
      <c r="BR330" s="401"/>
      <c r="BS330" s="400"/>
      <c r="BT330" s="401"/>
      <c r="BU330" s="400"/>
      <c r="BV330" s="401"/>
      <c r="BW330" s="400"/>
      <c r="BX330" s="401"/>
      <c r="BY330" s="400"/>
      <c r="BZ330" s="401"/>
      <c r="CA330" s="400"/>
      <c r="CB330" s="401"/>
      <c r="CC330" s="400"/>
      <c r="CD330" s="401"/>
      <c r="CE330" s="400"/>
      <c r="CF330" s="401"/>
      <c r="CG330" s="400"/>
      <c r="CH330" s="401"/>
      <c r="CI330" s="400"/>
      <c r="CJ330" s="401"/>
      <c r="CK330" s="400"/>
      <c r="CL330" s="401"/>
      <c r="CM330" s="400"/>
      <c r="CN330" s="401"/>
      <c r="CO330" s="400"/>
      <c r="CP330" s="401"/>
      <c r="CQ330" s="400"/>
      <c r="CR330" s="401"/>
      <c r="CS330" s="400"/>
      <c r="CT330" s="401"/>
      <c r="CU330" s="400"/>
      <c r="CV330" s="401"/>
      <c r="CW330" s="400"/>
      <c r="CX330" s="401"/>
      <c r="CY330" s="400"/>
      <c r="CZ330" s="401"/>
      <c r="DA330" s="400"/>
      <c r="DB330" s="401"/>
      <c r="DC330" s="400"/>
      <c r="DD330" s="401"/>
      <c r="DE330" s="400"/>
      <c r="DF330" s="401"/>
      <c r="DG330" s="400"/>
      <c r="DH330" s="401"/>
      <c r="DI330" s="400"/>
      <c r="DJ330" s="401"/>
      <c r="DK330" s="400"/>
      <c r="DL330" s="401"/>
      <c r="DM330" s="400"/>
      <c r="DN330" s="401"/>
      <c r="DO330" s="400"/>
      <c r="DP330" s="401"/>
      <c r="DQ330" s="400"/>
      <c r="DR330" s="401"/>
      <c r="DS330" s="400"/>
      <c r="DT330" s="401"/>
      <c r="DU330" s="400"/>
      <c r="DV330" s="401"/>
      <c r="DW330" s="400"/>
      <c r="DX330" s="401"/>
      <c r="DY330" s="400"/>
      <c r="DZ330" s="401"/>
      <c r="EA330" s="400"/>
      <c r="EB330" s="401"/>
      <c r="EC330" s="400"/>
      <c r="ED330" s="401"/>
      <c r="EE330" s="400"/>
      <c r="EF330" s="401"/>
      <c r="EG330" s="400"/>
      <c r="EH330" s="401"/>
      <c r="EI330" s="400"/>
      <c r="EJ330" s="447"/>
      <c r="EK330" s="512"/>
      <c r="EL330" s="515"/>
      <c r="EM330" s="450"/>
      <c r="EN330" s="348"/>
      <c r="EO330" s="348"/>
      <c r="EP330" s="179">
        <f t="shared" si="310"/>
        <v>0</v>
      </c>
      <c r="EQ330" s="179">
        <f t="shared" si="311"/>
        <v>0</v>
      </c>
      <c r="ER330" s="179">
        <f t="shared" si="312"/>
        <v>0</v>
      </c>
      <c r="ES330" s="179">
        <f t="shared" si="313"/>
        <v>0</v>
      </c>
      <c r="ET330" s="179">
        <f t="shared" si="314"/>
        <v>0</v>
      </c>
      <c r="EU330" s="179">
        <f t="shared" si="315"/>
        <v>0</v>
      </c>
      <c r="EV330" s="172">
        <f t="shared" si="316"/>
        <v>0</v>
      </c>
      <c r="EW330" s="253"/>
      <c r="EX330" s="254">
        <v>0</v>
      </c>
      <c r="EY330" s="180">
        <v>0</v>
      </c>
      <c r="EZ330" s="255">
        <v>0</v>
      </c>
      <c r="FA330" s="255">
        <v>0</v>
      </c>
      <c r="FB330" s="180">
        <f>SUM(FF330:GI330)/2</f>
        <v>0</v>
      </c>
      <c r="FC330" s="256">
        <f>N330*km*'VALORES TABELA'!$B$13</f>
        <v>0</v>
      </c>
      <c r="FD330" s="250">
        <f t="shared" si="378"/>
        <v>0</v>
      </c>
      <c r="FE330" s="257"/>
      <c r="FF330" s="181">
        <f>((Q330+S330)*Percapita)+((R330+T330)*Cadeirante)</f>
        <v>0</v>
      </c>
      <c r="FG330" s="181">
        <f>((U330+W330)*Percapita/30*FG$4)+((V330+X330)*Cadeirante/30*FG$4)</f>
        <v>0</v>
      </c>
      <c r="FH330" s="181">
        <f>((Y330+AA330)*Percapita/30*FH$4)+((Z330+AB330)*Cadeirante/30*FH$4)</f>
        <v>0</v>
      </c>
      <c r="FI330" s="181">
        <f>((AC330+AE330)*Percapita/30*FI$4)+((AD330+AF330)*Cadeirante/30*FI$4)</f>
        <v>0</v>
      </c>
      <c r="FJ330" s="181">
        <f>((AG330+AI330)*Percapita/30*FJ$4)+((AH330+AJ330)*Cadeirante/30*FJ$4)</f>
        <v>0</v>
      </c>
      <c r="FK330" s="181">
        <f>((AK330+AM330)*Percapita/30*FK$4)+((AL330+AN330)*Cadeirante/30*FK$4)</f>
        <v>0</v>
      </c>
      <c r="FL330" s="181">
        <f>((AO330+AQ330)*Percapita/30*FL$4)+((AP330+AR330)*Cadeirante/30*FL$4)</f>
        <v>0</v>
      </c>
      <c r="FM330" s="181">
        <f>((AS330+AU330)*Percapita/30*FM$4)+((AT330+AV330)*Cadeirante/30*FM$4)</f>
        <v>0</v>
      </c>
      <c r="FN330" s="181">
        <f>((AW330+AY330)*Percapita/30*FN$4)+((AX330+AZ330)*Cadeirante/30*FN$4)</f>
        <v>0</v>
      </c>
      <c r="FO330" s="181">
        <f>((BA330+BC330)*Percapita/30*FO$4)+((BB330+BD330)*Cadeirante/30*FO$4)</f>
        <v>0</v>
      </c>
      <c r="FP330" s="181">
        <f>((BE330+BG330)*Percapita/30*FP$4)+((BF330+BH330)*Cadeirante/30*FP$4)</f>
        <v>0</v>
      </c>
      <c r="FQ330" s="181">
        <f>((BI330+BK330)*Percapita/30*FQ$4)+((BJ330+BL330)*Cadeirante/30*FQ$4)</f>
        <v>0</v>
      </c>
      <c r="FR330" s="181">
        <f>((BM330+BO330)*Percapita/30*FR$4)+((BN330+BP330)*Cadeirante/30*FR$4)</f>
        <v>0</v>
      </c>
      <c r="FS330" s="181">
        <f>((BQ330+BS330)*Percapita/30*FS$4)+((BR330+BT330)*Cadeirante/30*FS$4)</f>
        <v>0</v>
      </c>
      <c r="FT330" s="181">
        <f>((BU330+BW330)*Percapita/30*FT$4)+((BV330+BX330)*Cadeirante/30*FT$4)</f>
        <v>0</v>
      </c>
      <c r="FU330" s="181">
        <f>((BY330+CA330)*Percapita/30*FU$4)+((BZ330+CB330)*Cadeirante/30*FU$4)</f>
        <v>0</v>
      </c>
      <c r="FV330" s="181">
        <f>((CC330+CE330)*Percapita/30*FV$4)+((CD330+CF330)*Cadeirante/30*FV$4)</f>
        <v>0</v>
      </c>
      <c r="FW330" s="181">
        <f>((CG330+CI330)*Percapita/30*FW$4)+((CI330+CK330)*Cadeirante/30*FW$4)</f>
        <v>0</v>
      </c>
      <c r="FX330" s="181">
        <f>((CK330+CM330)*Percapita/30*FX$4)+((CL330+CN330)*Cadeirante/30*FX$4)</f>
        <v>0</v>
      </c>
      <c r="FY330" s="181">
        <f>((CO330+CQ330)*Percapita/30*FY$4)+((CP330+CR330)*Cadeirante/30*FY$4)</f>
        <v>0</v>
      </c>
      <c r="FZ330" s="181">
        <f>((CS330+CU330)*Percapita/30*FZ$4)+((CT330+CV330)*Cadeirante/30*FZ$4)</f>
        <v>0</v>
      </c>
      <c r="GA330" s="181">
        <f>((CW330+CY330)*Percapita/30*GA$4)+((CX330+CZ330)*Cadeirante/30*GA$4)</f>
        <v>0</v>
      </c>
      <c r="GB330" s="181">
        <f>((DA330+DC330)*Percapita/30*GB$4)+((DB330+DD330)*Cadeirante/30*GB$4)</f>
        <v>0</v>
      </c>
      <c r="GC330" s="181">
        <f>((DE330+DG330)*Percapita/30*GC$4)+((DF330+DH330)*Cadeirante/30*GC$4)</f>
        <v>0</v>
      </c>
      <c r="GD330" s="181">
        <f>((DI330+DK330)*Percapita/30*GD$4)+((DJ330+DL330)*Cadeirante/30*GD$4)</f>
        <v>0</v>
      </c>
      <c r="GE330" s="181">
        <f>((DM330+DO330)*Percapita/30*GE$4)+((DN330+DP330)*Cadeirante/30*GE$4)</f>
        <v>0</v>
      </c>
      <c r="GF330" s="181">
        <f>((DQ330+DS330)*Percapita/30*GF$4)+((DR330+DT330)*Cadeirante/30*GF$4)</f>
        <v>0</v>
      </c>
      <c r="GG330" s="181">
        <f>((DU330+DW330)*Percapita/30*GG$4)+((DV330+DX330)*Cadeirante/30*GG$4)</f>
        <v>0</v>
      </c>
      <c r="GH330" s="181">
        <f>((DY330+EA330)*Percapita/30*GH$4)+((DZ330+EB330)*Cadeirante/30*GH$4)</f>
        <v>0</v>
      </c>
      <c r="GI330" s="181">
        <f>((EC330+EE330)*Percapita/30*GI$4)+((ED330+EF330)*Cadeirante/30*GI$4)</f>
        <v>0</v>
      </c>
      <c r="GJ330" s="181">
        <f>((EG330+EI330)*Percapita)+((EH330+EJ330)*Cadeirante)</f>
        <v>0</v>
      </c>
      <c r="GK330" s="258"/>
      <c r="GL330" s="103">
        <f t="shared" si="318"/>
        <v>0</v>
      </c>
      <c r="GM330" s="124"/>
      <c r="GN330" s="182"/>
      <c r="GO330" s="182"/>
      <c r="GP330" s="182"/>
      <c r="GQ330" s="182"/>
      <c r="GR330" s="182"/>
      <c r="GS330" s="182"/>
      <c r="GT330" s="182"/>
      <c r="GU330" s="182"/>
      <c r="GV330" s="182"/>
      <c r="GW330" s="182"/>
      <c r="GX330" s="182"/>
      <c r="GY330" s="182"/>
      <c r="GZ330" s="182"/>
      <c r="HA330" s="182"/>
      <c r="HB330" s="182"/>
      <c r="HC330" s="182"/>
      <c r="HD330" s="182"/>
      <c r="HE330" s="182"/>
      <c r="HF330" s="182"/>
      <c r="HG330" s="182"/>
      <c r="HH330" s="182"/>
      <c r="HI330" s="182"/>
      <c r="HJ330" s="182"/>
      <c r="HK330" s="182"/>
      <c r="HL330" s="182"/>
      <c r="HM330" s="182"/>
      <c r="HN330" s="182"/>
      <c r="HO330" s="182"/>
      <c r="HP330" s="259"/>
      <c r="HQ330" s="64"/>
      <c r="HW330" s="257"/>
      <c r="HY330" s="280">
        <f t="shared" si="379"/>
        <v>0</v>
      </c>
      <c r="HZ330" s="280">
        <f t="shared" si="380"/>
        <v>0</v>
      </c>
      <c r="IA330" s="280">
        <f t="shared" si="381"/>
        <v>0</v>
      </c>
    </row>
    <row r="331" spans="1:237" s="106" customFormat="1" ht="22.5" customHeight="1" x14ac:dyDescent="0.25">
      <c r="A331" t="s">
        <v>3454</v>
      </c>
      <c r="B331" s="522" t="s">
        <v>3455</v>
      </c>
      <c r="C331" s="523">
        <v>1</v>
      </c>
      <c r="D331" s="524" t="s">
        <v>3456</v>
      </c>
      <c r="E331" s="524" t="s">
        <v>3457</v>
      </c>
      <c r="F331" s="525" t="s">
        <v>3182</v>
      </c>
      <c r="G331" s="525" t="s">
        <v>3183</v>
      </c>
      <c r="H331" s="350" t="s">
        <v>2137</v>
      </c>
      <c r="I331" s="351" t="s">
        <v>2137</v>
      </c>
      <c r="J331" s="409" t="s">
        <v>3184</v>
      </c>
      <c r="K331" s="410" t="s">
        <v>3185</v>
      </c>
      <c r="L331" s="329">
        <f>CONTINUA!BV331</f>
        <v>0</v>
      </c>
      <c r="M331" s="329">
        <f>CONTINUA!BW331</f>
        <v>0</v>
      </c>
      <c r="N331" s="895"/>
      <c r="O331" s="896" t="s">
        <v>3549</v>
      </c>
      <c r="P331" s="897">
        <v>0</v>
      </c>
      <c r="Q331" s="400">
        <v>13</v>
      </c>
      <c r="R331" s="401"/>
      <c r="S331" s="400"/>
      <c r="T331" s="401"/>
      <c r="U331" s="400"/>
      <c r="V331" s="401"/>
      <c r="W331" s="400"/>
      <c r="X331" s="401"/>
      <c r="Y331" s="400"/>
      <c r="Z331" s="401"/>
      <c r="AA331" s="400"/>
      <c r="AB331" s="401"/>
      <c r="AC331" s="400"/>
      <c r="AD331" s="401"/>
      <c r="AE331" s="400"/>
      <c r="AF331" s="401"/>
      <c r="AG331" s="400"/>
      <c r="AH331" s="401"/>
      <c r="AI331" s="400"/>
      <c r="AJ331" s="401"/>
      <c r="AK331" s="400"/>
      <c r="AL331" s="401"/>
      <c r="AM331" s="400"/>
      <c r="AN331" s="401"/>
      <c r="AO331" s="400"/>
      <c r="AP331" s="401"/>
      <c r="AQ331" s="400"/>
      <c r="AR331" s="401"/>
      <c r="AS331" s="400"/>
      <c r="AT331" s="401"/>
      <c r="AU331" s="400"/>
      <c r="AV331" s="401"/>
      <c r="AW331" s="400"/>
      <c r="AX331" s="401"/>
      <c r="AY331" s="400"/>
      <c r="AZ331" s="401"/>
      <c r="BA331" s="400"/>
      <c r="BB331" s="401"/>
      <c r="BC331" s="400"/>
      <c r="BD331" s="401"/>
      <c r="BE331" s="400"/>
      <c r="BF331" s="401"/>
      <c r="BG331" s="400"/>
      <c r="BH331" s="401"/>
      <c r="BI331" s="400"/>
      <c r="BJ331" s="401"/>
      <c r="BK331" s="400"/>
      <c r="BL331" s="401"/>
      <c r="BM331" s="400"/>
      <c r="BN331" s="401"/>
      <c r="BO331" s="400"/>
      <c r="BP331" s="401"/>
      <c r="BQ331" s="400"/>
      <c r="BR331" s="401"/>
      <c r="BS331" s="400"/>
      <c r="BT331" s="401"/>
      <c r="BU331" s="400"/>
      <c r="BV331" s="401"/>
      <c r="BW331" s="400"/>
      <c r="BX331" s="401"/>
      <c r="BY331" s="400"/>
      <c r="BZ331" s="401"/>
      <c r="CA331" s="400"/>
      <c r="CB331" s="401"/>
      <c r="CC331" s="400"/>
      <c r="CD331" s="401"/>
      <c r="CE331" s="400"/>
      <c r="CF331" s="401"/>
      <c r="CG331" s="400"/>
      <c r="CH331" s="401"/>
      <c r="CI331" s="400"/>
      <c r="CJ331" s="401"/>
      <c r="CK331" s="400"/>
      <c r="CL331" s="401"/>
      <c r="CM331" s="400"/>
      <c r="CN331" s="401"/>
      <c r="CO331" s="400"/>
      <c r="CP331" s="401"/>
      <c r="CQ331" s="400"/>
      <c r="CR331" s="401"/>
      <c r="CS331" s="400"/>
      <c r="CT331" s="401"/>
      <c r="CU331" s="400"/>
      <c r="CV331" s="401"/>
      <c r="CW331" s="400"/>
      <c r="CX331" s="401"/>
      <c r="CY331" s="400"/>
      <c r="CZ331" s="401"/>
      <c r="DA331" s="400"/>
      <c r="DB331" s="401"/>
      <c r="DC331" s="400"/>
      <c r="DD331" s="401"/>
      <c r="DE331" s="400"/>
      <c r="DF331" s="401"/>
      <c r="DG331" s="400"/>
      <c r="DH331" s="401"/>
      <c r="DI331" s="400"/>
      <c r="DJ331" s="401"/>
      <c r="DK331" s="400"/>
      <c r="DL331" s="401"/>
      <c r="DM331" s="400"/>
      <c r="DN331" s="401"/>
      <c r="DO331" s="400"/>
      <c r="DP331" s="401"/>
      <c r="DQ331" s="400"/>
      <c r="DR331" s="401"/>
      <c r="DS331" s="400"/>
      <c r="DT331" s="401"/>
      <c r="DU331" s="400"/>
      <c r="DV331" s="401"/>
      <c r="DW331" s="400"/>
      <c r="DX331" s="401"/>
      <c r="DY331" s="400"/>
      <c r="DZ331" s="401"/>
      <c r="EA331" s="400"/>
      <c r="EB331" s="401"/>
      <c r="EC331" s="400"/>
      <c r="ED331" s="401"/>
      <c r="EE331" s="400"/>
      <c r="EF331" s="401"/>
      <c r="EG331" s="400"/>
      <c r="EH331" s="401"/>
      <c r="EI331" s="400"/>
      <c r="EJ331" s="447"/>
      <c r="EK331" s="510"/>
      <c r="EL331" s="513"/>
      <c r="EM331" s="520"/>
      <c r="EN331" s="520"/>
      <c r="EO331" s="520"/>
      <c r="EP331" s="171">
        <f t="shared" ref="EP331:EP360" si="382">Q331</f>
        <v>13</v>
      </c>
      <c r="EQ331" s="171">
        <f t="shared" ref="EQ331:EQ360" si="383">U331+Y331+AC331+AG331+AK331+AO331+AS331+AW331+BA331+BE331+BI331+BM331+BQ331+BU331+BY331+CC331+CG331+CK331+CO331+CS331+CW331+DA331+DE331+DI331+DM331+DQ331+DU331+DY331+EC331+EG331</f>
        <v>0</v>
      </c>
      <c r="ER331" s="171">
        <f t="shared" ref="ER331:ER360" si="384">S331+W331+AA331+AE331+AI331+AM331+AQ331+AU331+AY331+BC331+BG331+BK331+BO331+BS331+BW331+CA331+CE331+CI331+CM331+CQ331+CU331+CY331+DC331+DG331+DK331+DO331+DS331+DW331+EA331+EE331+EI331</f>
        <v>0</v>
      </c>
      <c r="ES331" s="171">
        <f t="shared" ref="ES331:ES360" si="385">R331</f>
        <v>0</v>
      </c>
      <c r="ET331" s="171">
        <f t="shared" ref="ET331:ET360" si="386">V331+Z331+AD331+AH331+AL331+AP331+AT331+AX331+BB331+BF331+BJ331+BN331+BR331+BV331+BZ331+CD331+CH331+CL331+CP331+CT331+CX331+DB331+DF331+DJ331+DN331+DR331+DV331+DZ331+ED331+EH331</f>
        <v>0</v>
      </c>
      <c r="EU331" s="171">
        <f t="shared" ref="EU331:EU360" si="387">T331+X331+AB331+AF331+AJ331+AN331+AR331+AV331+AZ331+BD331+BH331+BL331+BP331+BT331+BX331+CB331+CF331+CJ331+CN331+CR331+CV331+CZ331+DD331+DH331+DL331+DP331+DT331+DX331+EB331+EF331+EJ331</f>
        <v>0</v>
      </c>
      <c r="EV331" s="172">
        <f t="shared" ref="EV331:EV360" si="388">EP331+EQ331+ES331+ET331+ER331+EU331</f>
        <v>13</v>
      </c>
      <c r="EW331" s="367">
        <f>IF(C331=4,IF(MAX(Q331:EJ333)&gt;0,(Especiall/30*(IF(($G331-$F331)=($G$5-$F$5),30,IF(DAY($G331)=31,($G331-$F331),($G331-$F331)+1)))),0),0)</f>
        <v>0</v>
      </c>
      <c r="EX331" s="248">
        <f t="shared" ref="EX331:EX334" si="389">FF331</f>
        <v>15582.35</v>
      </c>
      <c r="EY331" s="174">
        <f>(L331*regular)+(M331*Cadeirantee)</f>
        <v>0</v>
      </c>
      <c r="EZ331" s="249">
        <f>SUMIF(FG331:GJ331,"&gt;0")</f>
        <v>0</v>
      </c>
      <c r="FA331" s="249">
        <f>SUMIF(FG331:GJ331,"&lt;0")+SUMIF(GN331:HP331,"&lt;0")</f>
        <v>-25.682000000000002</v>
      </c>
      <c r="FB331" s="174">
        <v>0</v>
      </c>
      <c r="FC331" s="175">
        <f>N331*km*'VALORES TABELA'!$B$13</f>
        <v>0</v>
      </c>
      <c r="FD331" s="250">
        <f>GL331</f>
        <v>0</v>
      </c>
      <c r="FE331" s="176">
        <f>(EW331+EW332+EW333+EW334+EX331+EX332+EX333+EX334+EY331+EY332+EY333+EY334+EY335+EZ331+EZ332+EZ333+EZ334+FA331+FA332+FA333+FA334+FC331+FC332+FC333+FC334+HY331-HZ331-IA331+FD331+FD332+FD333+FD334+FB335)</f>
        <v>15788.028</v>
      </c>
      <c r="FF331" s="177">
        <f>IF(C331=4,SUM(Q331+Q332+Q333+S331+S332+S333)*Percapita/30*FF$4+(R331+R332+R333+T331+T332+T333)*Cadeirante/30*FF$4,IF(C331=3,IF(Q334+S334=10,Fixo/30*FF$4+(Q331+Q332+Q333+S331+S332+S333)*Percapita/30*FF$4+(R334+T334)*Cadeirante/30*FF$4,IF(Q334+S334&lt;=9,(Q334+S334)*Crechee/30*FF$4)+(R334+T334)*Cadeirante/30*FF$4+(Q331+Q332+Q333+S331+S332+S333)*Percapita/30*FF$4)+IF(Q334+S334&gt;=11,Fixo/30*FF$4+(Q334+S334-10)*Crechee/30*FF$4,0),IF(C331=2,IF(R331+R332+R333+R334+T331+T332+T333+T334=1,Cadeirante/30*FF$4,IF(R331+R332+R333+R334+T331+T332+T333+T334=2,Fixo/30*FF$4,IF(R331+R332+R333+R334+T331+T332+T333+T334&gt;2,Fixo/30*FF$4+(R331+R332+R333+R334+T331+T332+T333+T334-2)*Cadeirante/30*FF$4)))+(Q331+Q332+Q333+S331+S332+S333)*Percapita/30*FF$4+(Q334+S334)*Crechee/30*FF$4,IF(C331=1,IF(Q331+Q332+Q333+R331+R332+R333+S331+S332+S333+T331+T332+T333&lt;=15,(Q331+Q332+Q333+S331+S332+S333)*Percapita/30*FF$4,IF(Q331+Q332+Q333+R331+R332+R333+S331+S332+S333+T331+T332+T333&gt;=16,Fixo/30*FF$4+(Q331+Q332+Q333+R331+R332+R333+S331+S332+S333+T331+T332-16)*Percapita/30*FF$4))))))</f>
        <v>15582.35</v>
      </c>
      <c r="FG331" s="177">
        <f>IF(C331=4,SUM(U331+U332+U333+W331+W332+W333)*Percapita/30*FG$4+(V331+V332+V333+X331+X332+X333)*Cadeirante/30*FG$4,IF(C331=3,IF(U334+W334=10,Fixo/30*FG$4+(U331+U332+U333+W331+W332+W333)*Percapita/30*FG$4+(V334+X334)*Cadeirante/30*FG$4,IF(U334+W334&lt;=9,(U334+W334)*Crechee/30*FG$4)+(V334+X334)*Cadeirante/30*FG$4+(U331+U332+U333+W331+W332+W333)*Percapita/30*FG$4)+IF(U334+W334&gt;=11,Fixo/30*FG$4+(U334+W334-10)*Crechee/30*FG$4,0),IF(C331=2,IF(V331+V332+V333+V334+X331+X332+X333+X334=1,Cadeirante/30*FG$4,IF(V331+V332+V333+V334+X331+X332+X333+X334=2,Fixo/30*FG$4,IF(V331+V332+V333+V334+X331+X332+X333+X334&gt;2,Fixo/30*FG$4+(V331+V332+V333+V334+X331+X332+X333+X334-2)*Cadeirante/30*FG$4)))+(U331+U332+U333+W331+W332+W333)*Percapita/30*FG$4+(U334+W334)*Crechee/30*FG$4,IF(C331=1,IF(U331+U332+U333+V331+V332+V333+W331+W332+W333+X331+X332+X333&lt;=15,(U331+U332+U333+W331+W332+W333)*Percapita/30*FG$4,IF(U331+U332+U333+V331+V332+V333+W331+W332+W333+X331+X332+X333&gt;=16,Fixo/30*FG$4+(U331+U332+U333+V331+V332+V333+W331+W332+W333+X331+X332-16)*Percapita/30*FG$4))))))</f>
        <v>0</v>
      </c>
      <c r="FH331" s="177">
        <f>IF(C331=4,SUM(Y331+Y332+Y333+AA331+AA332+AA333)*Percapita/30*FH$4+(Z331+Z332+Z333+AB331+AB332+AB333)*Cadeirante/30*FH$4,IF(C331=3,IF(Y334+AA334=10,Fixo/30*FH$4+(Y331+Y332+Y333+AA331+AA332+AA333)*Percapita/30*FH$4+(Z334+AB334)*Cadeirante/30*FH$4,IF(Y334+AA334&lt;=9,(Y334+AA334)*Crechee/30*FH$4)+(Z334+AB334)*Cadeirante/30*FH$4+(Y331+Y332+Y333+AA331+AA332+AA333)*Percapita/30*FH$4)+IF(Y334+AA334&gt;=11,Fixo/30*FH$4+(Y334+AA334-10)*Crechee/30*FH$4,0),IF(C331=2,IF(Z331+Z332+Z333+Z334+AB331+AB332+AB333+AB334=1,Cadeirante/30*FH$4,IF(Z331+Z332+Z333+Z334+AB331+AB332+AB333+AB334=2,Fixo/30*FH$4,IF(Z331+Z332+Z333+Z334+AB331+AB332+AB333+AB334&gt;2,Fixo/30*FH$4+(Z331+Z332+Z333+Z334+AB331+AB332+AB333+AB334-2)*Cadeirante/30*FH$4)))+(Y331+Y332+Y333+AA331+AA332+AA333)*Percapita/30*FH$4+(Y334+AA334)*Crechee/30*FH$4,IF(C331=1,IF(Y331+Y332+Y333+Z331+Z332+Z333+AA331+AA332+AA333+AB331+AB332+AB333&lt;=15,(Y331+Y332+Y333+AA331+AA332+AA333)*Percapita/30*FH$4,IF(Y331+Y332+Y333+Z331+Z332+Z333+AA331+AA332+AA333+AB331+AB332+AB333&gt;=16,Fixo/30*FH$4+(Y331+Y332+Y333+Z331+Z332+Z333+AA331+AA332+AA333+AB331+AB332-16)*Percapita/30*FH$4))))))</f>
        <v>0</v>
      </c>
      <c r="FI331" s="177">
        <f>IF(C331=4,SUM(AC331+AC332+AC333+AE331+AE332+AE333)*Percapita/30*FI$4+(AD331+AD332+AD333+AF331+AF332+AF333)*Cadeirante/30*FI$4,IF(C331=3,IF(AC334+AE334=10,Fixo/30*FI$4+(AC331+AC332+AC333+AE331+AE332+AE333)*Percapita/30*FI$4+(AD334+AF334)*Cadeirante/30*FI$4,IF(AC334+AE334&lt;=9,(AC334+AE334)*Crechee/30*FI$4)+(AD334+AF334)*Cadeirante/30*FI$4+(AC331+AC332+AC333+AE331+AE332+AE333)*Percapita/30*FI$4)+IF(AC334+AE334&gt;=11,Fixo/30*FI$4+(AC334+AE334-10)*Crechee/30*FI$4,0),IF(C331=2,IF(AD331+AD332+AD333+AD334+AF331+AF332+AF333+AF334=1,Cadeirante/30*FI$4,IF(AD331+AD332+AD333+AD334+AF331+AF332+AF333+AF334=2,Fixo/30*FI$4,IF(AD331+AD332+AD333+AD334+AF331+AF332+AF333+AF334&gt;2,Fixo/30*FI$4+(AD331+AD332+AD333+AD334+AF331+AF332+AF333+AF334-2)*Cadeirante/30*FI$4)))+(AC331+AC332+AC333+AE331+AE332+AE333)*Percapita/30*FI$4+(AC334+AE334)*Crechee/30*FI$4,IF(C331=1,IF(AC331+AC332+AC333+AD331+AD332+AD333+AE331+AE332+AE333+AF331+AF332+AF333&lt;=15,(AC331+AC332+AC333+AE331+AE332+AE333)*Percapita/30*FI$4,IF(AC331+AC332+AC333+AD331+AD332+AD333+AE331+AE332+AE333+AF331+AF332+AF333&gt;=16,Fixo/30*FI$4+(AC331+AC332+AC333+AD331+AD332+AD333+AE331+AE332+AE333+AF331+AF332-16)*Percapita/30*FI$4))))))</f>
        <v>0</v>
      </c>
      <c r="FJ331" s="177">
        <f>IF(C331=4,SUM(AG331+AG332+AG333+AI331+AI332+AI333)*Percapita/30*FJ$4+(AH331+AH332+AH333+AJ331+AJ332+AJ333)*Cadeirante/30*FJ$4,IF(C331=3,IF(AG334+AI334=10,Fixo/30*FJ$4+(AG331+AG332+AG333+AI331+AI332+AI333)*Percapita/30*FJ$4+(AH334+AJ334)*Cadeirante/30*FJ$4,IF(AG334+AI334&lt;=9,(AG334+AI334)*Crechee/30*FJ$4)+(AH334+AJ334)*Cadeirante/30*FJ$4+(AG331+AG332+AG333+AI331+AI332+AI333)*Percapita/30*FJ$4)+IF(AG334+AI334&gt;=11,Fixo/30*FJ$4+(AG334+AI334-10)*Crechee/30*FJ$4,0),IF(C331=2,IF(AH331+AH332+AH333+AH334+AJ331+AJ332+AJ333+AJ334=1,Cadeirante/30*FJ$4,IF(AH331+AH332+AH333+AH334+AJ331+AJ332+AJ333+AJ334=2,Fixo/30*FJ$4,IF(AH331+AH332+AH333+AH334+AJ331+AJ332+AJ333+AJ334&gt;2,Fixo/30*FJ$4+(AH331+AH332+AH333+AH334+AJ331+AJ332+AJ333+AJ334-2)*Cadeirante/30*FJ$4)))+(AG331+AG332+AG333+AI331+AI332+AI333)*Percapita/30*FJ$4+(AG334+AI334)*Crechee/30*FJ$4,IF(C331=1,IF(AG331+AG332+AG333+AH331+AH332+AH333+AI331+AI332+AI333+AJ331+AJ332+AJ333&lt;=15,(AG331+AG332+AG333+AI331+AI332+AI333)*Percapita/30*FJ$4,IF(AG331+AG332+AG333+AH331+AH332+AH333+AI331+AI332+AI333+AJ331+AJ332+AJ333&gt;=16,Fixo/30*FJ$4+(AG331+AG332+AG333+AH331+AH332+AH333+AI331+AI332+AI333+AJ331+AJ332-16)*Percapita/30*FJ$4))))))</f>
        <v>0</v>
      </c>
      <c r="FK331" s="177">
        <f>IF(C331=4,SUM(AK331+AK332+AK333+AM331+AM332+AM333)*Percapita/30*FK$4+(AL331+AL332+AL333+AN331+AN332+AN333)*Cadeirante/30*FK$4,IF(C331=3,IF(AK334+AM334=10,Fixo/30*FK$4+(AK331+AK332+AK333+AM331+AM332+AM333)*Percapita/30*FK$4+(AL334+AN334)*Cadeirante/30*FK$4,IF(AK334+AM334&lt;=9,(AK334+AM334)*Crechee/30*FK$4)+(AL334+AN334)*Cadeirante/30*FK$4+(AK331+AK332+AK333+AM331+AM332+AM333)*Percapita/30*FK$4)+IF(AK334+AM334&gt;=11,Fixo/30*FK$4+(AK334+AM334-10)*Crechee/30*FK$4,0),IF(C331=2,IF(AL331+AL332+AL333+AL334+AN331+AN332+AN333+AN334=1,Cadeirante/30*FK$4,IF(AL331+AL332+AL333+AL334+AN331+AN332+AN333+AN334=2,Fixo/30*FK$4,IF(AL331+AL332+AL333+AL334+AN331+AN332+AN333+AN334&gt;2,Fixo/30*FK$4+(AL331+AL332+AL333+AL334+AN331+AN332+AN333+AN334-2)*Cadeirante/30*FK$4)))+(AK331+AK332+AK333+AM331+AM332+AM333)*Percapita/30*FK$4+(AK334+AM334)*Crechee/30*FK$4,IF(C331=1,IF(AK331+AK332+AK333+AL331+AL332+AL333+AM331+AM332+AM333+AN331+AN332+AN333&lt;=15,(AK331+AK332+AK333+AM331+AM332+AM333)*Percapita/30*FK$4,IF(AK331+AK332+AK333+AL331+AL332+AL333+AM331+AM332+AM333+AN331+AN332+AN333&gt;=16,Fixo/30*FK$4+(AK331+AK332+AK333+AL331+AL332+AL333+AM331+AM332+AM333+AN331+AN332-16)*Percapita/30*FK$4))))))</f>
        <v>0</v>
      </c>
      <c r="FL331" s="177">
        <f>IF(C331=4,SUM(AO331+AO332+AO333+AQ331+AQ332+AQ333)*Percapita/30*FL$4+(AP331+AP332+AP333+AR331+AR332+AR333)*Cadeirante/30*FL$4,IF(C331=3,IF(AO334+AQ334=10,Fixo/30*FL$4+(AO331+AO332+AO333+AQ331+AQ332+AQ333)*Percapita/30*FL$4+(AP334+AR334)*Cadeirante/30*FL$4,IF(AO334+AQ334&lt;=9,(AO334+AQ334)*Crechee/30*FL$4)+(AP334+AR334)*Cadeirante/30*FL$4+(AO331+AO332+AO333+AQ331+AQ332+AQ333)*Percapita/30*FL$4)+IF(AO334+AQ334&gt;=11,Fixo/30*FL$4+(AO334+AQ334-10)*Crechee/30*FL$4,0),IF(C331=2,IF(AP331+AP332+AP333+AP334+AR331+AR332+AR333+AR334=1,Cadeirante/30*FL$4,IF(AP331+AP332+AP333+AP334+AR331+AR332+AR333+AR334=2,Fixo/30*FL$4,IF(AP331+AP332+AP333+AP334+AR331+AR332+AR333+AR334&gt;2,Fixo/30*FL$4+(AP331+AP332+AP333+AP334+AR331+AR332+AR333+AR334-2)*Cadeirante/30*FL$4)))+(AO331+AO332+AO333+AQ331+AQ332+AQ333)*Percapita/30*FL$4+(AO334+AQ334)*Crechee/30*FL$4,IF(C331=1,IF(AO331+AO332+AO333+AP331+AP332+AP333+AQ331+AQ332+AQ333+AR331+AR332+AR333&lt;=15,(AO331+AO332+AO333+AQ331+AQ332+AQ333)*Percapita/30*FL$4,IF(AO331+AO332+AO333+AP331+AP332+AP333+AQ331+AQ332+AQ333+AR331+AR332+AR333&gt;=16,Fixo/30*FL$4+(AO331+AO332+AO333+AP331+AP332+AP333+AQ331+AQ332+AQ333+AR331+AR332-16)*Percapita/30*FL$4))))))</f>
        <v>0</v>
      </c>
      <c r="FM331" s="177">
        <f>IF(C331=4,SUM(AS331+AS332+AS333+AU331+AU332+AU333)*Percapita/30*FM$4+(AT331+AT332+AT333+AV331+AV332+AV333)*Cadeirante/30*FM$4,IF(C331=3,IF(AS334+AU334=10,Fixo/30*FM$4+(AS331+AS332+AS333+AU331+AU332+AU333)*Percapita/30*FM$4+(AT334+AV334)*Cadeirante/30*FM$4,IF(AS334+AU334&lt;=9,(AS334+AU334)*Crechee/30*FM$4)+(AT334+AV334)*Cadeirante/30*FM$4+(AS331+AS332+AS333+AU331+AU332+AU333)*Percapita/30*FM$4)+IF(AS334+AU334&gt;=11,Fixo/30*FM$4+(AS334+AU334-10)*Crechee/30*FM$4,0),IF(C331=2,IF(AT331+AT332+AT333+AT334+AV331+AV332+AV333+AV334=1,Cadeirante/30*FM$4,IF(AT331+AT332+AT333+AT334+AV331+AV332+AV333+AV334=2,Fixo/30*FM$4,IF(AT331+AT332+AT333+AT334+AV331+AV332+AV333+AV334&gt;2,Fixo/30*FM$4+(AT331+AT332+AT333+AT334+AV331+AV332+AV333+AV334-2)*Cadeirante/30*FM$4)))+(AS331+AS332+AS333+AU331+AU332+AU333)*Percapita/30*FM$4+(AS334+AU334)*Crechee/30*FM$4,IF(C331=1,IF(AS331+AS332+AS333+AT331+AT332+AT333+AU331+AU332+AU333+AV331+AV332+AV333&lt;=15,(AS331+AS332+AS333+AU331+AU332+AU333)*Percapita/30*FM$4,IF(AS331+AS332+AS333+AT331+AT332+AT333+AU331+AU332+AU333+AV331+AV332+AV333&gt;=16,Fixo/30*FM$4+(AS331+AS332+AS333+AT331+AT332+AT333+AU331+AU332+AU333+AV331+AV332-16)*Percapita/30*FM$4))))))</f>
        <v>0</v>
      </c>
      <c r="FN331" s="177">
        <f>IF(C331=4,SUM(AW331+AW332+AW333+AY331+AY332+AY333)*Percapita/30*FN$4+(AX331+AX332+AX333+AZ331+AZ332+AZ333)*Cadeirante/30*FN$4,IF(C331=3,IF(AW334+AY334=10,Fixo/30*FN$4+(AW331+AW332+AW333+AY331+AY332+AY333)*Percapita/30*FN$4+(AX334+AZ334)*Cadeirante/30*FN$4,IF(AW334+AY334&lt;=9,(AW334+AY334)*Crechee/30*FN$4)+(AX334+AZ334)*Cadeirante/30*FN$4+(AW331+AW332+AW333+AY331+AY332+AY333)*Percapita/30*FN$4)+IF(AW334+AY334&gt;=11,Fixo/30*FN$4+(AW334+AY334-10)*Crechee/30*FN$4,0),IF(C331=2,IF(AX331+AX332+AX333+AX334+AZ331+AZ332+AZ333+AZ334=1,Cadeirante/30*FN$4,IF(AX331+AX332+AX333+AX334+AZ331+AZ332+AZ333+AZ334=2,Fixo/30*FN$4,IF(AX331+AX332+AX333+AX334+AZ331+AZ332+AZ333+AZ334&gt;2,Fixo/30*FN$4+(AX331+AX332+AX333+AX334+AZ331+AZ332+AZ333+AZ334-2)*Cadeirante/30*FN$4)))+(AW331+AW332+AW333+AY331+AY332+AY333)*Percapita/30*FN$4+(AW334+AY334)*Crechee/30*FN$4,IF(C331=1,IF(AW331+AW332+AW333+AX331+AX332+AX333+AY331+AY332+AY333+AZ331+AZ332+AZ333&lt;=15,(AW331+AW332+AW333+AY331+AY332+AY333)*Percapita/30*FN$4,IF(AW331+AW332+AW333+AX331+AX332+AX333+AY331+AY332+AY333+AZ331+AZ332+AZ333&gt;=16,Fixo/30*FN$4+(AW331+AW332+AW333+AX331+AX332+AX333+AY331+AY332+AY333+AZ331+AZ332-16)*Percapita/30*FN$4))))))</f>
        <v>0</v>
      </c>
      <c r="FO331" s="177">
        <f>IF(C331=4,SUM(BA331+BA332+BA333+BC331+BC332+BC333)*Percapita/30*FO$4+(BB331+BB332+BB333+BD331+BD332+BD333)*Cadeirante/30*FO$4,IF(C331=3,IF(BA334+BC334=10,Fixo/30*FO$4+(BA331+BA332+BA333+BC331+BC332+BC333)*Percapita/30*FO$4+(BB334+BD334)*Cadeirante/30*FO$4,IF(BA334+BC334&lt;=9,(BA334+BC334)*Crechee/30*FO$4)+(BB334+BD334)*Cadeirante/30*FO$4+(BA331+BA332+BA333+BC331+BC332+BC333)*Percapita/30*FO$4)+IF(BA334+BC334&gt;=11,Fixo/30*FO$4+(BA334+BC334-10)*Crechee/30*FO$4,0),IF(C331=2,IF(BB331+BB332+BB333+BB334+BD331+BD332+BD333+BD334=1,Cadeirante/30*FO$4,IF(BB331+BB332+BB333+BB334+BD331+BD332+BD333+BD334=2,Fixo/30*FO$4,IF(BB331+BB332+BB333+BB334+BD331+BD332+BD333+BD334&gt;2,Fixo/30*FO$4+(BB331+BB332+BB333+BB334+BD331+BD332+BD333+BD334-2)*Cadeirante/30*FO$4)))+(BA331+BA332+BA333+BC331+BC332+BC333)*Percapita/30*FO$4+(BA334+BC334)*Crechee/30*FO$4,IF(C331=1,IF(BA331+BA332+BA333+BB331+BB332+BB333+BC331+BC332+BC333+BD331+BD332+BD333&lt;=15,(BA331+BA332+BA333+BC331+BC332+BC333)*Percapita/30*FO$4,IF(BA331+BA332+BA333+BB331+BB332+BB333+BC331+BC332+BC333+BD331+BD332+BD333&gt;=16,Fixo/30*FO$4+(BA331+BA332+BA333+BB331+BB332+BB333+BC331+BC332+BC333+BD331+BD332-16)*Percapita/30*FO$4))))))</f>
        <v>0</v>
      </c>
      <c r="FP331" s="177">
        <f>IF(C331=4,SUM(BE331+BE332+BE333+BG331+BG332+BG333)*Percapita/30*FP$4+(BF331+BF332+BF333+BH331+BH332+BH333)*Cadeirante/30*FP$4,IF(C331=3,IF(BE334+BG334=10,Fixo/30*FP$4+(BE331+BE332+BE333+BG331+BG332+BG333)*Percapita/30*FP$4+(BF334+BH334)*Cadeirante/30*FP$4,IF(BE334+BG334&lt;=9,(BE334+BG334)*Crechee/30*FP$4)+(BF334+BH334)*Cadeirante/30*FP$4+(BE331+BE332+BE333+BG331+BG332+BG333)*Percapita/30*FP$4)+IF(BE334+BG334&gt;=11,Fixo/30*FP$4+(BE334+BG334-10)*Crechee/30*FP$4,0),IF(C331=2,IF(BF331+BF332+BF333+BF334+BH331+BH332+BH333+BH334=1,Cadeirante/30*FP$4,IF(BF331+BF332+BF333+BF334+BH331+BH332+BH333+BH334=2,Fixo/30*FP$4,IF(BF331+BF332+BF333+BF334+BH331+BH332+BH333+BH334&gt;2,Fixo/30*FP$4+(BF331+BF332+BF333+BF334+BH331+BH332+BH333+BH334-2)*Cadeirante/30*FP$4)))+(BE331+BE332+BE333+BG331+BG332+BG333)*Percapita/30*FP$4+(BE334+BG334)*Crechee/30*FP$4,IF(C331=1,IF(BE331+BE332+BE333+BF331+BF332+BF333+BG331+BG332+BG333+BH331+BH332+BH333&lt;=15,(BE331+BE332+BE333+BG331+BG332+BG333)*Percapita/30*FP$4,IF(BE331+BE332+BE333+BF331+BF332+BF333+BG331+BG332+BG333+BH331+BH332+BH333&gt;=16,Fixo/30*FP$4+(BE331+BE332+BE333+BF331+BF332+BF333+BG331+BG332+BG333+BH331+BH332-16)*Percapita/30*FP$4))))))</f>
        <v>0</v>
      </c>
      <c r="FQ331" s="177">
        <f>IF(C331=4,SUM(BI331+BI332+BI333+BK331+BK332+BK333)*Percapita/30*FQ$4+(BJ331+BJ332+BJ333+BL331+BL332+BL333)*Cadeirante/30*FQ$4,IF(C331=3,IF(BI334+BK334=10,Fixo/30*FQ$4+(BI331+BI332+BI333+BK331+BK332+BK333)*Percapita/30*FQ$4+(BJ334+BL334)*Cadeirante/30*FQ$4,IF(BI334+BK334&lt;=9,(BI334+BK334)*Crechee/30*FQ$4)+(BJ334+BL334)*Cadeirante/30*FQ$4+(BI331+BI332+BI333+BK331+BK332+BK333)*Percapita/30*FQ$4)+IF(BI334+BK334&gt;=11,Fixo/30*FQ$4+(BI334+BK334-10)*Crechee/30*FQ$4,0),IF(C331=2,IF(BJ331+BJ332+BJ333+BJ334+BL331+BL332+BL333+BL334=1,Cadeirante/30*FQ$4,IF(BJ331+BJ332+BJ333+BJ334+BL331+BL332+BL333+BL334=2,Fixo/30*FQ$4,IF(BJ331+BJ332+BJ333+BJ334+BL331+BL332+BL333+BL334&gt;2,Fixo/30*FQ$4+(BJ331+BJ332+BJ333+BJ334+BL331+BL332+BL333+BL334-2)*Cadeirante/30*FQ$4)))+(BI331+BI332+BI333+BK331+BK332+BK333)*Percapita/30*FQ$4+(BI334+BK334)*Crechee/30*FQ$4,IF(C331=1,IF(BI331+BI332+BI333+BJ331+BJ332+BJ333+BK331+BK332+BK333+BL331+BL332+BL333&lt;=15,(BI331+BI332+BI333+BK331+BK332+BK333)*Percapita/30*FQ$4,IF(BI331+BI332+BI333+BJ331+BJ332+BJ333+BK331+BK332+BK333+BL331+BL332+BL333&gt;=16,Fixo/30*FQ$4+(BI331+BI332+BI333+BJ331+BJ332+BJ333+BK331+BK332+BK333+BL331+BL332-16)*Percapita/30*FQ$4))))))</f>
        <v>0</v>
      </c>
      <c r="FR331" s="177">
        <f>IF(C331=4,SUM(BM331+BM332+BM333+BO331+BO332+BO333)*Percapita/30*FR$4+(BN331+BN332+BN333+BP331+BP332+BP333)*Cadeirante/30*FR$4,IF(C331=3,IF(BM334+BO334=10,Fixo/30*FR$4+(BM331+BM332+BM333+BO331+BO332+BO333)*Percapita/30*FR$4+(BN334+BP334)*Cadeirante/30*FR$4,IF(BM334+BO334&lt;=9,(BM334+BO334)*Crechee/30*FR$4)+(BN334+BP334)*Cadeirante/30*FR$4+(BM331+BM332+BM333+BO331+BO332+BO333)*Percapita/30*FR$4)+IF(BM334+BO334&gt;=11,Fixo/30*FR$4+(BM334+BO334-10)*Crechee/30*FR$4,0),IF(C331=2,IF(BN331+BN332+BN333+BN334+BP331+BP332+BP333+BP334=1,Cadeirante/30*FR$4,IF(BN331+BN332+BN333+BN334+BP331+BP332+BP333+BP334=2,Fixo/30*FR$4,IF(BN331+BN332+BN333+BN334+BP331+BP332+BP333+BP334&gt;2,Fixo/30*FR$4+(BN331+BN332+BN333+BN334+BP331+BP332+BP333+BP334-2)*Cadeirante/30*FR$4)))+(BM331+BM332+BM333+BO331+BO332+BO333)*Percapita/30*FR$4+(BM334+BO334)*Crechee/30*FR$4,IF(C331=1,IF(BM331+BM332+BM333+BN331+BN332+BN333+BO331+BO332+BO333+BP331+BP332+BP333&lt;=15,(BM331+BM332+BM333+BO331+BO332+BO333)*Percapita/30*FR$4,IF(BM331+BM332+BM333+BN331+BN332+BN333+BO331+BO332+BO333+BP331+BP332+BP333&gt;=16,Fixo/30*FR$4+(BM331+BM332+BM333+BN331+BN332+BN333+BO331+BO332+BO333+BP331+BP332-16)*Percapita/30*FR$4))))))</f>
        <v>0</v>
      </c>
      <c r="FS331" s="177">
        <f>IF(C331=4,SUM(BQ331+BQ332+BQ333+BS331+BS332+BS333)*Percapita/30*FS$4+(BR331+BR332+BR333+BT331+BT332+BT333)*Cadeirante/30*FS$4,IF(C331=3,IF(BQ334+BS334=10,Fixo/30*FS$4+(BQ331+BQ332+BQ333+BS331+BS332+BS333)*Percapita/30*FS$4+(BR334+BT334)*Cadeirante/30*FS$4,IF(BQ334+BS334&lt;=9,(BQ334+BS334)*Crechee/30*FS$4)+(BR334+BT334)*Cadeirante/30*FS$4+(BQ331+BQ332+BQ333+BS331+BS332+BS333)*Percapita/30*FS$4)+IF(BQ334+BS334&gt;=11,Fixo/30*FS$4+(BQ334+BS334-10)*Crechee/30*FS$4,0),IF(C331=2,IF(BR331+BR332+BR333+BR334+BT331+BT332+BT333+BT334=1,Cadeirante/30*FS$4,IF(BR331+BR332+BR333+BR334+BT331+BT332+BT333+BT334=2,Fixo/30*FS$4,IF(BR331+BR332+BR333+BR334+BT331+BT332+BT333+BT334&gt;2,Fixo/30*FS$4+(BR331+BR332+BR333+BR334+BT331+BT332+BT333+BT334-2)*Cadeirante/30*FS$4)))+(BQ331+BQ332+BQ333+BS331+BS332+BS333)*Percapita/30*FS$4+(BQ334+BS334)*Crechee/30*FS$4,IF(C331=1,IF(BQ331+BQ332+BQ333+BR331+BR332+BR333+BS331+BS332+BS333+BT331+BT332+BT333&lt;=15,(BQ331+BQ332+BQ333+BS331+BS332+BS333)*Percapita/30*FS$4,IF(BQ331+BQ332+BQ333+BR331+BR332+BR333+BS331+BS332+BS333+BT331+BT332+BT333&gt;=16,Fixo/30*FS$4+(BQ331+BQ332+BQ333+BR331+BR332+BR333+BS331+BS332+BS333+BT331+BT332-16)*Percapita/30*FS$4))))))</f>
        <v>0</v>
      </c>
      <c r="FT331" s="177">
        <f>IF(C331=4,SUM(BU331+BU332+BU333+BW331+BW332+BW333)*Percapita/30*FT$4+(BV331+BV332+BV333+BX331+BX332+BX333)*Cadeirante/30*FT$4,IF(C331=3,IF(BU334+BW334=10,Fixo/30*FT$4+(BU331+BU332+BU333+BW331+BW332+BW333)*Percapita/30*FT$4+(BV334+BX334)*Cadeirante/30*FT$4,IF(BU334+BW334&lt;=9,(BU334+BW334)*Crechee/30*FT$4)+(BV334+BX334)*Cadeirante/30*FT$4+(BU331+BU332+BU333+BW331+BW332+BW333)*Percapita/30*FT$4)+IF(BU334+BW334&gt;=11,Fixo/30*FT$4+(BU334+BW334-10)*Crechee/30*FT$4,0),IF(C331=2,IF(BV331+BV332+BV333+BV334+BX331+BX332+BX333+BX334=1,Cadeirante/30*FT$4,IF(BV331+BV332+BV333+BV334+BX331+BX332+BX333+BX334=2,Fixo/30*FT$4,IF(BV331+BV332+BV333+BV334+BX331+BX332+BX333+BX334&gt;2,Fixo/30*FT$4+(BV331+BV332+BV333+BV334+BX331+BX332+BX333+BX334-2)*Cadeirante/30*FT$4)))+(BU331+BU332+BU333+BW331+BW332+BW333)*Percapita/30*FT$4+(BU334+BW334)*Crechee/30*FT$4,IF(C331=1,IF(BU331+BU332+BU333+BV331+BV332+BV333+BW331+BW332+BW333+BX331+BX332+BX333&lt;=15,(BU331+BU332+BU333+BW331+BW332+BW333)*Percapita/30*FT$4,IF(BU331+BU332+BU333+BV331+BV332+BV333+BW331+BW332+BW333+BX331+BX332+BX333&gt;=16,Fixo/30*FT$4+(BU331+BU332+BU333+BV331+BV332+BV333+BW331+BW332+BW333+BX331+BX332-16)*Percapita/30*FT$4))))))</f>
        <v>0</v>
      </c>
      <c r="FU331" s="177">
        <f>IF(C331=4,SUM(BY331+BY332+BY333+CA331+CA332+CA333)*Percapita/30*FU$4+(BZ331+BZ332+BZ333+CB331+CB332+CB333)*Cadeirante/30*FU$4,IF(C331=3,IF(BY334+CA334=10,Fixo/30*FU$4+(BY331+BY332+BY333+CA331+CA332+CA333)*Percapita/30*FU$4+(BZ334+CB334)*Cadeirante/30*FU$4,IF(BY334+CA334&lt;=9,(BY334+CA334)*Crechee/30*FU$4)+(BZ334+CB334)*Cadeirante/30*FU$4+(BY331+BY332+BY333+CA331+CA332+CA333)*Percapita/30*FU$4)+IF(BY334+CA334&gt;=11,Fixo/30*FU$4+(BY334+CA334-10)*Crechee/30*FU$4,0),IF(C331=2,IF(BZ331+BZ332+BZ333+BZ334+CB331+CB332+CB333+CB334=1,Cadeirante/30*FU$4,IF(BZ331+BZ332+BZ333+BZ334+CB331+CB332+CB333+CB334=2,Fixo/30*FU$4,IF(BZ331+BZ332+BZ333+BZ334+CB331+CB332+CB333+CB334&gt;2,Fixo/30*FU$4+(BZ331+BZ332+BZ333+BZ334+CB331+CB332+CB333+CB334-2)*Cadeirante/30*FU$4)))+(BY331+BY332+BY333+CA331+CA332+CA333)*Percapita/30*FU$4+(BY334+CA334)*Crechee/30*FU$4,IF(C331=1,IF(BY331+BY332+BY333+BZ331+BZ332+BZ333+CA331+CA332+CA333+CB331+CB332+CB333&lt;=15,(BY331+BY332+BY333+CA331+CA332+CA333)*Percapita/30*FU$4,IF(BY331+BY332+BY333+BZ331+BZ332+BZ333+CA331+CA332+CA333+CB331+CB332+CB333&gt;=16,Fixo/30*FU$4+(BY331+BY332+BY333+BZ331+BZ332+BZ333+CA331+CA332+CA333+CB331+CB332-16)*Percapita/30*FU$4))))))</f>
        <v>0</v>
      </c>
      <c r="FV331" s="177">
        <f>IF(C331=4,SUM(CC331+CC332+CC333+CE331+CE332+CE333)*Percapita/30*FV$4+(CD331+CD332+CD333+CF331+CF332+CF333)*Cadeirante/30*FV$4,IF(C331=3,IF(CC334+CE334=10,Fixo/30*FV$4+(CC331+CC332+CC333+CE331+CE332+CE333)*Percapita/30*FV$4+(CD334+CF334)*Cadeirante/30*FV$4,IF(CC334+CE334&lt;=9,(CC334+CE334)*Crechee/30*FV$4)+(CD334+CF334)*Cadeirante/30*FV$4+(CC331+CC332+CC333+CE331+CE332+CE333)*Percapita/30*FV$4)+IF(CC334+CE334&gt;=11,Fixo/30*FV$4+(CC334+CE334-10)*Crechee/30*FV$4,0),IF(C331=2,IF(CD331+CD332+CD333+CD334+CF331+CF332+CF333+CF334=1,Cadeirante/30*FV$4,IF(CD331+CD332+CD333+CD334+CF331+CF332+CF333+CF334=2,Fixo/30*FV$4,IF(CD331+CD332+CD333+CD334+CF331+CF332+CF333+CF334&gt;2,Fixo/30*FV$4+(CD331+CD332+CD333+CD334+CF331+CF332+CF333+CF334-2)*Cadeirante/30*FV$4)))+(CC331+CC332+CC333+CE331+CE332+CE333)*Percapita/30*FV$4+(CC334+CE334)*Crechee/30*FV$4,IF(C331=1,IF(CC331+CC332+CC333+CD331+CD332+CD333+CE331+CE332+CE333+CF331+CF332+CF333&lt;=15,(CC331+CC332+CC333+CE331+CE332+CE333)*Percapita/30*FV$4,IF(CC331+CC332+CC333+CD331+CD332+CD333+CE331+CE332+CE333+CF331+CF332+CF333&gt;=16,Fixo/30*FV$4+(CC331+CC332+CC333+CD331+CD332+CD333+CE331+CE332+CE333+CF331+CF332-16)*Percapita/30*FV$4))))))</f>
        <v>0</v>
      </c>
      <c r="FW331" s="177">
        <f>IF(C331=4,SUM(CG331+CG332+CG333+CI331+CI332+CI333)*Percapita/30*FW$4+(CH331+CH332+CH333+CJ331+CJ332+CJ333)*Cadeirante/30*FW$4,IF(C331=3,IF(CG334+CI334=10,Fixo/30*FW$4+(CG331+CG332+CG333+CI331+CI332+CI333)*Percapita/30*FW$4+(CH334+CJ334)*Cadeirante/30*FW$4,IF(CG334+CI334&lt;=9,(CG334+CI334)*Crechee/30*FW$4)+(CH334+CJ334)*Cadeirante/30*FW$4+(CG331+CG332+CG333+CI331+CI332+CI333)*Percapita/30*FW$4)+IF(CG334+CI334&gt;=11,Fixo/30*FW$4+(CG334+CI334-10)*Crechee/30*FW$4,0),IF(C331=2,IF(CH331+CH332+CH333+CH334+CJ331+CJ332+CJ333+CJ334=1,Cadeirante/30*FW$4,IF(CH331+CH332+CH333+CH334+CJ331+CJ332+CJ333+CJ334=2,Fixo/30*FW$4,IF(CH331+CH332+CH333+CH334+CJ331+CJ332+CJ333+CJ334&gt;2,Fixo/30*FW$4+(CH331+CH332+CH333+CH334+CJ331+CJ332+CJ333+CJ334-2)*Cadeirante/30*FW$4)))+(CG331+CG332+CG333+CI331+CI332+CI333)*Percapita/30*FW$4+(CG334+CI334)*Crechee/30*FW$4,IF(C331=1,IF(CG331+CG332+CG333+CH331+CH332+CH333+CI331+CI332+CI333+CJ331+CJ332+CJ333&lt;=15,(CG331+CG332+CG333+CI331+CI332+CI333)*Percapita/30*FW$4,IF(CG331+CG332+CG333+CH331+CH332+CH333+CI331+CI332+CI333+CJ331+CJ332+CJ333&gt;=16,Fixo/30*FW$4+(CG331+CG332+CG333+CH331+CH332+CH333+CI331+CI332+CI333+CJ331+CJ332-16)*Percapita/30*FW$4))))))</f>
        <v>0</v>
      </c>
      <c r="FX331" s="177">
        <f>IF(C331=4,SUM(CK331+CK332+CK333+CM331+CM332+CM333)*Percapita/30*FX$4+(CL331+CL332+CL333+CN331+CN332+CN333)*Cadeirante/30*FX$4,IF(C331=3,IF(CK334+CM334=10,Fixo/30*FX$4+(CK331+CK332+CK333+CM331+CM332+CM333)*Percapita/30*FX$4+(CL334+CN334)*Cadeirante/30*FX$4,IF(CK334+CM334&lt;=9,(CK334+CM334)*Crechee/30*FX$4)+(CL334+CN334)*Cadeirante/30*FX$4+(CK331+CK332+CK333+CM331+CM332+CM333)*Percapita/30*FX$4)+IF(CK334+CM334&gt;=11,Fixo/30*FX$4+(CK334+CM334-10)*Crechee/30*FX$4,0),IF(C331=2,IF(CL331+CL332+CL333+CL334+CN331+CN332+CN333+CN334=1,Cadeirante/30*FX$4,IF(CL331+CL332+CL333+CL334+CN331+CN332+CN333+CN334=2,Fixo/30*FX$4,IF(CL331+CL332+CL333+CL334+CN331+CN332+CN333+CN334&gt;2,Fixo/30*FX$4+(CL331+CL332+CL333+CL334+CN331+CN332+CN333+CN334-2)*Cadeirante/30*FX$4)))+(CK331+CK332+CK333+CM331+CM332+CM333)*Percapita/30*FX$4+(CK334+CM334)*Crechee/30*FX$4,IF(C331=1,IF(CK331+CK332+CK333+CL331+CL332+CL333+CM331+CM332+CM333+CN331+CN332+CN333&lt;=15,(CK331+CK332+CK333+CM331+CM332+CM333)*Percapita/30*FX$4,IF(CK331+CK332+CK333+CL331+CL332+CL333+CM331+CM332+CM333+CN331+CN332+CN333&gt;=16,Fixo/30*FX$4+(CK331+CK332+CK333+CL331+CL332+CL333+CM331+CM332+CM333+CN331+CN332-16)*Percapita/30*FX$4))))))</f>
        <v>0</v>
      </c>
      <c r="FY331" s="177">
        <f>IF(C331=4,SUM(CO331+CO332+CO333+CQ331+CQ332+CQ333)*Percapita/30*FY$4+(CP331+CP332+CP333+CR331+CR332+CR333)*Cadeirante/30*FY$4,IF(C331=3,IF(CO334+CQ334=10,Fixo/30*FY$4+(CO331+CO332+CO333+CQ331+CQ332+CQ333)*Percapita/30*FY$4+(CP334+CR334)*Cadeirante/30*FY$4,IF(CO334+CQ334&lt;=9,(CO334+CQ334)*Crechee/30*FY$4)+(CP334+CR334)*Cadeirante/30*FY$4+(CO331+CO332+CO333+CQ331+CQ332+CQ333)*Percapita/30*FY$4)+IF(CO334+CQ334&gt;=11,Fixo/30*FY$4+(CO334+CQ334-10)*Crechee/30*FY$4,0),IF(C331=2,IF(CP331+CP332+CP333+CP334+CR331+CR332+CR333+CR334=1,Cadeirante/30*FY$4,IF(CP331+CP332+CP333+CP334+CR331+CR332+CR333+CR334=2,Fixo/30*FY$4,IF(CP331+CP332+CP333+CP334+CR331+CR332+CR333+CR334&gt;2,Fixo/30*FY$4+(CP331+CP332+CP333+CP334+CR331+CR332+CR333+CR334-2)*Cadeirante/30*FY$4)))+(CO331+CO332+CO333+CQ331+CQ332+CQ333)*Percapita/30*FY$4+(CO334+CQ334)*Crechee/30*FY$4,IF(C331=1,IF(CO331+CO332+CO333+CP331+CP332+CP333+CQ331+CQ332+CQ333+CR331+CR332+CR333&lt;=15,(CO331+CO332+CO333+CQ331+CQ332+CQ333)*Percapita/30*FY$4,IF(CO331+CO332+CO333+CP331+CP332+CP333+CQ331+CQ332+CQ333+CR331+CR332+CR333&gt;=16,Fixo/30*FY$4+(CO331+CO332+CO333+CP331+CP332+CP333+CQ331+CQ332+CQ333+CR331+CR332-16)*Percapita/30*FY$4))))))</f>
        <v>0</v>
      </c>
      <c r="FZ331" s="177">
        <f>IF(C331=4,SUM(CS331+CS332+CS333+CU331+CU332+CU333)*Percapita/30*FZ$4+(CT331+CT332+CT333+CV331+CV332+CV333)*Cadeirante/30*FZ$4,IF(C331=3,IF(CS334+CU334=10,Fixo/30*FZ$4+(CS331+CS332+CS333+CU331+CU332+CU333)*Percapita/30*FZ$4+(CT334+CV334)*Cadeirante/30*FZ$4,IF(CS334+CU334&lt;=9,(CS334+CU334)*Crechee/30*FZ$4)+(CT334+CV334)*Cadeirante/30*FZ$4+(CS331+CS332+CS333+CU331+CU332+CU333)*Percapita/30*FZ$4)+IF(CS334+CU334&gt;=11,Fixo/30*FZ$4+(CS334+CU334-10)*Crechee/30*FZ$4,0),IF(C331=2,IF(CT331+CT332+CT333+CT334+CV331+CV332+CV333+CV334=1,Cadeirante/30*FZ$4,IF(CT331+CT332+CT333+CT334+CV331+CV332+CV333+CV334=2,Fixo/30*FZ$4,IF(CT331+CT332+CT333+CT334+CV331+CV332+CV333+CV334&gt;2,Fixo/30*FZ$4+(CT331+CT332+CT333+CT334+CV331+CV332+CV333+CV334-2)*Cadeirante/30*FZ$4)))+(CS331+CS332+CS333+CU331+CU332+CU333)*Percapita/30*FZ$4+(CS334+CU334)*Crechee/30*FZ$4,IF(C331=1,IF(CS331+CS332+CS333+CT331+CT332+CT333+CU331+CU332+CU333+CV331+CV332+CV333&lt;=15,(CS331+CS332+CS333+CU331+CU332+CU333)*Percapita/30*FZ$4,IF(CS331+CS332+CS333+CT331+CT332+CT333+CU331+CU332+CU333+CV331+CV332+CV333&gt;=16,Fixo/30*FZ$4+(CS331+CS332+CS333+CT331+CT332+CT333+CU331+CU332+CU333+CV331+CV332-16)*Percapita/30*FZ$4))))))</f>
        <v>0</v>
      </c>
      <c r="GA331" s="177">
        <f>IF(C331=4,SUM(CW331+CW332+CW333+CY331+CY332+CY333)*Percapita/30*GA$4+(CX331+CX332+CX333+CZ331+CZ332+CZ333)*Cadeirante/30*GA$4,IF(C331=3,IF(CW334+CY334=10,Fixo/30*GA$4+(CW331+CW332+CW333+CY331+CY332+CY333)*Percapita/30*GA$4+(CX334+CZ334)*Cadeirante/30*GA$4,IF(CW334+CY334&lt;=9,(CW334+CY334)*Crechee/30*GA$4)+(CX334+CZ334)*Cadeirante/30*GA$4+(CW331+CW332+CW333+CY331+CY332+CY333)*Percapita/30*GA$4)+IF(CW334+CY334&gt;=11,Fixo/30*GA$4+(CW334+CY334-10)*Crechee/30*GA$4,0),IF(C331=2,IF(CX331+CX332+CX333+CX334+CZ331+CZ332+CZ333+CZ334=1,Cadeirante/30*GA$4,IF(CX331+CX332+CX333+CX334+CZ331+CZ332+CZ333+CZ334=2,Fixo/30*GA$4,IF(CX331+CX332+CX333+CX334+CZ331+CZ332+CZ333+CZ334&gt;2,Fixo/30*GA$4+(CX331+CX332+CX333+CX334+CZ331+CZ332+CZ333+CZ334-2)*Cadeirante/30*GA$4)))+(CW331+CW332+CW333+CY331+CY332+CY333)*Percapita/30*GA$4+(CW334+CY334)*Crechee/30*GA$4,IF(C331=1,IF(CW331+CW332+CW333+CX331+CX332+CX333+CY331+CY332+CY333+CZ331+CZ332+CZ333&lt;=15,(CW331+CW332+CW333+CY331+CY332+CY333)*Percapita/30*GA$4,IF(CW331+CW332+CW333+CX331+CX332+CX333+CY331+CY332+CY333+CZ331+CZ332+CZ333&gt;=16,Fixo/30*GA$4+(CW331+CW332+CW333+CX331+CX332+CX333+CY331+CY332+CY333+CZ331+CZ332-16)*Percapita/30*GA$4))))))</f>
        <v>0</v>
      </c>
      <c r="GB331" s="177">
        <f>IF(C331=4,SUM(DA331+DA332+DA333+DC331+DC332+DC333)*Percapita/30*GB$4+(DB331+DB332+DB333+DD331+DD332+DD333)*Cadeirante/30*GB$4,IF(C331=3,IF(DA334+DC334=10,Fixo/30*GB$4+(DA331+DA332+DA333+DC331+DC332+DC333)*Percapita/30*GB$4+(DB334+DD334)*Cadeirante/30*GB$4,IF(DA334+DC334&lt;=9,(DA334+DC334)*Crechee/30*GB$4)+(DB334+DD334)*Cadeirante/30*GB$4+(DA331+DA332+DA333+DC331+DC332+DC333)*Percapita/30*GB$4)+IF(DA334+DC334&gt;=11,Fixo/30*GB$4+(DA334+DC334-10)*Crechee/30*GB$4,0),IF(C331=2,IF(DB331+DB332+DB333+DB334+DD331+DD332+DD333+DD334=1,Cadeirante/30*GB$4,IF(DB331+DB332+DB333+DB334+DD331+DD332+DD333+DD334=2,Fixo/30*GB$4,IF(DB331+DB332+DB333+DB334+DD331+DD332+DD333+DD334&gt;2,Fixo/30*GB$4+(DB331+DB332+DB333+DB334+DD331+DD332+DD333+DD334-2)*Cadeirante/30*GB$4)))+(DA331+DA332+DA333+DC331+DC332+DC333)*Percapita/30*GB$4+(DA334+DC334)*Crechee/30*GB$4,IF(C331=1,IF(DA331+DA332+DA333+DB331+DB332+DB333+DC331+DC332+DC333+DD331+DD332+DD333&lt;=15,(DA331+DA332+DA333+DC331+DC332+DC333)*Percapita/30*GB$4,IF(DA331+DA332+DA333+DB331+DB332+DB333+DC331+DC332+DC333+DD331+DD332+DD333&gt;=16,Fixo/30*GB$4+(DA331+DA332+DA333+DB331+DB332+DB333+DC331+DC332+DC333+DD331+DD332-16)*Percapita/30*GB$4))))))</f>
        <v>0</v>
      </c>
      <c r="GC331" s="177">
        <f>IF(C331=4,SUM(DE331+DE332+DE333+DG331+DG332+DG333)*Percapita/30*GC$4+(DF331+DF332+DF333+DH331+DH332+DH333)*Cadeirante/30*GC$4,IF(C331=3,IF(DE334+DG334=10,Fixo/30*GC$4+(DE331+DE332+DE333+DG331+DG332+DG333)*Percapita/30*GC$4+(DF334+DH334)*Cadeirante/30*GC$4,IF(DE334+DG334&lt;=9,(DE334+DG334)*Crechee/30*GC$4)+(DF334+DH334)*Cadeirante/30*GC$4+(DE331+DE332+DE333+DG331+DG332+DG333)*Percapita/30*GC$4)+IF(DE334+DG334&gt;=11,Fixo/30*GC$4+(DE334+DG334-10)*Crechee/30*GC$4,0),IF(C331=2,IF(DF331+DF332+DF333+DF334+DH331+DH332+DH333+DH334=1,Cadeirante/30*GC$4,IF(DF331+DF332+DF333+DF334+DH331+DH332+DH333+DH334=2,Fixo/30*GC$4,IF(DF331+DF332+DF333+DF334+DH331+DH332+DH333+DH334&gt;2,Fixo/30*GC$4+(DF331+DF332+DF333+DF334+DH331+DH332+DH333+DH334-2)*Cadeirante/30*GC$4)))+(DE331+DE332+DE333+DG331+DG332+DG333)*Percapita/30*GC$4+(DE334+DG334)*Crechee/30*GC$4,IF(C331=1,IF(DE331+DE332+DE333+DF331+DF332+DF333+DG331+DG332+DG333+DH331+DH332+DH333&lt;=15,(DE331+DE332+DE333+DG331+DG332+DG333)*Percapita/30*GC$4,IF(DE331+DE332+DE333+DF331+DF332+DF333+DG331+DG332+DG333+DH331+DH332+DH333&gt;=16,Fixo/30*GC$4+(DE331+DE332+DE333+DF331+DF332+DF333+DG331+DG332+DG333+DH331+DH332-16)*Percapita/30*GC$4))))))</f>
        <v>0</v>
      </c>
      <c r="GD331" s="177">
        <f>IF(C331=4,SUM(DI331+DI332+DI333+DK331+DK332+DK333)*Percapita/30*GD$4+(DJ331+DJ332+DJ333+DL331+DL332+DL333)*Cadeirante/30*GD$4,IF(C331=3,IF(DI334+DK334=10,Fixo/30*GD$4+(DI331+DI332+DI333+DK331+DK332+DK333)*Percapita/30*GD$4+(DJ334+DL334)*Cadeirante/30*GD$4,IF(DI334+DK334&lt;=9,(DI334+DK334)*Crechee/30*GD$4)+(DJ334+DL334)*Cadeirante/30*GD$4+(DI331+DI332+DI333+DK331+DK332+DK333)*Percapita/30*GD$4)+IF(DI334+DK334&gt;=11,Fixo/30*GD$4+(DI334+DK334-10)*Crechee/30*GD$4,0),IF(C331=2,IF(DJ331+DJ332+DJ333+DJ334+DL331+DL332+DL333+DL334=1,Cadeirante/30*GD$4,IF(DJ331+DJ332+DJ333+DJ334+DL331+DL332+DL333+DL334=2,Fixo/30*GD$4,IF(DJ331+DJ332+DJ333+DJ334+DL331+DL332+DL333+DL334&gt;2,Fixo/30*GD$4+(DJ331+DJ332+DJ333+DJ334+DL331+DL332+DL333+DL334-2)*Cadeirante/30*GD$4)))+(DI331+DI332+DI333+DK331+DK332+DK333)*Percapita/30*GD$4+(DI334+DK334)*Crechee/30*GD$4,IF(C331=1,IF(DI331+DI332+DI333+DJ331+DJ332+DJ333+DK331+DK332+DK333+DL331+DL332+DL333&lt;=15,(DI331+DI332+DI333+DK331+DK332+DK333)*Percapita/30*GD$4,IF(DI331+DI332+DI333+DJ331+DJ332+DJ333+DK331+DK332+DK333+DL331+DL332+DL333&gt;=16,Fixo/30*GD$4+(DI331+DI332+DI333+DJ331+DJ332+DJ333+DK331+DK332+DK333+DL331+DL332-16)*Percapita/30*GD$4))))))</f>
        <v>0</v>
      </c>
      <c r="GE331" s="177">
        <f>IF(C331=4,SUM(DM331+DM332+DM333+DO331+DO332+DO333)*Percapita/30*GE$4+(DN331+DN332+DN333+DP331+DP332+DP333)*Cadeirante/30*GE$4,IF(C331=3,IF(DM334+DO334=10,Fixo/30*GE$4+(DM331+DM332+DM333+DO331+DO332+DO333)*Percapita/30*GE$4+(DN334+DP334)*Cadeirante/30*GE$4,IF(DM334+DO334&lt;=9,(DM334+DO334)*Crechee/30*GE$4)+(DN334+DP334)*Cadeirante/30*GE$4+(DM331+DM332+DM333+DO331+DO332+DO333)*Percapita/30*GE$4)+IF(DM334+DO334&gt;=11,Fixo/30*GE$4+(DM334+DO334-10)*Crechee/30*GE$4,0),IF(C331=2,IF(DN331+DN332+DN333+DN334+DP331+DP332+DP333+DP334=1,Cadeirante/30*GE$4,IF(DN331+DN332+DN333+DN334+DP331+DP332+DP333+DP334=2,Fixo/30*GE$4,IF(DN331+DN332+DN333+DN334+DP331+DP332+DP333+DP334&gt;2,Fixo/30*GE$4+(DN331+DN332+DN333+DN334+DP331+DP332+DP333+DP334-2)*Cadeirante/30*GE$4)))+(DM331+DM332+DM333+DO331+DO332+DO333)*Percapita/30*GE$4+(DM334+DO334)*Crechee/30*GE$4,IF(C331=1,IF(DM331+DM332+DM333+DN331+DN332+DN333+DO331+DO332+DO333+DP331+DP332+DP333&lt;=15,(DM331+DM332+DM333+DO331+DO332+DO333)*Percapita/30*GE$4,IF(DM331+DM332+DM333+DN331+DN332+DN333+DO331+DO332+DO333+DP331+DP332+DP333&gt;=16,Fixo/30*GE$4+(DM331+DM332+DM333+DN331+DN332+DN333+DO331+DO332+DO333+DP331+DP332-16)*Percapita/30*GE$4))))))</f>
        <v>0</v>
      </c>
      <c r="GF331" s="177">
        <f>IF(C331=4,SUM(DQ331+DQ332+DQ333+DS331+DS332+DS333)*Percapita/30*GF$4+(DR331+DR332+DR333+DT331+DT332+DT333)*Cadeirante/30*GF$4,IF(C331=3,IF(DQ334+DS334=10,Fixo/30*GF$4+(DQ331+DQ332+DQ333+DS331+DS332+DS333)*Percapita/30*GF$4+(DR334+DT334)*Cadeirante/30*GF$4,IF(DQ334+DS334&lt;=9,(DQ334+DS334)*Crechee/30*GF$4)+(DR334+DT334)*Cadeirante/30*GF$4+(DQ331+DQ332+DQ333+DS331+DS332+DS333)*Percapita/30*GF$4)+IF(DQ334+DS334&gt;=11,Fixo/30*GF$4+(DQ334+DS334-10)*Crechee/30*GF$4,0),IF(C331=2,IF(DR331+DR332+DR333+DR334+DT331+DT332+DT333+DT334=1,Cadeirante/30*GF$4,IF(DR331+DR332+DR333+DR334+DT331+DT332+DT333+DT334=2,Fixo/30*GF$4,IF(DR331+DR332+DR333+DR334+DT331+DT332+DT333+DT334&gt;2,Fixo/30*GF$4+(DR331+DR332+DR333+DR334+DT331+DT332+DT333+DT334-2)*Cadeirante/30*GF$4)))+(DQ331+DQ332+DQ333+DS331+DS332+DS333)*Percapita/30*GF$4+(DQ334+DS334)*Crechee/30*GF$4,IF(C331=1,IF(DQ331+DQ332+DQ333+DR331+DR332+DR333+DS331+DS332+DS333+DT331+DT332+DT333&lt;=15,(DQ331+DQ332+DQ333+DS331+DS332+DS333)*Percapita/30*GF$4,IF(DQ331+DQ332+DQ333+DR331+DR332+DR333+DS331+DS332+DS333+DT331+DT332+DT333&gt;=16,Fixo/30*GF$4+(DQ331+DQ332+DQ333+DR331+DR332+DR333+DS331+DS332+DS333+DT331+DT332-16)*Percapita/30*GF$4))))))</f>
        <v>0</v>
      </c>
      <c r="GG331" s="177">
        <f>IF(C331=4,SUM(DU331+DU332+DU333+DW331+DW332+DW333)*Percapita/30*GG$4+(DV331+DV332+DV333+DX331+DX332+DX333)*Cadeirante/30*GG$4,IF(C331=3,IF(DU334+DW334=10,Fixo/30*GG$4+(DU331+DU332+DU333+DW331+DW332+DW333)*Percapita/30*GG$4+(DV334+DX334)*Cadeirante/30*GG$4,IF(DU334+DW334&lt;=9,(DU334+DW334)*Crechee/30*GG$4)+(DV334+DX334)*Cadeirante/30*GG$4+(DU331+DU332+DU333+DW331+DW332+DW333)*Percapita/30*GG$4)+IF(DU334+DW334&gt;=11,Fixo/30*GG$4+(DU334+DW334-10)*Crechee/30*GG$4,0),IF(C331=2,IF(DV331+DV332+DV333+DV334+DX331+DX332+DX333+DX334=1,Cadeirante/30*GG$4,IF(DV331+DV332+DV333+DV334+DX331+DX332+DX333+DX334=2,Fixo/30*GG$4,IF(DV331+DV332+DV333+DV334+DX331+DX332+DX333+DX334&gt;2,Fixo/30*GG$4+(DV331+DV332+DV333+DV334+DX331+DX332+DX333+DX334-2)*Cadeirante/30*GG$4)))+(DU331+DU332+DU333+DW331+DW332+DW333)*Percapita/30*GG$4+(DU334+DW334)*Crechee/30*GG$4,IF(C331=1,IF(DU331+DU332+DU333+DV331+DV332+DV333+DW331+DW332+DW333+DX331+DX332+DX333&lt;=15,(DU331+DU332+DU333+DW331+DW332+DW333)*Percapita/30*GG$4,IF(DU331+DU332+DU333+DV331+DV332+DV333+DW331+DW332+DW333+DX331+DX332+DX333&gt;=16,Fixo/30*GG$4+(DU331+DU332+DU333+DV331+DV332+DV333+DW331+DW332+DW333+DX331+DX332-16)*Percapita/30*GG$4))))))</f>
        <v>0</v>
      </c>
      <c r="GH331" s="177">
        <f>IF(C331=4,SUM(DY331+DY332+DY333+EA331+EA332+EA333)*Percapita/30*GH$4+(DZ331+DZ332+DZ333+EB331+EB332+EB333)*Cadeirante/30*GH$4,IF(C331=3,IF(DY334+EA334=10,Fixo/30*GH$4+(DY331+DY332+DY333+EA331+EA332+EA333)*Percapita/30*GH$4+(DZ334+EB334)*Cadeirante/30*GH$4,IF(DY334+EA334&lt;=9,(DY334+EA334)*Crechee/30*GH$4)+(DZ334+EB334)*Cadeirante/30*GH$4+(DY331+DY332+DY333+EA331+EA332+EA333)*Percapita/30*GH$4)+IF(DY334+EA334&gt;=11,Fixo/30*GH$4+(DY334+EA334-10)*Crechee/30*GH$4,0),IF(C331=2,IF(DZ331+DZ332+DZ333+DZ334+EB331+EB332+EB333+EB334=1,Cadeirante/30*GH$4,IF(DZ331+DZ332+DZ333+DZ334+EB331+EB332+EB333+EB334=2,Fixo/30*GH$4,IF(DZ331+DZ332+DZ333+DZ334+EB331+EB332+EB333+EB334&gt;2,Fixo/30*GH$4+(DZ331+DZ332+DZ333+DZ334+EB331+EB332+EB333+EB334-2)*Cadeirante/30*GH$4)))+(DY331+DY332+DY333+EA331+EA332+EA333)*Percapita/30*GH$4+(DY334+EA334)*Crechee/30*GH$4,IF(C331=1,IF(DY331+DY332+DY333+DZ331+DZ332+DZ333+EA331+EA332+EA333+EB331+EB332+EB333&lt;=15,(DY331+DY332+DY333+EA331+EA332+EA333)*Percapita/30*GH$4,IF(DY331+DY332+DY333+DZ331+DZ332+DZ333+EA331+EA332+EA333+EB331+EB332+EB333&gt;=16,Fixo/30*GH$4+(DY331+DY332+DY333+DZ331+DZ332+DZ333+EA331+EA332+EA333+EB331+EB332-16)*Percapita/30*GH$4))))))</f>
        <v>-25.682000000000002</v>
      </c>
      <c r="GI331" s="177">
        <f>IF(C331=4,SUM(EC331+EC332+EC333+EE331+EE332+EE333)*Percapita/30*GI$4+(ED331+ED332+ED333+EF331+EF332+EF333)*Cadeirante/30*GI$4,IF(C331=3,IF(EC334+EE334=10,Fixo/30*GI$4+(EC331+EC332+EC333+EE331+EE332+EE333)*Percapita/30*GI$4+(ED334+EF334)*Cadeirante/30*GI$4,IF(EC334+EE334&lt;=9,(EC334+EE334)*Crechee/30*GI$4)+(ED334+EF334)*Cadeirante/30*GI$4+(EC331+EC332+EC333+EE331+EE332+EE333)*Percapita/30*GI$4)+IF(EC334+EE334&gt;=11,Fixo/30*GI$4+(EC334+EE334-10)*Crechee/30*GI$4,0),IF(C331=2,IF(ED331+ED332+ED333+ED334+EF331+EF332+EF333+EF334=1,Cadeirante/30*GI$4,IF(ED331+ED332+ED333+ED334+EF331+EF332+EF333+EF334=2,Fixo/30*GI$4,IF(ED331+ED332+ED333+ED334+EF331+EF332+EF333+EF334&gt;2,Fixo/30*GI$4+(ED331+ED332+ED333+ED334+EF331+EF332+EF333+EF334-2)*Cadeirante/30*GI$4)))+(EC331+EC332+EC333+EE331+EE332+EE333)*Percapita/30*GI$4+(EC334+EE334)*Crechee/30*GI$4,IF(C331=1,IF(EC331+EC332+EC333+ED331+ED332+ED333+EE331+EE332+EE333+EF331+EF332+EF333&lt;=15,(EC331+EC332+EC333+EE331+EE332+EE333)*Percapita/30*GI$4,IF(EC331+EC332+EC333+ED331+ED332+ED333+EE331+EE332+EE333+EF331+EF332+EF333&gt;=16,Fixo/30*GI$4+(EC331+EC332+EC333+ED331+ED332+ED333+EE331+EE332+EE333+EF331+EF332-16)*Percapita/30*GI$4))))))</f>
        <v>0</v>
      </c>
      <c r="GJ331" s="177">
        <f>IF(C331=4,SUM(EG331+EG332+EG333+EI331+EI332+EI333)*Percapita/30*GJ$4+(EH331+EH332+EH333+EJ331+EJ332+EJ333)*Cadeirante/30*GJ$4,IF(C331=3,IF(EG334+EI334=10,Fixo/30*GJ$4+(EG331+EG332+EG333+EI331+EI332+EI333)*Percapita/30*GJ$4+(EH334+EJ334)*Cadeirante/30*GJ$4,IF(EG334+EI334&lt;=9,(EG334+EI334)*Crechee/30*GJ$4)+(EH334+EJ334)*Cadeirante/30*GJ$4+(EG331+EG332+EG333+EI331+EI332+EI333)*Percapita/30*GJ$4)+IF(EG334+EI334&gt;=11,Fixo/30*GJ$4+(EG334+EI334-10)*Crechee/30*GJ$4,0),IF(C331=2,IF(EH331+EH332+EH333+EH334+EJ331+EJ332+EJ333+EJ334=1,Cadeirante/30*GJ$4,IF(EH331+EH332+EH333+EH334+EJ331+EJ332+EJ333+EJ334=2,Fixo/30*GJ$4,IF(EH331+EH332+EH333+EH334+EJ331+EJ332+EJ333+EJ334&gt;2,Fixo/30*GJ$4+(EH331+EH332+EH333+EH334+EJ331+EJ332+EJ333+EJ334-2)*Cadeirante/30*GJ$4)))+(EG331+EG332+EG333+EI331+EI332+EI333)*Percapita/30*GJ$4+(EG334+EI334)*Crechee/30*GJ$4,IF(C331=1,IF(EG331+EG332+EG333+EH331+EH332+EH333+EI331+EI332+EI333+EJ331+EJ332+EJ333&lt;=15,(EG331+EG332+EG333+EI331+EI332+EI333)*Percapita/30*GJ$4,IF(EG331+EG332+EG333+EH331+EH332+EH333+EI331+EI332+EI333+EJ331+EJ332+EJ333&gt;=16,Fixo/30*GJ$4+(EG331+EG332+EG333+EH331+EH332+EH333+EI331+EI332+EI333+EJ331+EJ332-16)*Percapita/30*GJ$4))))))</f>
        <v>0</v>
      </c>
      <c r="GK331" s="178"/>
      <c r="GL331" s="103">
        <f t="shared" ref="GL331:GL360" si="390">IF(J331="ADAPTADO",T331*Cadeirante/30*GM331+S331*Percapita/30*GM331,IF(J331="NORMAL",(S331+T331)*Percapita/30*GM331,IF(J331="CRECHE",0)))*-1</f>
        <v>0</v>
      </c>
      <c r="GM331" s="124"/>
      <c r="GN331" s="104">
        <f>SUMIF(V331:V334,"&lt;0")*Cadeirante/30*GN$4+SUMIF(X331:X334,"&lt;0")*Cadeirante/30*GN$4</f>
        <v>0</v>
      </c>
      <c r="GO331" s="104">
        <f>SUMIF(Z331:Z334,"&lt;0")*Cadeirante/30*GO$4+SUMIF(AB331:AB334,"&lt;0")*Cadeirante/30*GO$4</f>
        <v>0</v>
      </c>
      <c r="GP331" s="104">
        <f>SUMIF(AD331:AD334,"&lt;0")*Cadeirante/30*GP$4+SUMIF(AF331:AF334,"&lt;0")*Cadeirante/30*GP$4</f>
        <v>0</v>
      </c>
      <c r="GQ331" s="104">
        <f>SUMIF(AH331:AH334,"&lt;0")*Cadeirante/30*GQ$4+SUMIF(AJ331:AJ334,"&lt;0")*Cadeirante/30*GQ$4</f>
        <v>0</v>
      </c>
      <c r="GR331" s="104">
        <f>SUMIF(AL331:AL334,"&lt;0")*Cadeirante/30*GR$4+SUMIF(AN331:AN334,"&lt;0")*Cadeirante/30*GR$4</f>
        <v>0</v>
      </c>
      <c r="GS331" s="104">
        <f>SUMIF(AP331:AP334,"&lt;0")*Cadeirante/30*GS$4+SUMIF(AR331:AR334,"&lt;0")*Cadeirante/30*GS$4</f>
        <v>0</v>
      </c>
      <c r="GT331" s="104">
        <f>SUMIF(AT331:AT334,"&lt;0")*Cadeirante/30*GT$4+SUMIF(AV331:AV334,"&lt;0")*Cadeirante/30*GT$4</f>
        <v>0</v>
      </c>
      <c r="GU331" s="104">
        <f>SUMIF(AX331:AX334,"&lt;0")*Cadeirante/30*GU$4+SUMIF(AZ331:AZ334,"&lt;0")*Cadeirante/30*GU$4</f>
        <v>0</v>
      </c>
      <c r="GV331" s="104">
        <f>SUMIF(BB331:BB334,"&lt;0")*Cadeirante/30*GV$4+SUMIF(BD331:BD334,"&lt;0")*Cadeirante/30*GV$4</f>
        <v>0</v>
      </c>
      <c r="GW331" s="104">
        <f>SUMIF(BF331:BF334,"&lt;0")*Cadeirante/30*GW$4+SUMIF(BH331:BH334,"&lt;0")*Cadeirante/30*GW$4</f>
        <v>0</v>
      </c>
      <c r="GX331" s="104">
        <f>SUMIF(BJ331:BJ334,"&lt;0")*Cadeirante/30*GX$4+SUMIF(BL331:BL334,"&lt;0")*Cadeirante/30*GX$4</f>
        <v>0</v>
      </c>
      <c r="GY331" s="104">
        <f>SUMIF(BN331:BN334,"&lt;0")*Cadeirante/30*GY$4+SUMIF(BP331:BP334,"&lt;0")*Cadeirante/30*GY$4</f>
        <v>0</v>
      </c>
      <c r="GZ331" s="104">
        <f>SUMIF(BR331:BR334,"&lt;0")*Cadeirante/30*GZ$4+SUMIF(BT331:BT334,"&lt;0")*Cadeirante/30*GZ$4</f>
        <v>0</v>
      </c>
      <c r="HA331" s="104">
        <f>SUMIF(BV331:BV334,"&lt;0")*Cadeirante/30*HA$4+SUMIF(BX331:BX334,"&lt;0")*Cadeirante/30*HA$4</f>
        <v>0</v>
      </c>
      <c r="HB331" s="104">
        <f>SUMIF(BZ331:BZ334,"&lt;0")*Cadeirante/30*HB$4+SUMIF(CB331:CB334,"&lt;0")*Cadeirante/30*HB$4</f>
        <v>0</v>
      </c>
      <c r="HC331" s="104">
        <f>SUMIF(CD331:CD334,"&lt;0")*Cadeirante/30*HC$4+SUMIF(CF331:CF334,"&lt;0")*Cadeirante/30*HC$4</f>
        <v>0</v>
      </c>
      <c r="HD331" s="104">
        <f>SUMIF(CH331:CH334,"&lt;0")*Cadeirante/30*HD$4+SUMIF(CJ331:CJ334,"&lt;0")*Cadeirante/30*HD$4</f>
        <v>0</v>
      </c>
      <c r="HE331" s="104">
        <f>SUMIF(CL331:CL334,"&lt;0")*Cadeirante/30*HE$4+SUMIF(CN331:CN334,"&lt;0")*Cadeirante/30*HE$4</f>
        <v>0</v>
      </c>
      <c r="HF331" s="104">
        <f>SUMIF(CP331:CP334,"&lt;0")*Cadeirante/30*HF$4+SUMIF(CR331:CR334,"&lt;0")*Cadeirante/30*HF$4</f>
        <v>0</v>
      </c>
      <c r="HG331" s="104">
        <f>SUMIF(CT331:CT334,"&lt;0")*Cadeirante/30*HG$4+SUMIF(CV331:CV334,"&lt;0")*Cadeirante/30*HG$4</f>
        <v>0</v>
      </c>
      <c r="HH331" s="104">
        <f>SUMIF(CX331:CX334,"&lt;0")*Cadeirante/30*HH$4+SUMIF(CZ331:CZ334,"&lt;0")*Cadeirante/30*HH$4</f>
        <v>0</v>
      </c>
      <c r="HI331" s="104">
        <f>SUMIF(DB331:DB334,"&lt;0")*Cadeirante/30*HI$4+SUMIF(DD331:DD334,"&lt;0")*Cadeirante/30*HI$4</f>
        <v>0</v>
      </c>
      <c r="HJ331" s="104">
        <f>SUMIF(DF331:DF334,"&lt;0")*Cadeirante/30*HJ$4+SUMIF(DH331:DH334,"&lt;0")*Cadeirante/30*HJ$4</f>
        <v>0</v>
      </c>
      <c r="HK331" s="104">
        <f>SUMIF(DJ331:DJ334,"&lt;0")*Cadeirante/30*HK$4+SUMIF(DL331:DL334,"&lt;0")*Cadeirante/30*HK$4</f>
        <v>0</v>
      </c>
      <c r="HL331" s="104">
        <f>SUMIF(DN331:DN334,"&lt;0")*Cadeirante/30*HL$4+SUMIF(DP331:DP334,"&lt;0")*Cadeirante/30*HL$4</f>
        <v>0</v>
      </c>
      <c r="HM331" s="104">
        <f>SUMIF(DR331:DR334,"&lt;0")*Cadeirante/30*HM$4+SUMIF(DT331:DT334,"&lt;0")*Cadeirante/30*HM$4</f>
        <v>0</v>
      </c>
      <c r="HN331" s="104">
        <f>SUMIF(DV331:DV334,"&lt;0")*Cadeirante/30*HN$4+SUMIF(DX331:DX334,"&lt;0")*Cadeirante/30*HN$4</f>
        <v>0</v>
      </c>
      <c r="HO331" s="104">
        <f>SUMIF(DZ331:DZ334,"&lt;0")*Cadeirante/30*HO$4+SUMIF(EB331:EB334,"&lt;0")*Cadeirante/30*HO$4</f>
        <v>0</v>
      </c>
      <c r="HP331" s="104">
        <f>SUMIF(ED331:ED334,"&lt;0")*Cadeirante/30*HP$4+SUMIF(EF331:EF334,"&lt;0")*Cadeirante/30*HP$4</f>
        <v>0</v>
      </c>
      <c r="HQ331" s="64"/>
      <c r="HR331" s="64"/>
      <c r="HS331" s="64"/>
      <c r="HT331" s="64"/>
      <c r="HU331" s="64"/>
      <c r="HV331" s="64"/>
      <c r="HW331" s="176">
        <v>17629.309999999998</v>
      </c>
      <c r="HX331" s="64"/>
      <c r="HY331" s="280">
        <f>IF(ISTEXT(EM331), VALUE(EM331), EM331)</f>
        <v>0</v>
      </c>
      <c r="HZ331" s="280">
        <f>IF(ISTEXT(EN331), VALUE(EN331), EN331)</f>
        <v>0</v>
      </c>
      <c r="IA331" s="280">
        <f>IF(ISTEXT(EO331), VALUE(EO331), EO331)</f>
        <v>0</v>
      </c>
      <c r="IB331" s="64" t="b">
        <f>HW331=FE331</f>
        <v>0</v>
      </c>
      <c r="IC331" s="64"/>
    </row>
    <row r="332" spans="1:237" s="106" customFormat="1" ht="22.5" customHeight="1" x14ac:dyDescent="0.25">
      <c r="A332" s="368" t="s">
        <v>3454</v>
      </c>
      <c r="B332" s="369" t="s">
        <v>3455</v>
      </c>
      <c r="C332" s="370" t="s">
        <v>3186</v>
      </c>
      <c r="D332" s="371" t="s">
        <v>3456</v>
      </c>
      <c r="E332" s="371" t="s">
        <v>3457</v>
      </c>
      <c r="F332" s="372" t="s">
        <v>3182</v>
      </c>
      <c r="G332" s="372" t="s">
        <v>3183</v>
      </c>
      <c r="H332" s="373" t="s">
        <v>2137</v>
      </c>
      <c r="I332" s="374" t="s">
        <v>2137</v>
      </c>
      <c r="J332" s="421" t="s">
        <v>3184</v>
      </c>
      <c r="K332" s="421" t="s">
        <v>3187</v>
      </c>
      <c r="L332" s="329">
        <f>CONTINUA!BV332</f>
        <v>24</v>
      </c>
      <c r="M332" s="329">
        <f>CONTINUA!BW332</f>
        <v>0</v>
      </c>
      <c r="N332" s="895"/>
      <c r="O332" s="896" t="s">
        <v>3549</v>
      </c>
      <c r="P332" s="897">
        <v>0</v>
      </c>
      <c r="Q332" s="400">
        <v>24</v>
      </c>
      <c r="R332" s="401"/>
      <c r="S332" s="400"/>
      <c r="T332" s="401"/>
      <c r="U332" s="400"/>
      <c r="V332" s="401"/>
      <c r="W332" s="400"/>
      <c r="X332" s="401"/>
      <c r="Y332" s="400"/>
      <c r="Z332" s="401"/>
      <c r="AA332" s="400"/>
      <c r="AB332" s="401"/>
      <c r="AC332" s="400"/>
      <c r="AD332" s="401"/>
      <c r="AE332" s="400"/>
      <c r="AF332" s="401"/>
      <c r="AG332" s="400"/>
      <c r="AH332" s="401"/>
      <c r="AI332" s="400"/>
      <c r="AJ332" s="401"/>
      <c r="AK332" s="400"/>
      <c r="AL332" s="401"/>
      <c r="AM332" s="400"/>
      <c r="AN332" s="401"/>
      <c r="AO332" s="400"/>
      <c r="AP332" s="401"/>
      <c r="AQ332" s="400"/>
      <c r="AR332" s="401"/>
      <c r="AS332" s="400"/>
      <c r="AT332" s="401"/>
      <c r="AU332" s="400"/>
      <c r="AV332" s="401"/>
      <c r="AW332" s="400"/>
      <c r="AX332" s="401"/>
      <c r="AY332" s="400"/>
      <c r="AZ332" s="401"/>
      <c r="BA332" s="400"/>
      <c r="BB332" s="401"/>
      <c r="BC332" s="400"/>
      <c r="BD332" s="401"/>
      <c r="BE332" s="400"/>
      <c r="BF332" s="401"/>
      <c r="BG332" s="400"/>
      <c r="BH332" s="401"/>
      <c r="BI332" s="400"/>
      <c r="BJ332" s="401"/>
      <c r="BK332" s="400"/>
      <c r="BL332" s="401"/>
      <c r="BM332" s="400"/>
      <c r="BN332" s="401"/>
      <c r="BO332" s="400"/>
      <c r="BP332" s="401"/>
      <c r="BQ332" s="400"/>
      <c r="BR332" s="401"/>
      <c r="BS332" s="400"/>
      <c r="BT332" s="401"/>
      <c r="BU332" s="400"/>
      <c r="BV332" s="401"/>
      <c r="BW332" s="400"/>
      <c r="BX332" s="401"/>
      <c r="BY332" s="400"/>
      <c r="BZ332" s="401"/>
      <c r="CA332" s="400"/>
      <c r="CB332" s="401"/>
      <c r="CC332" s="400"/>
      <c r="CD332" s="401"/>
      <c r="CE332" s="400"/>
      <c r="CF332" s="401"/>
      <c r="CG332" s="400"/>
      <c r="CH332" s="401"/>
      <c r="CI332" s="400"/>
      <c r="CJ332" s="401"/>
      <c r="CK332" s="400"/>
      <c r="CL332" s="401"/>
      <c r="CM332" s="400"/>
      <c r="CN332" s="401"/>
      <c r="CO332" s="400"/>
      <c r="CP332" s="401"/>
      <c r="CQ332" s="400"/>
      <c r="CR332" s="401"/>
      <c r="CS332" s="400"/>
      <c r="CT332" s="401"/>
      <c r="CU332" s="400"/>
      <c r="CV332" s="401"/>
      <c r="CW332" s="400"/>
      <c r="CX332" s="401"/>
      <c r="CY332" s="400"/>
      <c r="CZ332" s="401"/>
      <c r="DA332" s="400"/>
      <c r="DB332" s="401"/>
      <c r="DC332" s="400"/>
      <c r="DD332" s="401"/>
      <c r="DE332" s="400"/>
      <c r="DF332" s="401"/>
      <c r="DG332" s="400"/>
      <c r="DH332" s="401"/>
      <c r="DI332" s="400"/>
      <c r="DJ332" s="401"/>
      <c r="DK332" s="400"/>
      <c r="DL332" s="401"/>
      <c r="DM332" s="400"/>
      <c r="DN332" s="401"/>
      <c r="DO332" s="400"/>
      <c r="DP332" s="401"/>
      <c r="DQ332" s="400"/>
      <c r="DR332" s="401"/>
      <c r="DS332" s="400"/>
      <c r="DT332" s="401"/>
      <c r="DU332" s="400"/>
      <c r="DV332" s="401"/>
      <c r="DW332" s="400"/>
      <c r="DX332" s="401"/>
      <c r="DY332" s="400">
        <v>-1</v>
      </c>
      <c r="DZ332" s="401"/>
      <c r="EA332" s="400"/>
      <c r="EB332" s="401"/>
      <c r="EC332" s="400"/>
      <c r="ED332" s="401"/>
      <c r="EE332" s="400"/>
      <c r="EF332" s="401"/>
      <c r="EG332" s="400"/>
      <c r="EH332" s="401"/>
      <c r="EI332" s="400"/>
      <c r="EJ332" s="447"/>
      <c r="EK332" s="511"/>
      <c r="EL332" s="514"/>
      <c r="EM332" s="448"/>
      <c r="EN332" s="344"/>
      <c r="EO332" s="345"/>
      <c r="EP332" s="171">
        <f t="shared" si="382"/>
        <v>24</v>
      </c>
      <c r="EQ332" s="171">
        <f t="shared" si="383"/>
        <v>-1</v>
      </c>
      <c r="ER332" s="171">
        <f t="shared" si="384"/>
        <v>0</v>
      </c>
      <c r="ES332" s="171">
        <f t="shared" si="385"/>
        <v>0</v>
      </c>
      <c r="ET332" s="171">
        <f t="shared" si="386"/>
        <v>0</v>
      </c>
      <c r="EU332" s="171">
        <f t="shared" si="387"/>
        <v>0</v>
      </c>
      <c r="EV332" s="172">
        <f t="shared" si="388"/>
        <v>23</v>
      </c>
      <c r="EW332" s="173"/>
      <c r="EX332" s="248">
        <f t="shared" si="389"/>
        <v>0</v>
      </c>
      <c r="EY332" s="174">
        <f>(L332*regular)+(M332*Cadeirantee)</f>
        <v>231.36</v>
      </c>
      <c r="EZ332" s="249">
        <f>SUMIF(FG332:GJ332,"&gt;0")</f>
        <v>0</v>
      </c>
      <c r="FA332" s="249">
        <f>SUMIF(FG332:GJ332,"&lt;0")+SUMIF(GN332:HP332,"&lt;0")</f>
        <v>0</v>
      </c>
      <c r="FB332" s="174">
        <v>0</v>
      </c>
      <c r="FC332" s="126">
        <f>N332*km*'VALORES TABELA'!$B$13</f>
        <v>0</v>
      </c>
      <c r="FD332" s="250">
        <f t="shared" ref="FD332:FD335" si="391">GL332</f>
        <v>0</v>
      </c>
      <c r="FE332" s="105"/>
      <c r="FF332" s="119"/>
      <c r="FG332" s="119"/>
      <c r="FH332" s="119"/>
      <c r="FI332" s="119"/>
      <c r="FJ332" s="119"/>
      <c r="FK332" s="119"/>
      <c r="FL332" s="119"/>
      <c r="FM332" s="119"/>
      <c r="FN332" s="119"/>
      <c r="FO332" s="119"/>
      <c r="FP332" s="119"/>
      <c r="FQ332" s="119"/>
      <c r="FR332" s="119"/>
      <c r="FS332" s="119"/>
      <c r="FT332" s="119"/>
      <c r="FU332" s="119"/>
      <c r="FV332" s="119"/>
      <c r="FW332" s="119"/>
      <c r="FX332" s="119"/>
      <c r="FY332" s="119"/>
      <c r="FZ332" s="119"/>
      <c r="GA332" s="119"/>
      <c r="GB332" s="119"/>
      <c r="GC332" s="119"/>
      <c r="GD332" s="119"/>
      <c r="GE332" s="119"/>
      <c r="GF332" s="119"/>
      <c r="GG332" s="119"/>
      <c r="GH332" s="119"/>
      <c r="GI332" s="119"/>
      <c r="GJ332" s="119"/>
      <c r="GK332" s="251"/>
      <c r="GL332" s="103">
        <f t="shared" si="390"/>
        <v>0</v>
      </c>
      <c r="GM332" s="124"/>
      <c r="GN332" s="104"/>
      <c r="GO332" s="104"/>
      <c r="GP332" s="104"/>
      <c r="GQ332" s="104"/>
      <c r="GR332" s="104"/>
      <c r="GS332" s="104"/>
      <c r="GT332" s="104"/>
      <c r="GU332" s="104"/>
      <c r="GV332" s="104"/>
      <c r="GW332" s="104"/>
      <c r="GX332" s="104"/>
      <c r="GY332" s="104"/>
      <c r="GZ332" s="104"/>
      <c r="HA332" s="104"/>
      <c r="HB332" s="104"/>
      <c r="HC332" s="104"/>
      <c r="HD332" s="104"/>
      <c r="HE332" s="104"/>
      <c r="HF332" s="104"/>
      <c r="HG332" s="104"/>
      <c r="HH332" s="104"/>
      <c r="HI332" s="104"/>
      <c r="HJ332" s="104"/>
      <c r="HK332" s="104"/>
      <c r="HL332" s="104"/>
      <c r="HM332" s="104"/>
      <c r="HN332" s="104"/>
      <c r="HO332" s="104"/>
      <c r="HP332" s="104"/>
      <c r="HQ332" s="64"/>
      <c r="HR332" s="64"/>
      <c r="HS332" s="64"/>
      <c r="HT332" s="64"/>
      <c r="HU332" s="64"/>
      <c r="HV332" s="64"/>
      <c r="HW332" s="105"/>
      <c r="HX332" s="64"/>
      <c r="HY332" s="280">
        <f t="shared" ref="HY332:HY335" si="392">IF(ISTEXT(EM332), VALUE(EM332), EM332)</f>
        <v>0</v>
      </c>
      <c r="HZ332" s="280">
        <f t="shared" ref="HZ332:HZ335" si="393">IF(ISTEXT(EN332), VALUE(EN332), EN332)</f>
        <v>0</v>
      </c>
      <c r="IA332" s="280">
        <f t="shared" ref="IA332:IA335" si="394">IF(ISTEXT(EO332), VALUE(EO332), EO332)</f>
        <v>0</v>
      </c>
      <c r="IB332" s="64"/>
      <c r="IC332" s="64"/>
    </row>
    <row r="333" spans="1:237" s="106" customFormat="1" ht="22.5" customHeight="1" x14ac:dyDescent="0.25">
      <c r="A333" s="368" t="s">
        <v>3454</v>
      </c>
      <c r="B333" s="369" t="s">
        <v>3455</v>
      </c>
      <c r="C333" s="375" t="s">
        <v>3186</v>
      </c>
      <c r="D333" s="371" t="s">
        <v>3456</v>
      </c>
      <c r="E333" s="371" t="s">
        <v>3457</v>
      </c>
      <c r="F333" s="376" t="s">
        <v>3182</v>
      </c>
      <c r="G333" s="376" t="s">
        <v>3183</v>
      </c>
      <c r="H333" s="373" t="s">
        <v>2137</v>
      </c>
      <c r="I333" s="374" t="s">
        <v>2137</v>
      </c>
      <c r="J333" s="421" t="s">
        <v>3184</v>
      </c>
      <c r="K333" s="422" t="s">
        <v>3188</v>
      </c>
      <c r="L333" s="329">
        <f>CONTINUA!BV333</f>
        <v>0</v>
      </c>
      <c r="M333" s="329">
        <f>CONTINUA!BW333</f>
        <v>0</v>
      </c>
      <c r="N333" s="895"/>
      <c r="O333" s="896" t="s">
        <v>3549</v>
      </c>
      <c r="P333" s="897">
        <v>0</v>
      </c>
      <c r="Q333" s="400"/>
      <c r="R333" s="401"/>
      <c r="S333" s="400"/>
      <c r="T333" s="401"/>
      <c r="U333" s="400"/>
      <c r="V333" s="401"/>
      <c r="W333" s="400"/>
      <c r="X333" s="401"/>
      <c r="Y333" s="400"/>
      <c r="Z333" s="401"/>
      <c r="AA333" s="400"/>
      <c r="AB333" s="401"/>
      <c r="AC333" s="400"/>
      <c r="AD333" s="401"/>
      <c r="AE333" s="400"/>
      <c r="AF333" s="401"/>
      <c r="AG333" s="400"/>
      <c r="AH333" s="401"/>
      <c r="AI333" s="400"/>
      <c r="AJ333" s="401"/>
      <c r="AK333" s="400"/>
      <c r="AL333" s="401"/>
      <c r="AM333" s="400"/>
      <c r="AN333" s="401"/>
      <c r="AO333" s="400"/>
      <c r="AP333" s="401"/>
      <c r="AQ333" s="400"/>
      <c r="AR333" s="401"/>
      <c r="AS333" s="400"/>
      <c r="AT333" s="401"/>
      <c r="AU333" s="400"/>
      <c r="AV333" s="401"/>
      <c r="AW333" s="400"/>
      <c r="AX333" s="401"/>
      <c r="AY333" s="400"/>
      <c r="AZ333" s="401"/>
      <c r="BA333" s="400"/>
      <c r="BB333" s="401"/>
      <c r="BC333" s="400"/>
      <c r="BD333" s="401"/>
      <c r="BE333" s="400"/>
      <c r="BF333" s="401"/>
      <c r="BG333" s="400"/>
      <c r="BH333" s="401"/>
      <c r="BI333" s="400"/>
      <c r="BJ333" s="401"/>
      <c r="BK333" s="400"/>
      <c r="BL333" s="401"/>
      <c r="BM333" s="400"/>
      <c r="BN333" s="401"/>
      <c r="BO333" s="400"/>
      <c r="BP333" s="401"/>
      <c r="BQ333" s="400"/>
      <c r="BR333" s="401"/>
      <c r="BS333" s="400"/>
      <c r="BT333" s="401"/>
      <c r="BU333" s="400"/>
      <c r="BV333" s="401"/>
      <c r="BW333" s="400"/>
      <c r="BX333" s="401"/>
      <c r="BY333" s="400"/>
      <c r="BZ333" s="401"/>
      <c r="CA333" s="400"/>
      <c r="CB333" s="401"/>
      <c r="CC333" s="400"/>
      <c r="CD333" s="401"/>
      <c r="CE333" s="400"/>
      <c r="CF333" s="401"/>
      <c r="CG333" s="400"/>
      <c r="CH333" s="401"/>
      <c r="CI333" s="400"/>
      <c r="CJ333" s="401"/>
      <c r="CK333" s="400"/>
      <c r="CL333" s="401"/>
      <c r="CM333" s="400"/>
      <c r="CN333" s="401"/>
      <c r="CO333" s="400"/>
      <c r="CP333" s="401"/>
      <c r="CQ333" s="400"/>
      <c r="CR333" s="401"/>
      <c r="CS333" s="400"/>
      <c r="CT333" s="401"/>
      <c r="CU333" s="400"/>
      <c r="CV333" s="401"/>
      <c r="CW333" s="400"/>
      <c r="CX333" s="401"/>
      <c r="CY333" s="400"/>
      <c r="CZ333" s="401"/>
      <c r="DA333" s="400"/>
      <c r="DB333" s="401"/>
      <c r="DC333" s="400"/>
      <c r="DD333" s="401"/>
      <c r="DE333" s="400"/>
      <c r="DF333" s="401"/>
      <c r="DG333" s="400"/>
      <c r="DH333" s="401"/>
      <c r="DI333" s="400"/>
      <c r="DJ333" s="401"/>
      <c r="DK333" s="400"/>
      <c r="DL333" s="401"/>
      <c r="DM333" s="400"/>
      <c r="DN333" s="401"/>
      <c r="DO333" s="400"/>
      <c r="DP333" s="401"/>
      <c r="DQ333" s="400"/>
      <c r="DR333" s="401"/>
      <c r="DS333" s="400"/>
      <c r="DT333" s="401"/>
      <c r="DU333" s="400"/>
      <c r="DV333" s="401"/>
      <c r="DW333" s="400"/>
      <c r="DX333" s="401"/>
      <c r="DY333" s="400"/>
      <c r="DZ333" s="401"/>
      <c r="EA333" s="400"/>
      <c r="EB333" s="401"/>
      <c r="EC333" s="400"/>
      <c r="ED333" s="401"/>
      <c r="EE333" s="400"/>
      <c r="EF333" s="401"/>
      <c r="EG333" s="400"/>
      <c r="EH333" s="401"/>
      <c r="EI333" s="400"/>
      <c r="EJ333" s="447"/>
      <c r="EK333" s="511"/>
      <c r="EL333" s="514"/>
      <c r="EM333" s="448"/>
      <c r="EN333" s="344"/>
      <c r="EO333" s="345"/>
      <c r="EP333" s="171">
        <f t="shared" si="382"/>
        <v>0</v>
      </c>
      <c r="EQ333" s="171">
        <f t="shared" si="383"/>
        <v>0</v>
      </c>
      <c r="ER333" s="171">
        <f t="shared" si="384"/>
        <v>0</v>
      </c>
      <c r="ES333" s="171">
        <f t="shared" si="385"/>
        <v>0</v>
      </c>
      <c r="ET333" s="171">
        <f t="shared" si="386"/>
        <v>0</v>
      </c>
      <c r="EU333" s="171">
        <f t="shared" si="387"/>
        <v>0</v>
      </c>
      <c r="EV333" s="172">
        <f t="shared" si="388"/>
        <v>0</v>
      </c>
      <c r="EW333" s="125"/>
      <c r="EX333" s="248">
        <f t="shared" si="389"/>
        <v>0</v>
      </c>
      <c r="EY333" s="174">
        <f>(L333*regular)+(M333*Cadeirantee)</f>
        <v>0</v>
      </c>
      <c r="EZ333" s="249">
        <f>SUMIF(FG333:GJ333,"&gt;0")</f>
        <v>0</v>
      </c>
      <c r="FA333" s="249">
        <f>SUMIF(FG333:GJ333,"&lt;0")+SUMIF(GN333:HP333,"&lt;0")</f>
        <v>0</v>
      </c>
      <c r="FB333" s="174">
        <v>0</v>
      </c>
      <c r="FC333" s="126">
        <f>N333*km*'VALORES TABELA'!$B$13</f>
        <v>0</v>
      </c>
      <c r="FD333" s="250">
        <f t="shared" si="391"/>
        <v>0</v>
      </c>
      <c r="FE333" s="105"/>
      <c r="FF333" s="108"/>
      <c r="FG333" s="108"/>
      <c r="FH333" s="108"/>
      <c r="FI333" s="108"/>
      <c r="FJ333" s="108"/>
      <c r="FK333" s="108"/>
      <c r="FL333" s="108"/>
      <c r="FM333" s="108"/>
      <c r="FN333" s="108"/>
      <c r="FO333" s="108"/>
      <c r="FP333" s="108"/>
      <c r="FQ333" s="108"/>
      <c r="FR333" s="108"/>
      <c r="FS333" s="108"/>
      <c r="FT333" s="108"/>
      <c r="FU333" s="108"/>
      <c r="FV333" s="108"/>
      <c r="FW333" s="108"/>
      <c r="FX333" s="108"/>
      <c r="FY333" s="108"/>
      <c r="FZ333" s="108"/>
      <c r="GA333" s="108"/>
      <c r="GB333" s="108"/>
      <c r="GC333" s="108"/>
      <c r="GD333" s="108"/>
      <c r="GE333" s="108"/>
      <c r="GF333" s="108"/>
      <c r="GG333" s="108"/>
      <c r="GH333" s="108"/>
      <c r="GI333" s="108"/>
      <c r="GJ333" s="108"/>
      <c r="GK333" s="251"/>
      <c r="GL333" s="103">
        <f t="shared" si="390"/>
        <v>0</v>
      </c>
      <c r="GM333" s="124"/>
      <c r="GN333" s="104"/>
      <c r="GO333" s="104"/>
      <c r="GP333" s="104"/>
      <c r="GQ333" s="104"/>
      <c r="GR333" s="104"/>
      <c r="GS333" s="104"/>
      <c r="GT333" s="104"/>
      <c r="GU333" s="104"/>
      <c r="GV333" s="104"/>
      <c r="GW333" s="104"/>
      <c r="GX333" s="104"/>
      <c r="GY333" s="104"/>
      <c r="GZ333" s="104"/>
      <c r="HA333" s="104"/>
      <c r="HB333" s="104"/>
      <c r="HC333" s="104"/>
      <c r="HD333" s="104"/>
      <c r="HE333" s="104"/>
      <c r="HF333" s="104"/>
      <c r="HG333" s="104"/>
      <c r="HH333" s="104"/>
      <c r="HI333" s="104"/>
      <c r="HJ333" s="104"/>
      <c r="HK333" s="104"/>
      <c r="HL333" s="104"/>
      <c r="HM333" s="104"/>
      <c r="HN333" s="104"/>
      <c r="HO333" s="104"/>
      <c r="HP333" s="104"/>
      <c r="HQ333" s="64"/>
      <c r="HR333" s="64"/>
      <c r="HS333" s="64"/>
      <c r="HT333" s="64"/>
      <c r="HU333" s="64"/>
      <c r="HV333" s="64"/>
      <c r="HW333" s="105"/>
      <c r="HX333" s="64"/>
      <c r="HY333" s="280">
        <f t="shared" si="392"/>
        <v>0</v>
      </c>
      <c r="HZ333" s="280">
        <f t="shared" si="393"/>
        <v>0</v>
      </c>
      <c r="IA333" s="280">
        <f t="shared" si="394"/>
        <v>0</v>
      </c>
      <c r="IB333" s="64"/>
      <c r="IC333" s="64"/>
    </row>
    <row r="334" spans="1:237" s="106" customFormat="1" ht="22.5" customHeight="1" x14ac:dyDescent="0.25">
      <c r="A334" s="368" t="s">
        <v>3454</v>
      </c>
      <c r="B334" s="369" t="s">
        <v>3455</v>
      </c>
      <c r="C334" s="375" t="s">
        <v>3186</v>
      </c>
      <c r="D334" s="371" t="s">
        <v>3456</v>
      </c>
      <c r="E334" s="371" t="s">
        <v>3457</v>
      </c>
      <c r="F334" s="376" t="s">
        <v>3182</v>
      </c>
      <c r="G334" s="376" t="s">
        <v>3183</v>
      </c>
      <c r="H334" s="373" t="s">
        <v>2137</v>
      </c>
      <c r="I334" s="374" t="s">
        <v>2137</v>
      </c>
      <c r="J334" s="421" t="s">
        <v>3184</v>
      </c>
      <c r="K334" s="423" t="s">
        <v>3189</v>
      </c>
      <c r="L334" s="329">
        <f>CONTINUA!BV334</f>
        <v>0</v>
      </c>
      <c r="M334" s="329">
        <f>CONTINUA!BW334</f>
        <v>0</v>
      </c>
      <c r="N334" s="895"/>
      <c r="O334" s="896" t="s">
        <v>3549</v>
      </c>
      <c r="P334" s="897">
        <v>0</v>
      </c>
      <c r="Q334" s="400"/>
      <c r="R334" s="401"/>
      <c r="S334" s="400"/>
      <c r="T334" s="401"/>
      <c r="U334" s="400"/>
      <c r="V334" s="401"/>
      <c r="W334" s="400"/>
      <c r="X334" s="401"/>
      <c r="Y334" s="400"/>
      <c r="Z334" s="401"/>
      <c r="AA334" s="400"/>
      <c r="AB334" s="401"/>
      <c r="AC334" s="400"/>
      <c r="AD334" s="401"/>
      <c r="AE334" s="400"/>
      <c r="AF334" s="401"/>
      <c r="AG334" s="400"/>
      <c r="AH334" s="401"/>
      <c r="AI334" s="400"/>
      <c r="AJ334" s="401"/>
      <c r="AK334" s="400"/>
      <c r="AL334" s="401"/>
      <c r="AM334" s="400"/>
      <c r="AN334" s="401"/>
      <c r="AO334" s="400"/>
      <c r="AP334" s="401"/>
      <c r="AQ334" s="400"/>
      <c r="AR334" s="401"/>
      <c r="AS334" s="400"/>
      <c r="AT334" s="401"/>
      <c r="AU334" s="400"/>
      <c r="AV334" s="401"/>
      <c r="AW334" s="400"/>
      <c r="AX334" s="401"/>
      <c r="AY334" s="400"/>
      <c r="AZ334" s="401"/>
      <c r="BA334" s="400"/>
      <c r="BB334" s="401"/>
      <c r="BC334" s="400"/>
      <c r="BD334" s="401"/>
      <c r="BE334" s="400"/>
      <c r="BF334" s="401"/>
      <c r="BG334" s="400"/>
      <c r="BH334" s="401"/>
      <c r="BI334" s="400"/>
      <c r="BJ334" s="401"/>
      <c r="BK334" s="400"/>
      <c r="BL334" s="401"/>
      <c r="BM334" s="400"/>
      <c r="BN334" s="401"/>
      <c r="BO334" s="400"/>
      <c r="BP334" s="401"/>
      <c r="BQ334" s="400"/>
      <c r="BR334" s="401"/>
      <c r="BS334" s="400"/>
      <c r="BT334" s="401"/>
      <c r="BU334" s="400"/>
      <c r="BV334" s="401"/>
      <c r="BW334" s="400"/>
      <c r="BX334" s="401"/>
      <c r="BY334" s="400"/>
      <c r="BZ334" s="401"/>
      <c r="CA334" s="400"/>
      <c r="CB334" s="401"/>
      <c r="CC334" s="400"/>
      <c r="CD334" s="401"/>
      <c r="CE334" s="400"/>
      <c r="CF334" s="401"/>
      <c r="CG334" s="400"/>
      <c r="CH334" s="401"/>
      <c r="CI334" s="400"/>
      <c r="CJ334" s="401"/>
      <c r="CK334" s="400"/>
      <c r="CL334" s="401"/>
      <c r="CM334" s="400"/>
      <c r="CN334" s="401"/>
      <c r="CO334" s="400"/>
      <c r="CP334" s="401"/>
      <c r="CQ334" s="400"/>
      <c r="CR334" s="401"/>
      <c r="CS334" s="400"/>
      <c r="CT334" s="401"/>
      <c r="CU334" s="400"/>
      <c r="CV334" s="401"/>
      <c r="CW334" s="400"/>
      <c r="CX334" s="401"/>
      <c r="CY334" s="400"/>
      <c r="CZ334" s="401"/>
      <c r="DA334" s="400"/>
      <c r="DB334" s="401"/>
      <c r="DC334" s="400"/>
      <c r="DD334" s="401"/>
      <c r="DE334" s="400"/>
      <c r="DF334" s="401"/>
      <c r="DG334" s="400"/>
      <c r="DH334" s="401"/>
      <c r="DI334" s="400"/>
      <c r="DJ334" s="401"/>
      <c r="DK334" s="400"/>
      <c r="DL334" s="401"/>
      <c r="DM334" s="400"/>
      <c r="DN334" s="401"/>
      <c r="DO334" s="400"/>
      <c r="DP334" s="401"/>
      <c r="DQ334" s="400"/>
      <c r="DR334" s="401"/>
      <c r="DS334" s="400"/>
      <c r="DT334" s="401"/>
      <c r="DU334" s="400"/>
      <c r="DV334" s="401"/>
      <c r="DW334" s="400"/>
      <c r="DX334" s="401"/>
      <c r="DY334" s="400"/>
      <c r="DZ334" s="401"/>
      <c r="EA334" s="400"/>
      <c r="EB334" s="401"/>
      <c r="EC334" s="400"/>
      <c r="ED334" s="401"/>
      <c r="EE334" s="400"/>
      <c r="EF334" s="401"/>
      <c r="EG334" s="400"/>
      <c r="EH334" s="401"/>
      <c r="EI334" s="400"/>
      <c r="EJ334" s="447"/>
      <c r="EK334" s="511"/>
      <c r="EL334" s="514"/>
      <c r="EM334" s="448"/>
      <c r="EN334" s="344"/>
      <c r="EO334" s="345"/>
      <c r="EP334" s="171">
        <f t="shared" si="382"/>
        <v>0</v>
      </c>
      <c r="EQ334" s="171">
        <f t="shared" si="383"/>
        <v>0</v>
      </c>
      <c r="ER334" s="171">
        <f t="shared" si="384"/>
        <v>0</v>
      </c>
      <c r="ES334" s="171">
        <f t="shared" si="385"/>
        <v>0</v>
      </c>
      <c r="ET334" s="171">
        <f t="shared" si="386"/>
        <v>0</v>
      </c>
      <c r="EU334" s="171">
        <f t="shared" si="387"/>
        <v>0</v>
      </c>
      <c r="EV334" s="172">
        <f t="shared" si="388"/>
        <v>0</v>
      </c>
      <c r="EW334" s="127"/>
      <c r="EX334" s="248">
        <f t="shared" si="389"/>
        <v>0</v>
      </c>
      <c r="EY334" s="174">
        <f>(L334*regular)+(M334*Cadeirantee)</f>
        <v>0</v>
      </c>
      <c r="EZ334" s="249">
        <f>SUMIF(FG334:GJ334,"&gt;0")</f>
        <v>0</v>
      </c>
      <c r="FA334" s="249">
        <f>SUMIF(FG334:GJ334,"&lt;0")+SUMIF(GN334:HP334,"&lt;0")</f>
        <v>0</v>
      </c>
      <c r="FB334" s="174">
        <v>0</v>
      </c>
      <c r="FC334" s="126">
        <f>N334*km*'VALORES TABELA'!$B$13</f>
        <v>0</v>
      </c>
      <c r="FD334" s="250">
        <f t="shared" si="391"/>
        <v>0</v>
      </c>
      <c r="FE334" s="105"/>
      <c r="FF334" s="118"/>
      <c r="FG334" s="118"/>
      <c r="FH334" s="118"/>
      <c r="FI334" s="118"/>
      <c r="FJ334" s="118"/>
      <c r="FK334" s="118"/>
      <c r="FL334" s="118"/>
      <c r="FM334" s="118"/>
      <c r="FN334" s="118"/>
      <c r="FO334" s="118"/>
      <c r="FP334" s="118"/>
      <c r="FQ334" s="118"/>
      <c r="FR334" s="118"/>
      <c r="FS334" s="118"/>
      <c r="FT334" s="118"/>
      <c r="FU334" s="118"/>
      <c r="FV334" s="118"/>
      <c r="FW334" s="118"/>
      <c r="FX334" s="118"/>
      <c r="FY334" s="118"/>
      <c r="FZ334" s="118"/>
      <c r="GA334" s="118"/>
      <c r="GB334" s="118"/>
      <c r="GC334" s="118"/>
      <c r="GD334" s="118"/>
      <c r="GE334" s="118"/>
      <c r="GF334" s="118"/>
      <c r="GG334" s="118"/>
      <c r="GH334" s="118"/>
      <c r="GI334" s="118"/>
      <c r="GJ334" s="118"/>
      <c r="GK334" s="252"/>
      <c r="GL334" s="103">
        <f t="shared" si="390"/>
        <v>0</v>
      </c>
      <c r="GM334" s="124"/>
      <c r="GN334" s="104"/>
      <c r="GO334" s="104"/>
      <c r="GP334" s="104"/>
      <c r="GQ334" s="104"/>
      <c r="GR334" s="104"/>
      <c r="GS334" s="104"/>
      <c r="GT334" s="104"/>
      <c r="GU334" s="104"/>
      <c r="GV334" s="104"/>
      <c r="GW334" s="104"/>
      <c r="GX334" s="104"/>
      <c r="GY334" s="104"/>
      <c r="GZ334" s="104"/>
      <c r="HA334" s="104"/>
      <c r="HB334" s="104"/>
      <c r="HC334" s="104"/>
      <c r="HD334" s="104"/>
      <c r="HE334" s="104"/>
      <c r="HF334" s="104"/>
      <c r="HG334" s="104"/>
      <c r="HH334" s="104"/>
      <c r="HI334" s="104"/>
      <c r="HJ334" s="104"/>
      <c r="HK334" s="104"/>
      <c r="HL334" s="104"/>
      <c r="HM334" s="104"/>
      <c r="HN334" s="104"/>
      <c r="HO334" s="104"/>
      <c r="HP334" s="104"/>
      <c r="HQ334" s="64"/>
      <c r="HR334" s="65"/>
      <c r="HS334" s="65"/>
      <c r="HT334" s="65"/>
      <c r="HU334" s="65"/>
      <c r="HV334" s="65"/>
      <c r="HW334" s="105"/>
      <c r="HX334" s="65"/>
      <c r="HY334" s="280">
        <f t="shared" si="392"/>
        <v>0</v>
      </c>
      <c r="HZ334" s="280">
        <f t="shared" si="393"/>
        <v>0</v>
      </c>
      <c r="IA334" s="280">
        <f t="shared" si="394"/>
        <v>0</v>
      </c>
      <c r="IB334" s="65"/>
      <c r="IC334" s="65"/>
    </row>
    <row r="335" spans="1:237" s="106" customFormat="1" ht="22.5" customHeight="1" thickBot="1" x14ac:dyDescent="0.3">
      <c r="A335" s="377" t="s">
        <v>3454</v>
      </c>
      <c r="B335" s="378" t="s">
        <v>3455</v>
      </c>
      <c r="C335" s="379" t="s">
        <v>3186</v>
      </c>
      <c r="D335" s="380" t="s">
        <v>3456</v>
      </c>
      <c r="E335" s="380" t="s">
        <v>3457</v>
      </c>
      <c r="F335" s="381" t="s">
        <v>3182</v>
      </c>
      <c r="G335" s="381" t="s">
        <v>3183</v>
      </c>
      <c r="H335" s="382" t="s">
        <v>2137</v>
      </c>
      <c r="I335" s="383" t="s">
        <v>2137</v>
      </c>
      <c r="J335" s="421" t="s">
        <v>3184</v>
      </c>
      <c r="K335" s="424" t="s">
        <v>60</v>
      </c>
      <c r="L335" s="329">
        <f>CONTINUA!BV335</f>
        <v>0</v>
      </c>
      <c r="M335" s="329">
        <f>CONTINUA!BW335</f>
        <v>0</v>
      </c>
      <c r="N335" s="895"/>
      <c r="O335" s="896" t="s">
        <v>3549</v>
      </c>
      <c r="P335" s="897">
        <v>0</v>
      </c>
      <c r="Q335" s="400"/>
      <c r="R335" s="401"/>
      <c r="S335" s="400"/>
      <c r="T335" s="401"/>
      <c r="U335" s="400"/>
      <c r="V335" s="401"/>
      <c r="W335" s="400"/>
      <c r="X335" s="401"/>
      <c r="Y335" s="400"/>
      <c r="Z335" s="401"/>
      <c r="AA335" s="400"/>
      <c r="AB335" s="401"/>
      <c r="AC335" s="400"/>
      <c r="AD335" s="401"/>
      <c r="AE335" s="400"/>
      <c r="AF335" s="401"/>
      <c r="AG335" s="400"/>
      <c r="AH335" s="401"/>
      <c r="AI335" s="400"/>
      <c r="AJ335" s="401"/>
      <c r="AK335" s="400"/>
      <c r="AL335" s="401"/>
      <c r="AM335" s="400"/>
      <c r="AN335" s="401"/>
      <c r="AO335" s="400"/>
      <c r="AP335" s="401"/>
      <c r="AQ335" s="400"/>
      <c r="AR335" s="401"/>
      <c r="AS335" s="400"/>
      <c r="AT335" s="401"/>
      <c r="AU335" s="400"/>
      <c r="AV335" s="401"/>
      <c r="AW335" s="400"/>
      <c r="AX335" s="401"/>
      <c r="AY335" s="400"/>
      <c r="AZ335" s="401"/>
      <c r="BA335" s="400"/>
      <c r="BB335" s="401"/>
      <c r="BC335" s="400"/>
      <c r="BD335" s="401"/>
      <c r="BE335" s="400"/>
      <c r="BF335" s="401"/>
      <c r="BG335" s="400"/>
      <c r="BH335" s="401"/>
      <c r="BI335" s="400"/>
      <c r="BJ335" s="401"/>
      <c r="BK335" s="400"/>
      <c r="BL335" s="401"/>
      <c r="BM335" s="400"/>
      <c r="BN335" s="401"/>
      <c r="BO335" s="400"/>
      <c r="BP335" s="401"/>
      <c r="BQ335" s="400"/>
      <c r="BR335" s="401"/>
      <c r="BS335" s="400"/>
      <c r="BT335" s="401"/>
      <c r="BU335" s="400"/>
      <c r="BV335" s="401"/>
      <c r="BW335" s="400"/>
      <c r="BX335" s="401"/>
      <c r="BY335" s="400"/>
      <c r="BZ335" s="401"/>
      <c r="CA335" s="400"/>
      <c r="CB335" s="401"/>
      <c r="CC335" s="400"/>
      <c r="CD335" s="401"/>
      <c r="CE335" s="400"/>
      <c r="CF335" s="401"/>
      <c r="CG335" s="400"/>
      <c r="CH335" s="401"/>
      <c r="CI335" s="400"/>
      <c r="CJ335" s="401"/>
      <c r="CK335" s="400"/>
      <c r="CL335" s="401"/>
      <c r="CM335" s="400"/>
      <c r="CN335" s="401"/>
      <c r="CO335" s="400"/>
      <c r="CP335" s="401"/>
      <c r="CQ335" s="400"/>
      <c r="CR335" s="401"/>
      <c r="CS335" s="400"/>
      <c r="CT335" s="401"/>
      <c r="CU335" s="400"/>
      <c r="CV335" s="401"/>
      <c r="CW335" s="400"/>
      <c r="CX335" s="401"/>
      <c r="CY335" s="400"/>
      <c r="CZ335" s="401"/>
      <c r="DA335" s="400"/>
      <c r="DB335" s="401"/>
      <c r="DC335" s="400"/>
      <c r="DD335" s="401"/>
      <c r="DE335" s="400"/>
      <c r="DF335" s="401"/>
      <c r="DG335" s="400"/>
      <c r="DH335" s="401"/>
      <c r="DI335" s="400"/>
      <c r="DJ335" s="401"/>
      <c r="DK335" s="400"/>
      <c r="DL335" s="401"/>
      <c r="DM335" s="400"/>
      <c r="DN335" s="401"/>
      <c r="DO335" s="400"/>
      <c r="DP335" s="401"/>
      <c r="DQ335" s="400"/>
      <c r="DR335" s="401"/>
      <c r="DS335" s="400"/>
      <c r="DT335" s="401"/>
      <c r="DU335" s="400"/>
      <c r="DV335" s="401"/>
      <c r="DW335" s="400"/>
      <c r="DX335" s="401"/>
      <c r="DY335" s="400"/>
      <c r="DZ335" s="401"/>
      <c r="EA335" s="400"/>
      <c r="EB335" s="401"/>
      <c r="EC335" s="400"/>
      <c r="ED335" s="401"/>
      <c r="EE335" s="400"/>
      <c r="EF335" s="401"/>
      <c r="EG335" s="400"/>
      <c r="EH335" s="401"/>
      <c r="EI335" s="400"/>
      <c r="EJ335" s="447"/>
      <c r="EK335" s="512"/>
      <c r="EL335" s="515"/>
      <c r="EM335" s="450"/>
      <c r="EN335" s="348"/>
      <c r="EO335" s="348"/>
      <c r="EP335" s="179">
        <f t="shared" si="382"/>
        <v>0</v>
      </c>
      <c r="EQ335" s="179">
        <f t="shared" si="383"/>
        <v>0</v>
      </c>
      <c r="ER335" s="179">
        <f t="shared" si="384"/>
        <v>0</v>
      </c>
      <c r="ES335" s="179">
        <f t="shared" si="385"/>
        <v>0</v>
      </c>
      <c r="ET335" s="179">
        <f t="shared" si="386"/>
        <v>0</v>
      </c>
      <c r="EU335" s="179">
        <f t="shared" si="387"/>
        <v>0</v>
      </c>
      <c r="EV335" s="172">
        <f t="shared" si="388"/>
        <v>0</v>
      </c>
      <c r="EW335" s="253"/>
      <c r="EX335" s="254">
        <v>0</v>
      </c>
      <c r="EY335" s="180">
        <v>0</v>
      </c>
      <c r="EZ335" s="255">
        <v>0</v>
      </c>
      <c r="FA335" s="255">
        <v>0</v>
      </c>
      <c r="FB335" s="180">
        <f>SUM(FF335:GI335)/2</f>
        <v>0</v>
      </c>
      <c r="FC335" s="256">
        <f>N335*km*'VALORES TABELA'!$B$13</f>
        <v>0</v>
      </c>
      <c r="FD335" s="250">
        <f t="shared" si="391"/>
        <v>0</v>
      </c>
      <c r="FE335" s="257"/>
      <c r="FF335" s="181">
        <f>((Q335+S335)*Percapita)+((R335+T335)*Cadeirante)</f>
        <v>0</v>
      </c>
      <c r="FG335" s="181">
        <f>((U335+W335)*Percapita/30*FG$4)+((V335+X335)*Cadeirante/30*FG$4)</f>
        <v>0</v>
      </c>
      <c r="FH335" s="181">
        <f>((Y335+AA335)*Percapita/30*FH$4)+((Z335+AB335)*Cadeirante/30*FH$4)</f>
        <v>0</v>
      </c>
      <c r="FI335" s="181">
        <f>((AC335+AE335)*Percapita/30*FI$4)+((AD335+AF335)*Cadeirante/30*FI$4)</f>
        <v>0</v>
      </c>
      <c r="FJ335" s="181">
        <f>((AG335+AI335)*Percapita/30*FJ$4)+((AH335+AJ335)*Cadeirante/30*FJ$4)</f>
        <v>0</v>
      </c>
      <c r="FK335" s="181">
        <f>((AK335+AM335)*Percapita/30*FK$4)+((AL335+AN335)*Cadeirante/30*FK$4)</f>
        <v>0</v>
      </c>
      <c r="FL335" s="181">
        <f>((AO335+AQ335)*Percapita/30*FL$4)+((AP335+AR335)*Cadeirante/30*FL$4)</f>
        <v>0</v>
      </c>
      <c r="FM335" s="181">
        <f>((AS335+AU335)*Percapita/30*FM$4)+((AT335+AV335)*Cadeirante/30*FM$4)</f>
        <v>0</v>
      </c>
      <c r="FN335" s="181">
        <f>((AW335+AY335)*Percapita/30*FN$4)+((AX335+AZ335)*Cadeirante/30*FN$4)</f>
        <v>0</v>
      </c>
      <c r="FO335" s="181">
        <f>((BA335+BC335)*Percapita/30*FO$4)+((BB335+BD335)*Cadeirante/30*FO$4)</f>
        <v>0</v>
      </c>
      <c r="FP335" s="181">
        <f>((BE335+BG335)*Percapita/30*FP$4)+((BF335+BH335)*Cadeirante/30*FP$4)</f>
        <v>0</v>
      </c>
      <c r="FQ335" s="181">
        <f>((BI335+BK335)*Percapita/30*FQ$4)+((BJ335+BL335)*Cadeirante/30*FQ$4)</f>
        <v>0</v>
      </c>
      <c r="FR335" s="181">
        <f>((BM335+BO335)*Percapita/30*FR$4)+((BN335+BP335)*Cadeirante/30*FR$4)</f>
        <v>0</v>
      </c>
      <c r="FS335" s="181">
        <f>((BQ335+BS335)*Percapita/30*FS$4)+((BR335+BT335)*Cadeirante/30*FS$4)</f>
        <v>0</v>
      </c>
      <c r="FT335" s="181">
        <f>((BU335+BW335)*Percapita/30*FT$4)+((BV335+BX335)*Cadeirante/30*FT$4)</f>
        <v>0</v>
      </c>
      <c r="FU335" s="181">
        <f>((BY335+CA335)*Percapita/30*FU$4)+((BZ335+CB335)*Cadeirante/30*FU$4)</f>
        <v>0</v>
      </c>
      <c r="FV335" s="181">
        <f>((CC335+CE335)*Percapita/30*FV$4)+((CD335+CF335)*Cadeirante/30*FV$4)</f>
        <v>0</v>
      </c>
      <c r="FW335" s="181">
        <f>((CG335+CI335)*Percapita/30*FW$4)+((CI335+CK335)*Cadeirante/30*FW$4)</f>
        <v>0</v>
      </c>
      <c r="FX335" s="181">
        <f>((CK335+CM335)*Percapita/30*FX$4)+((CL335+CN335)*Cadeirante/30*FX$4)</f>
        <v>0</v>
      </c>
      <c r="FY335" s="181">
        <f>((CO335+CQ335)*Percapita/30*FY$4)+((CP335+CR335)*Cadeirante/30*FY$4)</f>
        <v>0</v>
      </c>
      <c r="FZ335" s="181">
        <f>((CS335+CU335)*Percapita/30*FZ$4)+((CT335+CV335)*Cadeirante/30*FZ$4)</f>
        <v>0</v>
      </c>
      <c r="GA335" s="181">
        <f>((CW335+CY335)*Percapita/30*GA$4)+((CX335+CZ335)*Cadeirante/30*GA$4)</f>
        <v>0</v>
      </c>
      <c r="GB335" s="181">
        <f>((DA335+DC335)*Percapita/30*GB$4)+((DB335+DD335)*Cadeirante/30*GB$4)</f>
        <v>0</v>
      </c>
      <c r="GC335" s="181">
        <f>((DE335+DG335)*Percapita/30*GC$4)+((DF335+DH335)*Cadeirante/30*GC$4)</f>
        <v>0</v>
      </c>
      <c r="GD335" s="181">
        <f>((DI335+DK335)*Percapita/30*GD$4)+((DJ335+DL335)*Cadeirante/30*GD$4)</f>
        <v>0</v>
      </c>
      <c r="GE335" s="181">
        <f>((DM335+DO335)*Percapita/30*GE$4)+((DN335+DP335)*Cadeirante/30*GE$4)</f>
        <v>0</v>
      </c>
      <c r="GF335" s="181">
        <f>((DQ335+DS335)*Percapita/30*GF$4)+((DR335+DT335)*Cadeirante/30*GF$4)</f>
        <v>0</v>
      </c>
      <c r="GG335" s="181">
        <f>((DU335+DW335)*Percapita/30*GG$4)+((DV335+DX335)*Cadeirante/30*GG$4)</f>
        <v>0</v>
      </c>
      <c r="GH335" s="181">
        <f>((DY335+EA335)*Percapita/30*GH$4)+((DZ335+EB335)*Cadeirante/30*GH$4)</f>
        <v>0</v>
      </c>
      <c r="GI335" s="181">
        <f>((EC335+EE335)*Percapita/30*GI$4)+((ED335+EF335)*Cadeirante/30*GI$4)</f>
        <v>0</v>
      </c>
      <c r="GJ335" s="181">
        <f>((EG335+EI335)*Percapita)+((EH335+EJ335)*Cadeirante)</f>
        <v>0</v>
      </c>
      <c r="GK335" s="258"/>
      <c r="GL335" s="103">
        <f t="shared" si="390"/>
        <v>0</v>
      </c>
      <c r="GM335" s="124"/>
      <c r="GN335" s="182"/>
      <c r="GO335" s="182"/>
      <c r="GP335" s="182"/>
      <c r="GQ335" s="182"/>
      <c r="GR335" s="182"/>
      <c r="GS335" s="182"/>
      <c r="GT335" s="182"/>
      <c r="GU335" s="182"/>
      <c r="GV335" s="182"/>
      <c r="GW335" s="182"/>
      <c r="GX335" s="182"/>
      <c r="GY335" s="182"/>
      <c r="GZ335" s="182"/>
      <c r="HA335" s="182"/>
      <c r="HB335" s="182"/>
      <c r="HC335" s="182"/>
      <c r="HD335" s="182"/>
      <c r="HE335" s="182"/>
      <c r="HF335" s="182"/>
      <c r="HG335" s="182"/>
      <c r="HH335" s="182"/>
      <c r="HI335" s="182"/>
      <c r="HJ335" s="182"/>
      <c r="HK335" s="182"/>
      <c r="HL335" s="182"/>
      <c r="HM335" s="182"/>
      <c r="HN335" s="182"/>
      <c r="HO335" s="182"/>
      <c r="HP335" s="259"/>
      <c r="HQ335" s="64"/>
      <c r="HW335" s="257"/>
      <c r="HY335" s="280">
        <f t="shared" si="392"/>
        <v>0</v>
      </c>
      <c r="HZ335" s="280">
        <f t="shared" si="393"/>
        <v>0</v>
      </c>
      <c r="IA335" s="280">
        <f t="shared" si="394"/>
        <v>0</v>
      </c>
    </row>
    <row r="336" spans="1:237" s="106" customFormat="1" ht="22.5" customHeight="1" x14ac:dyDescent="0.25">
      <c r="A336" t="s">
        <v>3458</v>
      </c>
      <c r="B336" s="522" t="s">
        <v>3459</v>
      </c>
      <c r="C336" s="523">
        <v>3</v>
      </c>
      <c r="D336" s="524" t="s">
        <v>3460</v>
      </c>
      <c r="E336" s="524" t="s">
        <v>3461</v>
      </c>
      <c r="F336" s="525" t="s">
        <v>3182</v>
      </c>
      <c r="G336" s="525" t="s">
        <v>3183</v>
      </c>
      <c r="H336" s="350" t="s">
        <v>2138</v>
      </c>
      <c r="I336" s="351" t="s">
        <v>2138</v>
      </c>
      <c r="J336" s="409" t="s">
        <v>3191</v>
      </c>
      <c r="K336" s="410" t="s">
        <v>3185</v>
      </c>
      <c r="L336" s="329">
        <f>CONTINUA!BV336</f>
        <v>0</v>
      </c>
      <c r="M336" s="329">
        <f>CONTINUA!BW336</f>
        <v>0</v>
      </c>
      <c r="N336" s="895"/>
      <c r="O336" s="896" t="s">
        <v>3550</v>
      </c>
      <c r="P336" s="897">
        <v>0</v>
      </c>
      <c r="Q336" s="400"/>
      <c r="R336" s="401"/>
      <c r="S336" s="400"/>
      <c r="T336" s="401"/>
      <c r="U336" s="400"/>
      <c r="V336" s="401"/>
      <c r="W336" s="400"/>
      <c r="X336" s="401"/>
      <c r="Y336" s="400"/>
      <c r="Z336" s="401"/>
      <c r="AA336" s="400"/>
      <c r="AB336" s="401"/>
      <c r="AC336" s="400"/>
      <c r="AD336" s="401"/>
      <c r="AE336" s="400"/>
      <c r="AF336" s="401"/>
      <c r="AG336" s="400"/>
      <c r="AH336" s="401"/>
      <c r="AI336" s="400"/>
      <c r="AJ336" s="401"/>
      <c r="AK336" s="400"/>
      <c r="AL336" s="401"/>
      <c r="AM336" s="400"/>
      <c r="AN336" s="401"/>
      <c r="AO336" s="400"/>
      <c r="AP336" s="401"/>
      <c r="AQ336" s="400"/>
      <c r="AR336" s="401"/>
      <c r="AS336" s="400"/>
      <c r="AT336" s="401"/>
      <c r="AU336" s="400"/>
      <c r="AV336" s="401"/>
      <c r="AW336" s="400"/>
      <c r="AX336" s="401"/>
      <c r="AY336" s="400"/>
      <c r="AZ336" s="401"/>
      <c r="BA336" s="400"/>
      <c r="BB336" s="401"/>
      <c r="BC336" s="400"/>
      <c r="BD336" s="401"/>
      <c r="BE336" s="400"/>
      <c r="BF336" s="401"/>
      <c r="BG336" s="400"/>
      <c r="BH336" s="401"/>
      <c r="BI336" s="400"/>
      <c r="BJ336" s="401"/>
      <c r="BK336" s="400"/>
      <c r="BL336" s="401"/>
      <c r="BM336" s="400"/>
      <c r="BN336" s="401"/>
      <c r="BO336" s="400"/>
      <c r="BP336" s="401"/>
      <c r="BQ336" s="400"/>
      <c r="BR336" s="401"/>
      <c r="BS336" s="400"/>
      <c r="BT336" s="401"/>
      <c r="BU336" s="400"/>
      <c r="BV336" s="401"/>
      <c r="BW336" s="400"/>
      <c r="BX336" s="401"/>
      <c r="BY336" s="400"/>
      <c r="BZ336" s="401"/>
      <c r="CA336" s="400"/>
      <c r="CB336" s="401"/>
      <c r="CC336" s="400"/>
      <c r="CD336" s="401"/>
      <c r="CE336" s="400"/>
      <c r="CF336" s="401"/>
      <c r="CG336" s="400"/>
      <c r="CH336" s="401"/>
      <c r="CI336" s="400"/>
      <c r="CJ336" s="401"/>
      <c r="CK336" s="400"/>
      <c r="CL336" s="401"/>
      <c r="CM336" s="400"/>
      <c r="CN336" s="401"/>
      <c r="CO336" s="400"/>
      <c r="CP336" s="401"/>
      <c r="CQ336" s="400"/>
      <c r="CR336" s="401"/>
      <c r="CS336" s="400"/>
      <c r="CT336" s="401"/>
      <c r="CU336" s="400"/>
      <c r="CV336" s="401"/>
      <c r="CW336" s="400"/>
      <c r="CX336" s="401"/>
      <c r="CY336" s="400"/>
      <c r="CZ336" s="401"/>
      <c r="DA336" s="400"/>
      <c r="DB336" s="401"/>
      <c r="DC336" s="400"/>
      <c r="DD336" s="401"/>
      <c r="DE336" s="400"/>
      <c r="DF336" s="401"/>
      <c r="DG336" s="400"/>
      <c r="DH336" s="401"/>
      <c r="DI336" s="400"/>
      <c r="DJ336" s="401"/>
      <c r="DK336" s="400"/>
      <c r="DL336" s="401"/>
      <c r="DM336" s="400"/>
      <c r="DN336" s="401"/>
      <c r="DO336" s="400"/>
      <c r="DP336" s="401"/>
      <c r="DQ336" s="400"/>
      <c r="DR336" s="401"/>
      <c r="DS336" s="400"/>
      <c r="DT336" s="401"/>
      <c r="DU336" s="400"/>
      <c r="DV336" s="401"/>
      <c r="DW336" s="400"/>
      <c r="DX336" s="401"/>
      <c r="DY336" s="400"/>
      <c r="DZ336" s="401"/>
      <c r="EA336" s="400"/>
      <c r="EB336" s="401"/>
      <c r="EC336" s="400"/>
      <c r="ED336" s="401"/>
      <c r="EE336" s="400"/>
      <c r="EF336" s="401"/>
      <c r="EG336" s="400"/>
      <c r="EH336" s="401"/>
      <c r="EI336" s="400"/>
      <c r="EJ336" s="447"/>
      <c r="EK336" s="510"/>
      <c r="EL336" s="513"/>
      <c r="EM336" s="520"/>
      <c r="EN336" s="520"/>
      <c r="EO336" s="520"/>
      <c r="EP336" s="171">
        <f t="shared" si="382"/>
        <v>0</v>
      </c>
      <c r="EQ336" s="171">
        <f t="shared" si="383"/>
        <v>0</v>
      </c>
      <c r="ER336" s="171">
        <f t="shared" si="384"/>
        <v>0</v>
      </c>
      <c r="ES336" s="171">
        <f t="shared" si="385"/>
        <v>0</v>
      </c>
      <c r="ET336" s="171">
        <f t="shared" si="386"/>
        <v>0</v>
      </c>
      <c r="EU336" s="171">
        <f t="shared" si="387"/>
        <v>0</v>
      </c>
      <c r="EV336" s="172">
        <f t="shared" si="388"/>
        <v>0</v>
      </c>
      <c r="EW336" s="367">
        <f>IF(C336=4,IF(MAX(Q336:EJ338)&gt;0,(Especiall/30*(IF(($G336-$F336)=($G$5-$F$5),30,IF(DAY($G336)=31,($G336-$F336),($G336-$F336)+1)))),0),0)</f>
        <v>0</v>
      </c>
      <c r="EX336" s="248">
        <f t="shared" ref="EX336:EX339" si="395">FF336</f>
        <v>16188.48</v>
      </c>
      <c r="EY336" s="174">
        <f>(L336*regular)+(M336*Cadeirantee)</f>
        <v>0</v>
      </c>
      <c r="EZ336" s="249">
        <f>SUMIF(FG336:GJ336,"&gt;0")</f>
        <v>0</v>
      </c>
      <c r="FA336" s="249">
        <f>SUMIF(FG336:GJ336,"&lt;0")+SUMIF(GN336:HP336,"&lt;0")</f>
        <v>0</v>
      </c>
      <c r="FB336" s="174">
        <v>0</v>
      </c>
      <c r="FC336" s="175">
        <f>N336*km*'VALORES TABELA'!$B$13</f>
        <v>0</v>
      </c>
      <c r="FD336" s="250">
        <f>GL336</f>
        <v>0</v>
      </c>
      <c r="FE336" s="176">
        <f>(EW336+EW337+EW338+EW339+EX336+EX337+EX338+EX339+EY336+EY337+EY338+EY339+EY340+EZ336+EZ337+EZ338+EZ339+FA336+FA337+FA338+FA339+FC336+FC337+FC338+FC339+HY336-HZ336-IA336+FD336+FD337+FD338+FD339+FB340)</f>
        <v>16188.48</v>
      </c>
      <c r="FF336" s="177">
        <f>IF(C336=4,SUM(Q336+Q337+Q338+S336+S337+S338)*Percapita/30*FF$4+(R336+R337+R338+T336+T337+T338)*Cadeirante/30*FF$4,IF(C336=3,IF(Q339+S339=10,Fixo/30*FF$4+(Q336+Q337+Q338+S336+S337+S338)*Percapita/30*FF$4+(R339+T339)*Cadeirante/30*FF$4,IF(Q339+S339&lt;=9,(Q339+S339)*Crechee/30*FF$4)+(R339+T339)*Cadeirante/30*FF$4+(Q336+Q337+Q338+S336+S337+S338)*Percapita/30*FF$4)+IF(Q339+S339&gt;=11,Fixo/30*FF$4+(Q339+S339-10)*Crechee/30*FF$4,0),IF(C336=2,IF(R336+R337+R338+R339+T336+T337+T338+T339=1,Cadeirante/30*FF$4,IF(R336+R337+R338+R339+T336+T337+T338+T339=2,Fixo/30*FF$4,IF(R336+R337+R338+R339+T336+T337+T338+T339&gt;2,Fixo/30*FF$4+(R336+R337+R338+R339+T336+T337+T338+T339-2)*Cadeirante/30*FF$4)))+(Q336+Q337+Q338+S336+S337+S338)*Percapita/30*FF$4+(Q339+S339)*Crechee/30*FF$4,IF(C336=1,IF(Q336+Q337+Q338+R336+R337+R338+S336+S337+S338+T336+T337+T338&lt;=15,(Q336+Q337+Q338+S336+S337+S338)*Percapita/30*FF$4,IF(Q336+Q337+Q338+R336+R337+R338+S336+S337+S338+T336+T337+T338&gt;=16,Fixo/30*FF$4+(Q336+Q337+Q338+R336+R337+R338+S336+S337+S338+T336+T337-16)*Percapita/30*FF$4))))))</f>
        <v>16188.48</v>
      </c>
      <c r="FG336" s="177">
        <f>IF(C336=4,SUM(U336+U337+U338+W336+W337+W338)*Percapita/30*FG$4+(V336+V337+V338+X336+X337+X338)*Cadeirante/30*FG$4,IF(C336=3,IF(U339+W339=10,Fixo/30*FG$4+(U336+U337+U338+W336+W337+W338)*Percapita/30*FG$4+(V339+X339)*Cadeirante/30*FG$4,IF(U339+W339&lt;=9,(U339+W339)*Crechee/30*FG$4)+(V339+X339)*Cadeirante/30*FG$4+(U336+U337+U338+W336+W337+W338)*Percapita/30*FG$4)+IF(U339+W339&gt;=11,Fixo/30*FG$4+(U339+W339-10)*Crechee/30*FG$4,0),IF(C336=2,IF(V336+V337+V338+V339+X336+X337+X338+X339=1,Cadeirante/30*FG$4,IF(V336+V337+V338+V339+X336+X337+X338+X339=2,Fixo/30*FG$4,IF(V336+V337+V338+V339+X336+X337+X338+X339&gt;2,Fixo/30*FG$4+(V336+V337+V338+V339+X336+X337+X338+X339-2)*Cadeirante/30*FG$4)))+(U336+U337+U338+W336+W337+W338)*Percapita/30*FG$4+(U339+W339)*Crechee/30*FG$4,IF(C336=1,IF(U336+U337+U338+V336+V337+V338+W336+W337+W338+X336+X337+X338&lt;=15,(U336+U337+U338+W336+W337+W338)*Percapita/30*FG$4,IF(U336+U337+U338+V336+V337+V338+W336+W337+W338+X336+X337+X338&gt;=16,Fixo/30*FG$4+(U336+U337+U338+V336+V337+V338+W336+W337+W338+X336+X337-16)*Percapita/30*FG$4))))))</f>
        <v>0</v>
      </c>
      <c r="FH336" s="177">
        <f>IF(C336=4,SUM(Y336+Y337+Y338+AA336+AA337+AA338)*Percapita/30*FH$4+(Z336+Z337+Z338+AB336+AB337+AB338)*Cadeirante/30*FH$4,IF(C336=3,IF(Y339+AA339=10,Fixo/30*FH$4+(Y336+Y337+Y338+AA336+AA337+AA338)*Percapita/30*FH$4+(Z339+AB339)*Cadeirante/30*FH$4,IF(Y339+AA339&lt;=9,(Y339+AA339)*Crechee/30*FH$4)+(Z339+AB339)*Cadeirante/30*FH$4+(Y336+Y337+Y338+AA336+AA337+AA338)*Percapita/30*FH$4)+IF(Y339+AA339&gt;=11,Fixo/30*FH$4+(Y339+AA339-10)*Crechee/30*FH$4,0),IF(C336=2,IF(Z336+Z337+Z338+Z339+AB336+AB337+AB338+AB339=1,Cadeirante/30*FH$4,IF(Z336+Z337+Z338+Z339+AB336+AB337+AB338+AB339=2,Fixo/30*FH$4,IF(Z336+Z337+Z338+Z339+AB336+AB337+AB338+AB339&gt;2,Fixo/30*FH$4+(Z336+Z337+Z338+Z339+AB336+AB337+AB338+AB339-2)*Cadeirante/30*FH$4)))+(Y336+Y337+Y338+AA336+AA337+AA338)*Percapita/30*FH$4+(Y339+AA339)*Crechee/30*FH$4,IF(C336=1,IF(Y336+Y337+Y338+Z336+Z337+Z338+AA336+AA337+AA338+AB336+AB337+AB338&lt;=15,(Y336+Y337+Y338+AA336+AA337+AA338)*Percapita/30*FH$4,IF(Y336+Y337+Y338+Z336+Z337+Z338+AA336+AA337+AA338+AB336+AB337+AB338&gt;=16,Fixo/30*FH$4+(Y336+Y337+Y338+Z336+Z337+Z338+AA336+AA337+AA338+AB336+AB337-16)*Percapita/30*FH$4))))))</f>
        <v>0</v>
      </c>
      <c r="FI336" s="177">
        <f>IF(C336=4,SUM(AC336+AC337+AC338+AE336+AE337+AE338)*Percapita/30*FI$4+(AD336+AD337+AD338+AF336+AF337+AF338)*Cadeirante/30*FI$4,IF(C336=3,IF(AC339+AE339=10,Fixo/30*FI$4+(AC336+AC337+AC338+AE336+AE337+AE338)*Percapita/30*FI$4+(AD339+AF339)*Cadeirante/30*FI$4,IF(AC339+AE339&lt;=9,(AC339+AE339)*Crechee/30*FI$4)+(AD339+AF339)*Cadeirante/30*FI$4+(AC336+AC337+AC338+AE336+AE337+AE338)*Percapita/30*FI$4)+IF(AC339+AE339&gt;=11,Fixo/30*FI$4+(AC339+AE339-10)*Crechee/30*FI$4,0),IF(C336=2,IF(AD336+AD337+AD338+AD339+AF336+AF337+AF338+AF339=1,Cadeirante/30*FI$4,IF(AD336+AD337+AD338+AD339+AF336+AF337+AF338+AF339=2,Fixo/30*FI$4,IF(AD336+AD337+AD338+AD339+AF336+AF337+AF338+AF339&gt;2,Fixo/30*FI$4+(AD336+AD337+AD338+AD339+AF336+AF337+AF338+AF339-2)*Cadeirante/30*FI$4)))+(AC336+AC337+AC338+AE336+AE337+AE338)*Percapita/30*FI$4+(AC339+AE339)*Crechee/30*FI$4,IF(C336=1,IF(AC336+AC337+AC338+AD336+AD337+AD338+AE336+AE337+AE338+AF336+AF337+AF338&lt;=15,(AC336+AC337+AC338+AE336+AE337+AE338)*Percapita/30*FI$4,IF(AC336+AC337+AC338+AD336+AD337+AD338+AE336+AE337+AE338+AF336+AF337+AF338&gt;=16,Fixo/30*FI$4+(AC336+AC337+AC338+AD336+AD337+AD338+AE336+AE337+AE338+AF336+AF337-16)*Percapita/30*FI$4))))))</f>
        <v>0</v>
      </c>
      <c r="FJ336" s="177">
        <f>IF(C336=4,SUM(AG336+AG337+AG338+AI336+AI337+AI338)*Percapita/30*FJ$4+(AH336+AH337+AH338+AJ336+AJ337+AJ338)*Cadeirante/30*FJ$4,IF(C336=3,IF(AG339+AI339=10,Fixo/30*FJ$4+(AG336+AG337+AG338+AI336+AI337+AI338)*Percapita/30*FJ$4+(AH339+AJ339)*Cadeirante/30*FJ$4,IF(AG339+AI339&lt;=9,(AG339+AI339)*Crechee/30*FJ$4)+(AH339+AJ339)*Cadeirante/30*FJ$4+(AG336+AG337+AG338+AI336+AI337+AI338)*Percapita/30*FJ$4)+IF(AG339+AI339&gt;=11,Fixo/30*FJ$4+(AG339+AI339-10)*Crechee/30*FJ$4,0),IF(C336=2,IF(AH336+AH337+AH338+AH339+AJ336+AJ337+AJ338+AJ339=1,Cadeirante/30*FJ$4,IF(AH336+AH337+AH338+AH339+AJ336+AJ337+AJ338+AJ339=2,Fixo/30*FJ$4,IF(AH336+AH337+AH338+AH339+AJ336+AJ337+AJ338+AJ339&gt;2,Fixo/30*FJ$4+(AH336+AH337+AH338+AH339+AJ336+AJ337+AJ338+AJ339-2)*Cadeirante/30*FJ$4)))+(AG336+AG337+AG338+AI336+AI337+AI338)*Percapita/30*FJ$4+(AG339+AI339)*Crechee/30*FJ$4,IF(C336=1,IF(AG336+AG337+AG338+AH336+AH337+AH338+AI336+AI337+AI338+AJ336+AJ337+AJ338&lt;=15,(AG336+AG337+AG338+AI336+AI337+AI338)*Percapita/30*FJ$4,IF(AG336+AG337+AG338+AH336+AH337+AH338+AI336+AI337+AI338+AJ336+AJ337+AJ338&gt;=16,Fixo/30*FJ$4+(AG336+AG337+AG338+AH336+AH337+AH338+AI336+AI337+AI338+AJ336+AJ337-16)*Percapita/30*FJ$4))))))</f>
        <v>0</v>
      </c>
      <c r="FK336" s="177">
        <f>IF(C336=4,SUM(AK336+AK337+AK338+AM336+AM337+AM338)*Percapita/30*FK$4+(AL336+AL337+AL338+AN336+AN337+AN338)*Cadeirante/30*FK$4,IF(C336=3,IF(AK339+AM339=10,Fixo/30*FK$4+(AK336+AK337+AK338+AM336+AM337+AM338)*Percapita/30*FK$4+(AL339+AN339)*Cadeirante/30*FK$4,IF(AK339+AM339&lt;=9,(AK339+AM339)*Crechee/30*FK$4)+(AL339+AN339)*Cadeirante/30*FK$4+(AK336+AK337+AK338+AM336+AM337+AM338)*Percapita/30*FK$4)+IF(AK339+AM339&gt;=11,Fixo/30*FK$4+(AK339+AM339-10)*Crechee/30*FK$4,0),IF(C336=2,IF(AL336+AL337+AL338+AL339+AN336+AN337+AN338+AN339=1,Cadeirante/30*FK$4,IF(AL336+AL337+AL338+AL339+AN336+AN337+AN338+AN339=2,Fixo/30*FK$4,IF(AL336+AL337+AL338+AL339+AN336+AN337+AN338+AN339&gt;2,Fixo/30*FK$4+(AL336+AL337+AL338+AL339+AN336+AN337+AN338+AN339-2)*Cadeirante/30*FK$4)))+(AK336+AK337+AK338+AM336+AM337+AM338)*Percapita/30*FK$4+(AK339+AM339)*Crechee/30*FK$4,IF(C336=1,IF(AK336+AK337+AK338+AL336+AL337+AL338+AM336+AM337+AM338+AN336+AN337+AN338&lt;=15,(AK336+AK337+AK338+AM336+AM337+AM338)*Percapita/30*FK$4,IF(AK336+AK337+AK338+AL336+AL337+AL338+AM336+AM337+AM338+AN336+AN337+AN338&gt;=16,Fixo/30*FK$4+(AK336+AK337+AK338+AL336+AL337+AL338+AM336+AM337+AM338+AN336+AN337-16)*Percapita/30*FK$4))))))</f>
        <v>0</v>
      </c>
      <c r="FL336" s="177">
        <f>IF(C336=4,SUM(AO336+AO337+AO338+AQ336+AQ337+AQ338)*Percapita/30*FL$4+(AP336+AP337+AP338+AR336+AR337+AR338)*Cadeirante/30*FL$4,IF(C336=3,IF(AO339+AQ339=10,Fixo/30*FL$4+(AO336+AO337+AO338+AQ336+AQ337+AQ338)*Percapita/30*FL$4+(AP339+AR339)*Cadeirante/30*FL$4,IF(AO339+AQ339&lt;=9,(AO339+AQ339)*Crechee/30*FL$4)+(AP339+AR339)*Cadeirante/30*FL$4+(AO336+AO337+AO338+AQ336+AQ337+AQ338)*Percapita/30*FL$4)+IF(AO339+AQ339&gt;=11,Fixo/30*FL$4+(AO339+AQ339-10)*Crechee/30*FL$4,0),IF(C336=2,IF(AP336+AP337+AP338+AP339+AR336+AR337+AR338+AR339=1,Cadeirante/30*FL$4,IF(AP336+AP337+AP338+AP339+AR336+AR337+AR338+AR339=2,Fixo/30*FL$4,IF(AP336+AP337+AP338+AP339+AR336+AR337+AR338+AR339&gt;2,Fixo/30*FL$4+(AP336+AP337+AP338+AP339+AR336+AR337+AR338+AR339-2)*Cadeirante/30*FL$4)))+(AO336+AO337+AO338+AQ336+AQ337+AQ338)*Percapita/30*FL$4+(AO339+AQ339)*Crechee/30*FL$4,IF(C336=1,IF(AO336+AO337+AO338+AP336+AP337+AP338+AQ336+AQ337+AQ338+AR336+AR337+AR338&lt;=15,(AO336+AO337+AO338+AQ336+AQ337+AQ338)*Percapita/30*FL$4,IF(AO336+AO337+AO338+AP336+AP337+AP338+AQ336+AQ337+AQ338+AR336+AR337+AR338&gt;=16,Fixo/30*FL$4+(AO336+AO337+AO338+AP336+AP337+AP338+AQ336+AQ337+AQ338+AR336+AR337-16)*Percapita/30*FL$4))))))</f>
        <v>0</v>
      </c>
      <c r="FM336" s="177">
        <f>IF(C336=4,SUM(AS336+AS337+AS338+AU336+AU337+AU338)*Percapita/30*FM$4+(AT336+AT337+AT338+AV336+AV337+AV338)*Cadeirante/30*FM$4,IF(C336=3,IF(AS339+AU339=10,Fixo/30*FM$4+(AS336+AS337+AS338+AU336+AU337+AU338)*Percapita/30*FM$4+(AT339+AV339)*Cadeirante/30*FM$4,IF(AS339+AU339&lt;=9,(AS339+AU339)*Crechee/30*FM$4)+(AT339+AV339)*Cadeirante/30*FM$4+(AS336+AS337+AS338+AU336+AU337+AU338)*Percapita/30*FM$4)+IF(AS339+AU339&gt;=11,Fixo/30*FM$4+(AS339+AU339-10)*Crechee/30*FM$4,0),IF(C336=2,IF(AT336+AT337+AT338+AT339+AV336+AV337+AV338+AV339=1,Cadeirante/30*FM$4,IF(AT336+AT337+AT338+AT339+AV336+AV337+AV338+AV339=2,Fixo/30*FM$4,IF(AT336+AT337+AT338+AT339+AV336+AV337+AV338+AV339&gt;2,Fixo/30*FM$4+(AT336+AT337+AT338+AT339+AV336+AV337+AV338+AV339-2)*Cadeirante/30*FM$4)))+(AS336+AS337+AS338+AU336+AU337+AU338)*Percapita/30*FM$4+(AS339+AU339)*Crechee/30*FM$4,IF(C336=1,IF(AS336+AS337+AS338+AT336+AT337+AT338+AU336+AU337+AU338+AV336+AV337+AV338&lt;=15,(AS336+AS337+AS338+AU336+AU337+AU338)*Percapita/30*FM$4,IF(AS336+AS337+AS338+AT336+AT337+AT338+AU336+AU337+AU338+AV336+AV337+AV338&gt;=16,Fixo/30*FM$4+(AS336+AS337+AS338+AT336+AT337+AT338+AU336+AU337+AU338+AV336+AV337-16)*Percapita/30*FM$4))))))</f>
        <v>0</v>
      </c>
      <c r="FN336" s="177">
        <f>IF(C336=4,SUM(AW336+AW337+AW338+AY336+AY337+AY338)*Percapita/30*FN$4+(AX336+AX337+AX338+AZ336+AZ337+AZ338)*Cadeirante/30*FN$4,IF(C336=3,IF(AW339+AY339=10,Fixo/30*FN$4+(AW336+AW337+AW338+AY336+AY337+AY338)*Percapita/30*FN$4+(AX339+AZ339)*Cadeirante/30*FN$4,IF(AW339+AY339&lt;=9,(AW339+AY339)*Crechee/30*FN$4)+(AX339+AZ339)*Cadeirante/30*FN$4+(AW336+AW337+AW338+AY336+AY337+AY338)*Percapita/30*FN$4)+IF(AW339+AY339&gt;=11,Fixo/30*FN$4+(AW339+AY339-10)*Crechee/30*FN$4,0),IF(C336=2,IF(AX336+AX337+AX338+AX339+AZ336+AZ337+AZ338+AZ339=1,Cadeirante/30*FN$4,IF(AX336+AX337+AX338+AX339+AZ336+AZ337+AZ338+AZ339=2,Fixo/30*FN$4,IF(AX336+AX337+AX338+AX339+AZ336+AZ337+AZ338+AZ339&gt;2,Fixo/30*FN$4+(AX336+AX337+AX338+AX339+AZ336+AZ337+AZ338+AZ339-2)*Cadeirante/30*FN$4)))+(AW336+AW337+AW338+AY336+AY337+AY338)*Percapita/30*FN$4+(AW339+AY339)*Crechee/30*FN$4,IF(C336=1,IF(AW336+AW337+AW338+AX336+AX337+AX338+AY336+AY337+AY338+AZ336+AZ337+AZ338&lt;=15,(AW336+AW337+AW338+AY336+AY337+AY338)*Percapita/30*FN$4,IF(AW336+AW337+AW338+AX336+AX337+AX338+AY336+AY337+AY338+AZ336+AZ337+AZ338&gt;=16,Fixo/30*FN$4+(AW336+AW337+AW338+AX336+AX337+AX338+AY336+AY337+AY338+AZ336+AZ337-16)*Percapita/30*FN$4))))))</f>
        <v>0</v>
      </c>
      <c r="FO336" s="177">
        <f>IF(C336=4,SUM(BA336+BA337+BA338+BC336+BC337+BC338)*Percapita/30*FO$4+(BB336+BB337+BB338+BD336+BD337+BD338)*Cadeirante/30*FO$4,IF(C336=3,IF(BA339+BC339=10,Fixo/30*FO$4+(BA336+BA337+BA338+BC336+BC337+BC338)*Percapita/30*FO$4+(BB339+BD339)*Cadeirante/30*FO$4,IF(BA339+BC339&lt;=9,(BA339+BC339)*Crechee/30*FO$4)+(BB339+BD339)*Cadeirante/30*FO$4+(BA336+BA337+BA338+BC336+BC337+BC338)*Percapita/30*FO$4)+IF(BA339+BC339&gt;=11,Fixo/30*FO$4+(BA339+BC339-10)*Crechee/30*FO$4,0),IF(C336=2,IF(BB336+BB337+BB338+BB339+BD336+BD337+BD338+BD339=1,Cadeirante/30*FO$4,IF(BB336+BB337+BB338+BB339+BD336+BD337+BD338+BD339=2,Fixo/30*FO$4,IF(BB336+BB337+BB338+BB339+BD336+BD337+BD338+BD339&gt;2,Fixo/30*FO$4+(BB336+BB337+BB338+BB339+BD336+BD337+BD338+BD339-2)*Cadeirante/30*FO$4)))+(BA336+BA337+BA338+BC336+BC337+BC338)*Percapita/30*FO$4+(BA339+BC339)*Crechee/30*FO$4,IF(C336=1,IF(BA336+BA337+BA338+BB336+BB337+BB338+BC336+BC337+BC338+BD336+BD337+BD338&lt;=15,(BA336+BA337+BA338+BC336+BC337+BC338)*Percapita/30*FO$4,IF(BA336+BA337+BA338+BB336+BB337+BB338+BC336+BC337+BC338+BD336+BD337+BD338&gt;=16,Fixo/30*FO$4+(BA336+BA337+BA338+BB336+BB337+BB338+BC336+BC337+BC338+BD336+BD337-16)*Percapita/30*FO$4))))))</f>
        <v>0</v>
      </c>
      <c r="FP336" s="177">
        <f>IF(C336=4,SUM(BE336+BE337+BE338+BG336+BG337+BG338)*Percapita/30*FP$4+(BF336+BF337+BF338+BH336+BH337+BH338)*Cadeirante/30*FP$4,IF(C336=3,IF(BE339+BG339=10,Fixo/30*FP$4+(BE336+BE337+BE338+BG336+BG337+BG338)*Percapita/30*FP$4+(BF339+BH339)*Cadeirante/30*FP$4,IF(BE339+BG339&lt;=9,(BE339+BG339)*Crechee/30*FP$4)+(BF339+BH339)*Cadeirante/30*FP$4+(BE336+BE337+BE338+BG336+BG337+BG338)*Percapita/30*FP$4)+IF(BE339+BG339&gt;=11,Fixo/30*FP$4+(BE339+BG339-10)*Crechee/30*FP$4,0),IF(C336=2,IF(BF336+BF337+BF338+BF339+BH336+BH337+BH338+BH339=1,Cadeirante/30*FP$4,IF(BF336+BF337+BF338+BF339+BH336+BH337+BH338+BH339=2,Fixo/30*FP$4,IF(BF336+BF337+BF338+BF339+BH336+BH337+BH338+BH339&gt;2,Fixo/30*FP$4+(BF336+BF337+BF338+BF339+BH336+BH337+BH338+BH339-2)*Cadeirante/30*FP$4)))+(BE336+BE337+BE338+BG336+BG337+BG338)*Percapita/30*FP$4+(BE339+BG339)*Crechee/30*FP$4,IF(C336=1,IF(BE336+BE337+BE338+BF336+BF337+BF338+BG336+BG337+BG338+BH336+BH337+BH338&lt;=15,(BE336+BE337+BE338+BG336+BG337+BG338)*Percapita/30*FP$4,IF(BE336+BE337+BE338+BF336+BF337+BF338+BG336+BG337+BG338+BH336+BH337+BH338&gt;=16,Fixo/30*FP$4+(BE336+BE337+BE338+BF336+BF337+BF338+BG336+BG337+BG338+BH336+BH337-16)*Percapita/30*FP$4))))))</f>
        <v>0</v>
      </c>
      <c r="FQ336" s="177">
        <f>IF(C336=4,SUM(BI336+BI337+BI338+BK336+BK337+BK338)*Percapita/30*FQ$4+(BJ336+BJ337+BJ338+BL336+BL337+BL338)*Cadeirante/30*FQ$4,IF(C336=3,IF(BI339+BK339=10,Fixo/30*FQ$4+(BI336+BI337+BI338+BK336+BK337+BK338)*Percapita/30*FQ$4+(BJ339+BL339)*Cadeirante/30*FQ$4,IF(BI339+BK339&lt;=9,(BI339+BK339)*Crechee/30*FQ$4)+(BJ339+BL339)*Cadeirante/30*FQ$4+(BI336+BI337+BI338+BK336+BK337+BK338)*Percapita/30*FQ$4)+IF(BI339+BK339&gt;=11,Fixo/30*FQ$4+(BI339+BK339-10)*Crechee/30*FQ$4,0),IF(C336=2,IF(BJ336+BJ337+BJ338+BJ339+BL336+BL337+BL338+BL339=1,Cadeirante/30*FQ$4,IF(BJ336+BJ337+BJ338+BJ339+BL336+BL337+BL338+BL339=2,Fixo/30*FQ$4,IF(BJ336+BJ337+BJ338+BJ339+BL336+BL337+BL338+BL339&gt;2,Fixo/30*FQ$4+(BJ336+BJ337+BJ338+BJ339+BL336+BL337+BL338+BL339-2)*Cadeirante/30*FQ$4)))+(BI336+BI337+BI338+BK336+BK337+BK338)*Percapita/30*FQ$4+(BI339+BK339)*Crechee/30*FQ$4,IF(C336=1,IF(BI336+BI337+BI338+BJ336+BJ337+BJ338+BK336+BK337+BK338+BL336+BL337+BL338&lt;=15,(BI336+BI337+BI338+BK336+BK337+BK338)*Percapita/30*FQ$4,IF(BI336+BI337+BI338+BJ336+BJ337+BJ338+BK336+BK337+BK338+BL336+BL337+BL338&gt;=16,Fixo/30*FQ$4+(BI336+BI337+BI338+BJ336+BJ337+BJ338+BK336+BK337+BK338+BL336+BL337-16)*Percapita/30*FQ$4))))))</f>
        <v>0</v>
      </c>
      <c r="FR336" s="177">
        <f>IF(C336=4,SUM(BM336+BM337+BM338+BO336+BO337+BO338)*Percapita/30*FR$4+(BN336+BN337+BN338+BP336+BP337+BP338)*Cadeirante/30*FR$4,IF(C336=3,IF(BM339+BO339=10,Fixo/30*FR$4+(BM336+BM337+BM338+BO336+BO337+BO338)*Percapita/30*FR$4+(BN339+BP339)*Cadeirante/30*FR$4,IF(BM339+BO339&lt;=9,(BM339+BO339)*Crechee/30*FR$4)+(BN339+BP339)*Cadeirante/30*FR$4+(BM336+BM337+BM338+BO336+BO337+BO338)*Percapita/30*FR$4)+IF(BM339+BO339&gt;=11,Fixo/30*FR$4+(BM339+BO339-10)*Crechee/30*FR$4,0),IF(C336=2,IF(BN336+BN337+BN338+BN339+BP336+BP337+BP338+BP339=1,Cadeirante/30*FR$4,IF(BN336+BN337+BN338+BN339+BP336+BP337+BP338+BP339=2,Fixo/30*FR$4,IF(BN336+BN337+BN338+BN339+BP336+BP337+BP338+BP339&gt;2,Fixo/30*FR$4+(BN336+BN337+BN338+BN339+BP336+BP337+BP338+BP339-2)*Cadeirante/30*FR$4)))+(BM336+BM337+BM338+BO336+BO337+BO338)*Percapita/30*FR$4+(BM339+BO339)*Crechee/30*FR$4,IF(C336=1,IF(BM336+BM337+BM338+BN336+BN337+BN338+BO336+BO337+BO338+BP336+BP337+BP338&lt;=15,(BM336+BM337+BM338+BO336+BO337+BO338)*Percapita/30*FR$4,IF(BM336+BM337+BM338+BN336+BN337+BN338+BO336+BO337+BO338+BP336+BP337+BP338&gt;=16,Fixo/30*FR$4+(BM336+BM337+BM338+BN336+BN337+BN338+BO336+BO337+BO338+BP336+BP337-16)*Percapita/30*FR$4))))))</f>
        <v>0</v>
      </c>
      <c r="FS336" s="177">
        <f>IF(C336=4,SUM(BQ336+BQ337+BQ338+BS336+BS337+BS338)*Percapita/30*FS$4+(BR336+BR337+BR338+BT336+BT337+BT338)*Cadeirante/30*FS$4,IF(C336=3,IF(BQ339+BS339=10,Fixo/30*FS$4+(BQ336+BQ337+BQ338+BS336+BS337+BS338)*Percapita/30*FS$4+(BR339+BT339)*Cadeirante/30*FS$4,IF(BQ339+BS339&lt;=9,(BQ339+BS339)*Crechee/30*FS$4)+(BR339+BT339)*Cadeirante/30*FS$4+(BQ336+BQ337+BQ338+BS336+BS337+BS338)*Percapita/30*FS$4)+IF(BQ339+BS339&gt;=11,Fixo/30*FS$4+(BQ339+BS339-10)*Crechee/30*FS$4,0),IF(C336=2,IF(BR336+BR337+BR338+BR339+BT336+BT337+BT338+BT339=1,Cadeirante/30*FS$4,IF(BR336+BR337+BR338+BR339+BT336+BT337+BT338+BT339=2,Fixo/30*FS$4,IF(BR336+BR337+BR338+BR339+BT336+BT337+BT338+BT339&gt;2,Fixo/30*FS$4+(BR336+BR337+BR338+BR339+BT336+BT337+BT338+BT339-2)*Cadeirante/30*FS$4)))+(BQ336+BQ337+BQ338+BS336+BS337+BS338)*Percapita/30*FS$4+(BQ339+BS339)*Crechee/30*FS$4,IF(C336=1,IF(BQ336+BQ337+BQ338+BR336+BR337+BR338+BS336+BS337+BS338+BT336+BT337+BT338&lt;=15,(BQ336+BQ337+BQ338+BS336+BS337+BS338)*Percapita/30*FS$4,IF(BQ336+BQ337+BQ338+BR336+BR337+BR338+BS336+BS337+BS338+BT336+BT337+BT338&gt;=16,Fixo/30*FS$4+(BQ336+BQ337+BQ338+BR336+BR337+BR338+BS336+BS337+BS338+BT336+BT337-16)*Percapita/30*FS$4))))))</f>
        <v>0</v>
      </c>
      <c r="FT336" s="177">
        <f>IF(C336=4,SUM(BU336+BU337+BU338+BW336+BW337+BW338)*Percapita/30*FT$4+(BV336+BV337+BV338+BX336+BX337+BX338)*Cadeirante/30*FT$4,IF(C336=3,IF(BU339+BW339=10,Fixo/30*FT$4+(BU336+BU337+BU338+BW336+BW337+BW338)*Percapita/30*FT$4+(BV339+BX339)*Cadeirante/30*FT$4,IF(BU339+BW339&lt;=9,(BU339+BW339)*Crechee/30*FT$4)+(BV339+BX339)*Cadeirante/30*FT$4+(BU336+BU337+BU338+BW336+BW337+BW338)*Percapita/30*FT$4)+IF(BU339+BW339&gt;=11,Fixo/30*FT$4+(BU339+BW339-10)*Crechee/30*FT$4,0),IF(C336=2,IF(BV336+BV337+BV338+BV339+BX336+BX337+BX338+BX339=1,Cadeirante/30*FT$4,IF(BV336+BV337+BV338+BV339+BX336+BX337+BX338+BX339=2,Fixo/30*FT$4,IF(BV336+BV337+BV338+BV339+BX336+BX337+BX338+BX339&gt;2,Fixo/30*FT$4+(BV336+BV337+BV338+BV339+BX336+BX337+BX338+BX339-2)*Cadeirante/30*FT$4)))+(BU336+BU337+BU338+BW336+BW337+BW338)*Percapita/30*FT$4+(BU339+BW339)*Crechee/30*FT$4,IF(C336=1,IF(BU336+BU337+BU338+BV336+BV337+BV338+BW336+BW337+BW338+BX336+BX337+BX338&lt;=15,(BU336+BU337+BU338+BW336+BW337+BW338)*Percapita/30*FT$4,IF(BU336+BU337+BU338+BV336+BV337+BV338+BW336+BW337+BW338+BX336+BX337+BX338&gt;=16,Fixo/30*FT$4+(BU336+BU337+BU338+BV336+BV337+BV338+BW336+BW337+BW338+BX336+BX337-16)*Percapita/30*FT$4))))))</f>
        <v>0</v>
      </c>
      <c r="FU336" s="177">
        <f>IF(C336=4,SUM(BY336+BY337+BY338+CA336+CA337+CA338)*Percapita/30*FU$4+(BZ336+BZ337+BZ338+CB336+CB337+CB338)*Cadeirante/30*FU$4,IF(C336=3,IF(BY339+CA339=10,Fixo/30*FU$4+(BY336+BY337+BY338+CA336+CA337+CA338)*Percapita/30*FU$4+(BZ339+CB339)*Cadeirante/30*FU$4,IF(BY339+CA339&lt;=9,(BY339+CA339)*Crechee/30*FU$4)+(BZ339+CB339)*Cadeirante/30*FU$4+(BY336+BY337+BY338+CA336+CA337+CA338)*Percapita/30*FU$4)+IF(BY339+CA339&gt;=11,Fixo/30*FU$4+(BY339+CA339-10)*Crechee/30*FU$4,0),IF(C336=2,IF(BZ336+BZ337+BZ338+BZ339+CB336+CB337+CB338+CB339=1,Cadeirante/30*FU$4,IF(BZ336+BZ337+BZ338+BZ339+CB336+CB337+CB338+CB339=2,Fixo/30*FU$4,IF(BZ336+BZ337+BZ338+BZ339+CB336+CB337+CB338+CB339&gt;2,Fixo/30*FU$4+(BZ336+BZ337+BZ338+BZ339+CB336+CB337+CB338+CB339-2)*Cadeirante/30*FU$4)))+(BY336+BY337+BY338+CA336+CA337+CA338)*Percapita/30*FU$4+(BY339+CA339)*Crechee/30*FU$4,IF(C336=1,IF(BY336+BY337+BY338+BZ336+BZ337+BZ338+CA336+CA337+CA338+CB336+CB337+CB338&lt;=15,(BY336+BY337+BY338+CA336+CA337+CA338)*Percapita/30*FU$4,IF(BY336+BY337+BY338+BZ336+BZ337+BZ338+CA336+CA337+CA338+CB336+CB337+CB338&gt;=16,Fixo/30*FU$4+(BY336+BY337+BY338+BZ336+BZ337+BZ338+CA336+CA337+CA338+CB336+CB337-16)*Percapita/30*FU$4))))))</f>
        <v>0</v>
      </c>
      <c r="FV336" s="177">
        <f>IF(C336=4,SUM(CC336+CC337+CC338+CE336+CE337+CE338)*Percapita/30*FV$4+(CD336+CD337+CD338+CF336+CF337+CF338)*Cadeirante/30*FV$4,IF(C336=3,IF(CC339+CE339=10,Fixo/30*FV$4+(CC336+CC337+CC338+CE336+CE337+CE338)*Percapita/30*FV$4+(CD339+CF339)*Cadeirante/30*FV$4,IF(CC339+CE339&lt;=9,(CC339+CE339)*Crechee/30*FV$4)+(CD339+CF339)*Cadeirante/30*FV$4+(CC336+CC337+CC338+CE336+CE337+CE338)*Percapita/30*FV$4)+IF(CC339+CE339&gt;=11,Fixo/30*FV$4+(CC339+CE339-10)*Crechee/30*FV$4,0),IF(C336=2,IF(CD336+CD337+CD338+CD339+CF336+CF337+CF338+CF339=1,Cadeirante/30*FV$4,IF(CD336+CD337+CD338+CD339+CF336+CF337+CF338+CF339=2,Fixo/30*FV$4,IF(CD336+CD337+CD338+CD339+CF336+CF337+CF338+CF339&gt;2,Fixo/30*FV$4+(CD336+CD337+CD338+CD339+CF336+CF337+CF338+CF339-2)*Cadeirante/30*FV$4)))+(CC336+CC337+CC338+CE336+CE337+CE338)*Percapita/30*FV$4+(CC339+CE339)*Crechee/30*FV$4,IF(C336=1,IF(CC336+CC337+CC338+CD336+CD337+CD338+CE336+CE337+CE338+CF336+CF337+CF338&lt;=15,(CC336+CC337+CC338+CE336+CE337+CE338)*Percapita/30*FV$4,IF(CC336+CC337+CC338+CD336+CD337+CD338+CE336+CE337+CE338+CF336+CF337+CF338&gt;=16,Fixo/30*FV$4+(CC336+CC337+CC338+CD336+CD337+CD338+CE336+CE337+CE338+CF336+CF337-16)*Percapita/30*FV$4))))))</f>
        <v>0</v>
      </c>
      <c r="FW336" s="177">
        <f>IF(C336=4,SUM(CG336+CG337+CG338+CI336+CI337+CI338)*Percapita/30*FW$4+(CH336+CH337+CH338+CJ336+CJ337+CJ338)*Cadeirante/30*FW$4,IF(C336=3,IF(CG339+CI339=10,Fixo/30*FW$4+(CG336+CG337+CG338+CI336+CI337+CI338)*Percapita/30*FW$4+(CH339+CJ339)*Cadeirante/30*FW$4,IF(CG339+CI339&lt;=9,(CG339+CI339)*Crechee/30*FW$4)+(CH339+CJ339)*Cadeirante/30*FW$4+(CG336+CG337+CG338+CI336+CI337+CI338)*Percapita/30*FW$4)+IF(CG339+CI339&gt;=11,Fixo/30*FW$4+(CG339+CI339-10)*Crechee/30*FW$4,0),IF(C336=2,IF(CH336+CH337+CH338+CH339+CJ336+CJ337+CJ338+CJ339=1,Cadeirante/30*FW$4,IF(CH336+CH337+CH338+CH339+CJ336+CJ337+CJ338+CJ339=2,Fixo/30*FW$4,IF(CH336+CH337+CH338+CH339+CJ336+CJ337+CJ338+CJ339&gt;2,Fixo/30*FW$4+(CH336+CH337+CH338+CH339+CJ336+CJ337+CJ338+CJ339-2)*Cadeirante/30*FW$4)))+(CG336+CG337+CG338+CI336+CI337+CI338)*Percapita/30*FW$4+(CG339+CI339)*Crechee/30*FW$4,IF(C336=1,IF(CG336+CG337+CG338+CH336+CH337+CH338+CI336+CI337+CI338+CJ336+CJ337+CJ338&lt;=15,(CG336+CG337+CG338+CI336+CI337+CI338)*Percapita/30*FW$4,IF(CG336+CG337+CG338+CH336+CH337+CH338+CI336+CI337+CI338+CJ336+CJ337+CJ338&gt;=16,Fixo/30*FW$4+(CG336+CG337+CG338+CH336+CH337+CH338+CI336+CI337+CI338+CJ336+CJ337-16)*Percapita/30*FW$4))))))</f>
        <v>0</v>
      </c>
      <c r="FX336" s="177">
        <f>IF(C336=4,SUM(CK336+CK337+CK338+CM336+CM337+CM338)*Percapita/30*FX$4+(CL336+CL337+CL338+CN336+CN337+CN338)*Cadeirante/30*FX$4,IF(C336=3,IF(CK339+CM339=10,Fixo/30*FX$4+(CK336+CK337+CK338+CM336+CM337+CM338)*Percapita/30*FX$4+(CL339+CN339)*Cadeirante/30*FX$4,IF(CK339+CM339&lt;=9,(CK339+CM339)*Crechee/30*FX$4)+(CL339+CN339)*Cadeirante/30*FX$4+(CK336+CK337+CK338+CM336+CM337+CM338)*Percapita/30*FX$4)+IF(CK339+CM339&gt;=11,Fixo/30*FX$4+(CK339+CM339-10)*Crechee/30*FX$4,0),IF(C336=2,IF(CL336+CL337+CL338+CL339+CN336+CN337+CN338+CN339=1,Cadeirante/30*FX$4,IF(CL336+CL337+CL338+CL339+CN336+CN337+CN338+CN339=2,Fixo/30*FX$4,IF(CL336+CL337+CL338+CL339+CN336+CN337+CN338+CN339&gt;2,Fixo/30*FX$4+(CL336+CL337+CL338+CL339+CN336+CN337+CN338+CN339-2)*Cadeirante/30*FX$4)))+(CK336+CK337+CK338+CM336+CM337+CM338)*Percapita/30*FX$4+(CK339+CM339)*Crechee/30*FX$4,IF(C336=1,IF(CK336+CK337+CK338+CL336+CL337+CL338+CM336+CM337+CM338+CN336+CN337+CN338&lt;=15,(CK336+CK337+CK338+CM336+CM337+CM338)*Percapita/30*FX$4,IF(CK336+CK337+CK338+CL336+CL337+CL338+CM336+CM337+CM338+CN336+CN337+CN338&gt;=16,Fixo/30*FX$4+(CK336+CK337+CK338+CL336+CL337+CL338+CM336+CM337+CM338+CN336+CN337-16)*Percapita/30*FX$4))))))</f>
        <v>0</v>
      </c>
      <c r="FY336" s="177">
        <f>IF(C336=4,SUM(CO336+CO337+CO338+CQ336+CQ337+CQ338)*Percapita/30*FY$4+(CP336+CP337+CP338+CR336+CR337+CR338)*Cadeirante/30*FY$4,IF(C336=3,IF(CO339+CQ339=10,Fixo/30*FY$4+(CO336+CO337+CO338+CQ336+CQ337+CQ338)*Percapita/30*FY$4+(CP339+CR339)*Cadeirante/30*FY$4,IF(CO339+CQ339&lt;=9,(CO339+CQ339)*Crechee/30*FY$4)+(CP339+CR339)*Cadeirante/30*FY$4+(CO336+CO337+CO338+CQ336+CQ337+CQ338)*Percapita/30*FY$4)+IF(CO339+CQ339&gt;=11,Fixo/30*FY$4+(CO339+CQ339-10)*Crechee/30*FY$4,0),IF(C336=2,IF(CP336+CP337+CP338+CP339+CR336+CR337+CR338+CR339=1,Cadeirante/30*FY$4,IF(CP336+CP337+CP338+CP339+CR336+CR337+CR338+CR339=2,Fixo/30*FY$4,IF(CP336+CP337+CP338+CP339+CR336+CR337+CR338+CR339&gt;2,Fixo/30*FY$4+(CP336+CP337+CP338+CP339+CR336+CR337+CR338+CR339-2)*Cadeirante/30*FY$4)))+(CO336+CO337+CO338+CQ336+CQ337+CQ338)*Percapita/30*FY$4+(CO339+CQ339)*Crechee/30*FY$4,IF(C336=1,IF(CO336+CO337+CO338+CP336+CP337+CP338+CQ336+CQ337+CQ338+CR336+CR337+CR338&lt;=15,(CO336+CO337+CO338+CQ336+CQ337+CQ338)*Percapita/30*FY$4,IF(CO336+CO337+CO338+CP336+CP337+CP338+CQ336+CQ337+CQ338+CR336+CR337+CR338&gt;=16,Fixo/30*FY$4+(CO336+CO337+CO338+CP336+CP337+CP338+CQ336+CQ337+CQ338+CR336+CR337-16)*Percapita/30*FY$4))))))</f>
        <v>0</v>
      </c>
      <c r="FZ336" s="177">
        <f>IF(C336=4,SUM(CS336+CS337+CS338+CU336+CU337+CU338)*Percapita/30*FZ$4+(CT336+CT337+CT338+CV336+CV337+CV338)*Cadeirante/30*FZ$4,IF(C336=3,IF(CS339+CU339=10,Fixo/30*FZ$4+(CS336+CS337+CS338+CU336+CU337+CU338)*Percapita/30*FZ$4+(CT339+CV339)*Cadeirante/30*FZ$4,IF(CS339+CU339&lt;=9,(CS339+CU339)*Crechee/30*FZ$4)+(CT339+CV339)*Cadeirante/30*FZ$4+(CS336+CS337+CS338+CU336+CU337+CU338)*Percapita/30*FZ$4)+IF(CS339+CU339&gt;=11,Fixo/30*FZ$4+(CS339+CU339-10)*Crechee/30*FZ$4,0),IF(C336=2,IF(CT336+CT337+CT338+CT339+CV336+CV337+CV338+CV339=1,Cadeirante/30*FZ$4,IF(CT336+CT337+CT338+CT339+CV336+CV337+CV338+CV339=2,Fixo/30*FZ$4,IF(CT336+CT337+CT338+CT339+CV336+CV337+CV338+CV339&gt;2,Fixo/30*FZ$4+(CT336+CT337+CT338+CT339+CV336+CV337+CV338+CV339-2)*Cadeirante/30*FZ$4)))+(CS336+CS337+CS338+CU336+CU337+CU338)*Percapita/30*FZ$4+(CS339+CU339)*Crechee/30*FZ$4,IF(C336=1,IF(CS336+CS337+CS338+CT336+CT337+CT338+CU336+CU337+CU338+CV336+CV337+CV338&lt;=15,(CS336+CS337+CS338+CU336+CU337+CU338)*Percapita/30*FZ$4,IF(CS336+CS337+CS338+CT336+CT337+CT338+CU336+CU337+CU338+CV336+CV337+CV338&gt;=16,Fixo/30*FZ$4+(CS336+CS337+CS338+CT336+CT337+CT338+CU336+CU337+CU338+CV336+CV337-16)*Percapita/30*FZ$4))))))</f>
        <v>0</v>
      </c>
      <c r="GA336" s="177">
        <f>IF(C336=4,SUM(CW336+CW337+CW338+CY336+CY337+CY338)*Percapita/30*GA$4+(CX336+CX337+CX338+CZ336+CZ337+CZ338)*Cadeirante/30*GA$4,IF(C336=3,IF(CW339+CY339=10,Fixo/30*GA$4+(CW336+CW337+CW338+CY336+CY337+CY338)*Percapita/30*GA$4+(CX339+CZ339)*Cadeirante/30*GA$4,IF(CW339+CY339&lt;=9,(CW339+CY339)*Crechee/30*GA$4)+(CX339+CZ339)*Cadeirante/30*GA$4+(CW336+CW337+CW338+CY336+CY337+CY338)*Percapita/30*GA$4)+IF(CW339+CY339&gt;=11,Fixo/30*GA$4+(CW339+CY339-10)*Crechee/30*GA$4,0),IF(C336=2,IF(CX336+CX337+CX338+CX339+CZ336+CZ337+CZ338+CZ339=1,Cadeirante/30*GA$4,IF(CX336+CX337+CX338+CX339+CZ336+CZ337+CZ338+CZ339=2,Fixo/30*GA$4,IF(CX336+CX337+CX338+CX339+CZ336+CZ337+CZ338+CZ339&gt;2,Fixo/30*GA$4+(CX336+CX337+CX338+CX339+CZ336+CZ337+CZ338+CZ339-2)*Cadeirante/30*GA$4)))+(CW336+CW337+CW338+CY336+CY337+CY338)*Percapita/30*GA$4+(CW339+CY339)*Crechee/30*GA$4,IF(C336=1,IF(CW336+CW337+CW338+CX336+CX337+CX338+CY336+CY337+CY338+CZ336+CZ337+CZ338&lt;=15,(CW336+CW337+CW338+CY336+CY337+CY338)*Percapita/30*GA$4,IF(CW336+CW337+CW338+CX336+CX337+CX338+CY336+CY337+CY338+CZ336+CZ337+CZ338&gt;=16,Fixo/30*GA$4+(CW336+CW337+CW338+CX336+CX337+CX338+CY336+CY337+CY338+CZ336+CZ337-16)*Percapita/30*GA$4))))))</f>
        <v>0</v>
      </c>
      <c r="GB336" s="177">
        <f>IF(C336=4,SUM(DA336+DA337+DA338+DC336+DC337+DC338)*Percapita/30*GB$4+(DB336+DB337+DB338+DD336+DD337+DD338)*Cadeirante/30*GB$4,IF(C336=3,IF(DA339+DC339=10,Fixo/30*GB$4+(DA336+DA337+DA338+DC336+DC337+DC338)*Percapita/30*GB$4+(DB339+DD339)*Cadeirante/30*GB$4,IF(DA339+DC339&lt;=9,(DA339+DC339)*Crechee/30*GB$4)+(DB339+DD339)*Cadeirante/30*GB$4+(DA336+DA337+DA338+DC336+DC337+DC338)*Percapita/30*GB$4)+IF(DA339+DC339&gt;=11,Fixo/30*GB$4+(DA339+DC339-10)*Crechee/30*GB$4,0),IF(C336=2,IF(DB336+DB337+DB338+DB339+DD336+DD337+DD338+DD339=1,Cadeirante/30*GB$4,IF(DB336+DB337+DB338+DB339+DD336+DD337+DD338+DD339=2,Fixo/30*GB$4,IF(DB336+DB337+DB338+DB339+DD336+DD337+DD338+DD339&gt;2,Fixo/30*GB$4+(DB336+DB337+DB338+DB339+DD336+DD337+DD338+DD339-2)*Cadeirante/30*GB$4)))+(DA336+DA337+DA338+DC336+DC337+DC338)*Percapita/30*GB$4+(DA339+DC339)*Crechee/30*GB$4,IF(C336=1,IF(DA336+DA337+DA338+DB336+DB337+DB338+DC336+DC337+DC338+DD336+DD337+DD338&lt;=15,(DA336+DA337+DA338+DC336+DC337+DC338)*Percapita/30*GB$4,IF(DA336+DA337+DA338+DB336+DB337+DB338+DC336+DC337+DC338+DD336+DD337+DD338&gt;=16,Fixo/30*GB$4+(DA336+DA337+DA338+DB336+DB337+DB338+DC336+DC337+DC338+DD336+DD337-16)*Percapita/30*GB$4))))))</f>
        <v>0</v>
      </c>
      <c r="GC336" s="177">
        <f>IF(C336=4,SUM(DE336+DE337+DE338+DG336+DG337+DG338)*Percapita/30*GC$4+(DF336+DF337+DF338+DH336+DH337+DH338)*Cadeirante/30*GC$4,IF(C336=3,IF(DE339+DG339=10,Fixo/30*GC$4+(DE336+DE337+DE338+DG336+DG337+DG338)*Percapita/30*GC$4+(DF339+DH339)*Cadeirante/30*GC$4,IF(DE339+DG339&lt;=9,(DE339+DG339)*Crechee/30*GC$4)+(DF339+DH339)*Cadeirante/30*GC$4+(DE336+DE337+DE338+DG336+DG337+DG338)*Percapita/30*GC$4)+IF(DE339+DG339&gt;=11,Fixo/30*GC$4+(DE339+DG339-10)*Crechee/30*GC$4,0),IF(C336=2,IF(DF336+DF337+DF338+DF339+DH336+DH337+DH338+DH339=1,Cadeirante/30*GC$4,IF(DF336+DF337+DF338+DF339+DH336+DH337+DH338+DH339=2,Fixo/30*GC$4,IF(DF336+DF337+DF338+DF339+DH336+DH337+DH338+DH339&gt;2,Fixo/30*GC$4+(DF336+DF337+DF338+DF339+DH336+DH337+DH338+DH339-2)*Cadeirante/30*GC$4)))+(DE336+DE337+DE338+DG336+DG337+DG338)*Percapita/30*GC$4+(DE339+DG339)*Crechee/30*GC$4,IF(C336=1,IF(DE336+DE337+DE338+DF336+DF337+DF338+DG336+DG337+DG338+DH336+DH337+DH338&lt;=15,(DE336+DE337+DE338+DG336+DG337+DG338)*Percapita/30*GC$4,IF(DE336+DE337+DE338+DF336+DF337+DF338+DG336+DG337+DG338+DH336+DH337+DH338&gt;=16,Fixo/30*GC$4+(DE336+DE337+DE338+DF336+DF337+DF338+DG336+DG337+DG338+DH336+DH337-16)*Percapita/30*GC$4))))))</f>
        <v>0</v>
      </c>
      <c r="GD336" s="177">
        <f>IF(C336=4,SUM(DI336+DI337+DI338+DK336+DK337+DK338)*Percapita/30*GD$4+(DJ336+DJ337+DJ338+DL336+DL337+DL338)*Cadeirante/30*GD$4,IF(C336=3,IF(DI339+DK339=10,Fixo/30*GD$4+(DI336+DI337+DI338+DK336+DK337+DK338)*Percapita/30*GD$4+(DJ339+DL339)*Cadeirante/30*GD$4,IF(DI339+DK339&lt;=9,(DI339+DK339)*Crechee/30*GD$4)+(DJ339+DL339)*Cadeirante/30*GD$4+(DI336+DI337+DI338+DK336+DK337+DK338)*Percapita/30*GD$4)+IF(DI339+DK339&gt;=11,Fixo/30*GD$4+(DI339+DK339-10)*Crechee/30*GD$4,0),IF(C336=2,IF(DJ336+DJ337+DJ338+DJ339+DL336+DL337+DL338+DL339=1,Cadeirante/30*GD$4,IF(DJ336+DJ337+DJ338+DJ339+DL336+DL337+DL338+DL339=2,Fixo/30*GD$4,IF(DJ336+DJ337+DJ338+DJ339+DL336+DL337+DL338+DL339&gt;2,Fixo/30*GD$4+(DJ336+DJ337+DJ338+DJ339+DL336+DL337+DL338+DL339-2)*Cadeirante/30*GD$4)))+(DI336+DI337+DI338+DK336+DK337+DK338)*Percapita/30*GD$4+(DI339+DK339)*Crechee/30*GD$4,IF(C336=1,IF(DI336+DI337+DI338+DJ336+DJ337+DJ338+DK336+DK337+DK338+DL336+DL337+DL338&lt;=15,(DI336+DI337+DI338+DK336+DK337+DK338)*Percapita/30*GD$4,IF(DI336+DI337+DI338+DJ336+DJ337+DJ338+DK336+DK337+DK338+DL336+DL337+DL338&gt;=16,Fixo/30*GD$4+(DI336+DI337+DI338+DJ336+DJ337+DJ338+DK336+DK337+DK338+DL336+DL337-16)*Percapita/30*GD$4))))))</f>
        <v>0</v>
      </c>
      <c r="GE336" s="177">
        <f>IF(C336=4,SUM(DM336+DM337+DM338+DO336+DO337+DO338)*Percapita/30*GE$4+(DN336+DN337+DN338+DP336+DP337+DP338)*Cadeirante/30*GE$4,IF(C336=3,IF(DM339+DO339=10,Fixo/30*GE$4+(DM336+DM337+DM338+DO336+DO337+DO338)*Percapita/30*GE$4+(DN339+DP339)*Cadeirante/30*GE$4,IF(DM339+DO339&lt;=9,(DM339+DO339)*Crechee/30*GE$4)+(DN339+DP339)*Cadeirante/30*GE$4+(DM336+DM337+DM338+DO336+DO337+DO338)*Percapita/30*GE$4)+IF(DM339+DO339&gt;=11,Fixo/30*GE$4+(DM339+DO339-10)*Crechee/30*GE$4,0),IF(C336=2,IF(DN336+DN337+DN338+DN339+DP336+DP337+DP338+DP339=1,Cadeirante/30*GE$4,IF(DN336+DN337+DN338+DN339+DP336+DP337+DP338+DP339=2,Fixo/30*GE$4,IF(DN336+DN337+DN338+DN339+DP336+DP337+DP338+DP339&gt;2,Fixo/30*GE$4+(DN336+DN337+DN338+DN339+DP336+DP337+DP338+DP339-2)*Cadeirante/30*GE$4)))+(DM336+DM337+DM338+DO336+DO337+DO338)*Percapita/30*GE$4+(DM339+DO339)*Crechee/30*GE$4,IF(C336=1,IF(DM336+DM337+DM338+DN336+DN337+DN338+DO336+DO337+DO338+DP336+DP337+DP338&lt;=15,(DM336+DM337+DM338+DO336+DO337+DO338)*Percapita/30*GE$4,IF(DM336+DM337+DM338+DN336+DN337+DN338+DO336+DO337+DO338+DP336+DP337+DP338&gt;=16,Fixo/30*GE$4+(DM336+DM337+DM338+DN336+DN337+DN338+DO336+DO337+DO338+DP336+DP337-16)*Percapita/30*GE$4))))))</f>
        <v>0</v>
      </c>
      <c r="GF336" s="177">
        <f>IF(C336=4,SUM(DQ336+DQ337+DQ338+DS336+DS337+DS338)*Percapita/30*GF$4+(DR336+DR337+DR338+DT336+DT337+DT338)*Cadeirante/30*GF$4,IF(C336=3,IF(DQ339+DS339=10,Fixo/30*GF$4+(DQ336+DQ337+DQ338+DS336+DS337+DS338)*Percapita/30*GF$4+(DR339+DT339)*Cadeirante/30*GF$4,IF(DQ339+DS339&lt;=9,(DQ339+DS339)*Crechee/30*GF$4)+(DR339+DT339)*Cadeirante/30*GF$4+(DQ336+DQ337+DQ338+DS336+DS337+DS338)*Percapita/30*GF$4)+IF(DQ339+DS339&gt;=11,Fixo/30*GF$4+(DQ339+DS339-10)*Crechee/30*GF$4,0),IF(C336=2,IF(DR336+DR337+DR338+DR339+DT336+DT337+DT338+DT339=1,Cadeirante/30*GF$4,IF(DR336+DR337+DR338+DR339+DT336+DT337+DT338+DT339=2,Fixo/30*GF$4,IF(DR336+DR337+DR338+DR339+DT336+DT337+DT338+DT339&gt;2,Fixo/30*GF$4+(DR336+DR337+DR338+DR339+DT336+DT337+DT338+DT339-2)*Cadeirante/30*GF$4)))+(DQ336+DQ337+DQ338+DS336+DS337+DS338)*Percapita/30*GF$4+(DQ339+DS339)*Crechee/30*GF$4,IF(C336=1,IF(DQ336+DQ337+DQ338+DR336+DR337+DR338+DS336+DS337+DS338+DT336+DT337+DT338&lt;=15,(DQ336+DQ337+DQ338+DS336+DS337+DS338)*Percapita/30*GF$4,IF(DQ336+DQ337+DQ338+DR336+DR337+DR338+DS336+DS337+DS338+DT336+DT337+DT338&gt;=16,Fixo/30*GF$4+(DQ336+DQ337+DQ338+DR336+DR337+DR338+DS336+DS337+DS338+DT336+DT337-16)*Percapita/30*GF$4))))))</f>
        <v>0</v>
      </c>
      <c r="GG336" s="177">
        <f>IF(C336=4,SUM(DU336+DU337+DU338+DW336+DW337+DW338)*Percapita/30*GG$4+(DV336+DV337+DV338+DX336+DX337+DX338)*Cadeirante/30*GG$4,IF(C336=3,IF(DU339+DW339=10,Fixo/30*GG$4+(DU336+DU337+DU338+DW336+DW337+DW338)*Percapita/30*GG$4+(DV339+DX339)*Cadeirante/30*GG$4,IF(DU339+DW339&lt;=9,(DU339+DW339)*Crechee/30*GG$4)+(DV339+DX339)*Cadeirante/30*GG$4+(DU336+DU337+DU338+DW336+DW337+DW338)*Percapita/30*GG$4)+IF(DU339+DW339&gt;=11,Fixo/30*GG$4+(DU339+DW339-10)*Crechee/30*GG$4,0),IF(C336=2,IF(DV336+DV337+DV338+DV339+DX336+DX337+DX338+DX339=1,Cadeirante/30*GG$4,IF(DV336+DV337+DV338+DV339+DX336+DX337+DX338+DX339=2,Fixo/30*GG$4,IF(DV336+DV337+DV338+DV339+DX336+DX337+DX338+DX339&gt;2,Fixo/30*GG$4+(DV336+DV337+DV338+DV339+DX336+DX337+DX338+DX339-2)*Cadeirante/30*GG$4)))+(DU336+DU337+DU338+DW336+DW337+DW338)*Percapita/30*GG$4+(DU339+DW339)*Crechee/30*GG$4,IF(C336=1,IF(DU336+DU337+DU338+DV336+DV337+DV338+DW336+DW337+DW338+DX336+DX337+DX338&lt;=15,(DU336+DU337+DU338+DW336+DW337+DW338)*Percapita/30*GG$4,IF(DU336+DU337+DU338+DV336+DV337+DV338+DW336+DW337+DW338+DX336+DX337+DX338&gt;=16,Fixo/30*GG$4+(DU336+DU337+DU338+DV336+DV337+DV338+DW336+DW337+DW338+DX336+DX337-16)*Percapita/30*GG$4))))))</f>
        <v>0</v>
      </c>
      <c r="GH336" s="177">
        <f>IF(C336=4,SUM(DY336+DY337+DY338+EA336+EA337+EA338)*Percapita/30*GH$4+(DZ336+DZ337+DZ338+EB336+EB337+EB338)*Cadeirante/30*GH$4,IF(C336=3,IF(DY339+EA339=10,Fixo/30*GH$4+(DY336+DY337+DY338+EA336+EA337+EA338)*Percapita/30*GH$4+(DZ339+EB339)*Cadeirante/30*GH$4,IF(DY339+EA339&lt;=9,(DY339+EA339)*Crechee/30*GH$4)+(DZ339+EB339)*Cadeirante/30*GH$4+(DY336+DY337+DY338+EA336+EA337+EA338)*Percapita/30*GH$4)+IF(DY339+EA339&gt;=11,Fixo/30*GH$4+(DY339+EA339-10)*Crechee/30*GH$4,0),IF(C336=2,IF(DZ336+DZ337+DZ338+DZ339+EB336+EB337+EB338+EB339=1,Cadeirante/30*GH$4,IF(DZ336+DZ337+DZ338+DZ339+EB336+EB337+EB338+EB339=2,Fixo/30*GH$4,IF(DZ336+DZ337+DZ338+DZ339+EB336+EB337+EB338+EB339&gt;2,Fixo/30*GH$4+(DZ336+DZ337+DZ338+DZ339+EB336+EB337+EB338+EB339-2)*Cadeirante/30*GH$4)))+(DY336+DY337+DY338+EA336+EA337+EA338)*Percapita/30*GH$4+(DY339+EA339)*Crechee/30*GH$4,IF(C336=1,IF(DY336+DY337+DY338+DZ336+DZ337+DZ338+EA336+EA337+EA338+EB336+EB337+EB338&lt;=15,(DY336+DY337+DY338+EA336+EA337+EA338)*Percapita/30*GH$4,IF(DY336+DY337+DY338+DZ336+DZ337+DZ338+EA336+EA337+EA338+EB336+EB337+EB338&gt;=16,Fixo/30*GH$4+(DY336+DY337+DY338+DZ336+DZ337+DZ338+EA336+EA337+EA338+EB336+EB337-16)*Percapita/30*GH$4))))))</f>
        <v>0</v>
      </c>
      <c r="GI336" s="177">
        <f>IF(C336=4,SUM(EC336+EC337+EC338+EE336+EE337+EE338)*Percapita/30*GI$4+(ED336+ED337+ED338+EF336+EF337+EF338)*Cadeirante/30*GI$4,IF(C336=3,IF(EC339+EE339=10,Fixo/30*GI$4+(EC336+EC337+EC338+EE336+EE337+EE338)*Percapita/30*GI$4+(ED339+EF339)*Cadeirante/30*GI$4,IF(EC339+EE339&lt;=9,(EC339+EE339)*Crechee/30*GI$4)+(ED339+EF339)*Cadeirante/30*GI$4+(EC336+EC337+EC338+EE336+EE337+EE338)*Percapita/30*GI$4)+IF(EC339+EE339&gt;=11,Fixo/30*GI$4+(EC339+EE339-10)*Crechee/30*GI$4,0),IF(C336=2,IF(ED336+ED337+ED338+ED339+EF336+EF337+EF338+EF339=1,Cadeirante/30*GI$4,IF(ED336+ED337+ED338+ED339+EF336+EF337+EF338+EF339=2,Fixo/30*GI$4,IF(ED336+ED337+ED338+ED339+EF336+EF337+EF338+EF339&gt;2,Fixo/30*GI$4+(ED336+ED337+ED338+ED339+EF336+EF337+EF338+EF339-2)*Cadeirante/30*GI$4)))+(EC336+EC337+EC338+EE336+EE337+EE338)*Percapita/30*GI$4+(EC339+EE339)*Crechee/30*GI$4,IF(C336=1,IF(EC336+EC337+EC338+ED336+ED337+ED338+EE336+EE337+EE338+EF336+EF337+EF338&lt;=15,(EC336+EC337+EC338+EE336+EE337+EE338)*Percapita/30*GI$4,IF(EC336+EC337+EC338+ED336+ED337+ED338+EE336+EE337+EE338+EF336+EF337+EF338&gt;=16,Fixo/30*GI$4+(EC336+EC337+EC338+ED336+ED337+ED338+EE336+EE337+EE338+EF336+EF337-16)*Percapita/30*GI$4))))))</f>
        <v>0</v>
      </c>
      <c r="GJ336" s="177">
        <f>IF(C336=4,SUM(EG336+EG337+EG338+EI336+EI337+EI338)*Percapita/30*GJ$4+(EH336+EH337+EH338+EJ336+EJ337+EJ338)*Cadeirante/30*GJ$4,IF(C336=3,IF(EG339+EI339=10,Fixo/30*GJ$4+(EG336+EG337+EG338+EI336+EI337+EI338)*Percapita/30*GJ$4+(EH339+EJ339)*Cadeirante/30*GJ$4,IF(EG339+EI339&lt;=9,(EG339+EI339)*Crechee/30*GJ$4)+(EH339+EJ339)*Cadeirante/30*GJ$4+(EG336+EG337+EG338+EI336+EI337+EI338)*Percapita/30*GJ$4)+IF(EG339+EI339&gt;=11,Fixo/30*GJ$4+(EG339+EI339-10)*Crechee/30*GJ$4,0),IF(C336=2,IF(EH336+EH337+EH338+EH339+EJ336+EJ337+EJ338+EJ339=1,Cadeirante/30*GJ$4,IF(EH336+EH337+EH338+EH339+EJ336+EJ337+EJ338+EJ339=2,Fixo/30*GJ$4,IF(EH336+EH337+EH338+EH339+EJ336+EJ337+EJ338+EJ339&gt;2,Fixo/30*GJ$4+(EH336+EH337+EH338+EH339+EJ336+EJ337+EJ338+EJ339-2)*Cadeirante/30*GJ$4)))+(EG336+EG337+EG338+EI336+EI337+EI338)*Percapita/30*GJ$4+(EG339+EI339)*Crechee/30*GJ$4,IF(C336=1,IF(EG336+EG337+EG338+EH336+EH337+EH338+EI336+EI337+EI338+EJ336+EJ337+EJ338&lt;=15,(EG336+EG337+EG338+EI336+EI337+EI338)*Percapita/30*GJ$4,IF(EG336+EG337+EG338+EH336+EH337+EH338+EI336+EI337+EI338+EJ336+EJ337+EJ338&gt;=16,Fixo/30*GJ$4+(EG336+EG337+EG338+EH336+EH337+EH338+EI336+EI337+EI338+EJ336+EJ337-16)*Percapita/30*GJ$4))))))</f>
        <v>0</v>
      </c>
      <c r="GK336" s="178"/>
      <c r="GL336" s="103">
        <f t="shared" si="390"/>
        <v>0</v>
      </c>
      <c r="GM336" s="124"/>
      <c r="GN336" s="104">
        <f>SUMIF(V336:V339,"&lt;0")*Cadeirante/30*GN$4+SUMIF(X336:X339,"&lt;0")*Cadeirante/30*GN$4</f>
        <v>0</v>
      </c>
      <c r="GO336" s="104">
        <f>SUMIF(Z336:Z339,"&lt;0")*Cadeirante/30*GO$4+SUMIF(AB336:AB339,"&lt;0")*Cadeirante/30*GO$4</f>
        <v>0</v>
      </c>
      <c r="GP336" s="104">
        <f>SUMIF(AD336:AD339,"&lt;0")*Cadeirante/30*GP$4+SUMIF(AF336:AF339,"&lt;0")*Cadeirante/30*GP$4</f>
        <v>0</v>
      </c>
      <c r="GQ336" s="104">
        <f>SUMIF(AH336:AH339,"&lt;0")*Cadeirante/30*GQ$4+SUMIF(AJ336:AJ339,"&lt;0")*Cadeirante/30*GQ$4</f>
        <v>0</v>
      </c>
      <c r="GR336" s="104">
        <f>SUMIF(AL336:AL339,"&lt;0")*Cadeirante/30*GR$4+SUMIF(AN336:AN339,"&lt;0")*Cadeirante/30*GR$4</f>
        <v>0</v>
      </c>
      <c r="GS336" s="104">
        <f>SUMIF(AP336:AP339,"&lt;0")*Cadeirante/30*GS$4+SUMIF(AR336:AR339,"&lt;0")*Cadeirante/30*GS$4</f>
        <v>0</v>
      </c>
      <c r="GT336" s="104">
        <f>SUMIF(AT336:AT339,"&lt;0")*Cadeirante/30*GT$4+SUMIF(AV336:AV339,"&lt;0")*Cadeirante/30*GT$4</f>
        <v>0</v>
      </c>
      <c r="GU336" s="104">
        <f>SUMIF(AX336:AX339,"&lt;0")*Cadeirante/30*GU$4+SUMIF(AZ336:AZ339,"&lt;0")*Cadeirante/30*GU$4</f>
        <v>0</v>
      </c>
      <c r="GV336" s="104">
        <f>SUMIF(BB336:BB339,"&lt;0")*Cadeirante/30*GV$4+SUMIF(BD336:BD339,"&lt;0")*Cadeirante/30*GV$4</f>
        <v>0</v>
      </c>
      <c r="GW336" s="104">
        <f>SUMIF(BF336:BF339,"&lt;0")*Cadeirante/30*GW$4+SUMIF(BH336:BH339,"&lt;0")*Cadeirante/30*GW$4</f>
        <v>0</v>
      </c>
      <c r="GX336" s="104">
        <f>SUMIF(BJ336:BJ339,"&lt;0")*Cadeirante/30*GX$4+SUMIF(BL336:BL339,"&lt;0")*Cadeirante/30*GX$4</f>
        <v>0</v>
      </c>
      <c r="GY336" s="104">
        <f>SUMIF(BN336:BN339,"&lt;0")*Cadeirante/30*GY$4+SUMIF(BP336:BP339,"&lt;0")*Cadeirante/30*GY$4</f>
        <v>0</v>
      </c>
      <c r="GZ336" s="104">
        <f>SUMIF(BR336:BR339,"&lt;0")*Cadeirante/30*GZ$4+SUMIF(BT336:BT339,"&lt;0")*Cadeirante/30*GZ$4</f>
        <v>0</v>
      </c>
      <c r="HA336" s="104">
        <f>SUMIF(BV336:BV339,"&lt;0")*Cadeirante/30*HA$4+SUMIF(BX336:BX339,"&lt;0")*Cadeirante/30*HA$4</f>
        <v>0</v>
      </c>
      <c r="HB336" s="104">
        <f>SUMIF(BZ336:BZ339,"&lt;0")*Cadeirante/30*HB$4+SUMIF(CB336:CB339,"&lt;0")*Cadeirante/30*HB$4</f>
        <v>0</v>
      </c>
      <c r="HC336" s="104">
        <f>SUMIF(CD336:CD339,"&lt;0")*Cadeirante/30*HC$4+SUMIF(CF336:CF339,"&lt;0")*Cadeirante/30*HC$4</f>
        <v>0</v>
      </c>
      <c r="HD336" s="104">
        <f>SUMIF(CH336:CH339,"&lt;0")*Cadeirante/30*HD$4+SUMIF(CJ336:CJ339,"&lt;0")*Cadeirante/30*HD$4</f>
        <v>0</v>
      </c>
      <c r="HE336" s="104">
        <f>SUMIF(CL336:CL339,"&lt;0")*Cadeirante/30*HE$4+SUMIF(CN336:CN339,"&lt;0")*Cadeirante/30*HE$4</f>
        <v>0</v>
      </c>
      <c r="HF336" s="104">
        <f>SUMIF(CP336:CP339,"&lt;0")*Cadeirante/30*HF$4+SUMIF(CR336:CR339,"&lt;0")*Cadeirante/30*HF$4</f>
        <v>0</v>
      </c>
      <c r="HG336" s="104">
        <f>SUMIF(CT336:CT339,"&lt;0")*Cadeirante/30*HG$4+SUMIF(CV336:CV339,"&lt;0")*Cadeirante/30*HG$4</f>
        <v>0</v>
      </c>
      <c r="HH336" s="104">
        <f>SUMIF(CX336:CX339,"&lt;0")*Cadeirante/30*HH$4+SUMIF(CZ336:CZ339,"&lt;0")*Cadeirante/30*HH$4</f>
        <v>0</v>
      </c>
      <c r="HI336" s="104">
        <f>SUMIF(DB336:DB339,"&lt;0")*Cadeirante/30*HI$4+SUMIF(DD336:DD339,"&lt;0")*Cadeirante/30*HI$4</f>
        <v>0</v>
      </c>
      <c r="HJ336" s="104">
        <f>SUMIF(DF336:DF339,"&lt;0")*Cadeirante/30*HJ$4+SUMIF(DH336:DH339,"&lt;0")*Cadeirante/30*HJ$4</f>
        <v>0</v>
      </c>
      <c r="HK336" s="104">
        <f>SUMIF(DJ336:DJ339,"&lt;0")*Cadeirante/30*HK$4+SUMIF(DL336:DL339,"&lt;0")*Cadeirante/30*HK$4</f>
        <v>0</v>
      </c>
      <c r="HL336" s="104">
        <f>SUMIF(DN336:DN339,"&lt;0")*Cadeirante/30*HL$4+SUMIF(DP336:DP339,"&lt;0")*Cadeirante/30*HL$4</f>
        <v>0</v>
      </c>
      <c r="HM336" s="104">
        <f>SUMIF(DR336:DR339,"&lt;0")*Cadeirante/30*HM$4+SUMIF(DT336:DT339,"&lt;0")*Cadeirante/30*HM$4</f>
        <v>0</v>
      </c>
      <c r="HN336" s="104">
        <f>SUMIF(DV336:DV339,"&lt;0")*Cadeirante/30*HN$4+SUMIF(DX336:DX339,"&lt;0")*Cadeirante/30*HN$4</f>
        <v>0</v>
      </c>
      <c r="HO336" s="104">
        <f>SUMIF(DZ336:DZ339,"&lt;0")*Cadeirante/30*HO$4+SUMIF(EB336:EB339,"&lt;0")*Cadeirante/30*HO$4</f>
        <v>0</v>
      </c>
      <c r="HP336" s="104">
        <f>SUMIF(ED336:ED339,"&lt;0")*Cadeirante/30*HP$4+SUMIF(EF336:EF339,"&lt;0")*Cadeirante/30*HP$4</f>
        <v>0</v>
      </c>
      <c r="HQ336" s="64"/>
      <c r="HR336" s="64"/>
      <c r="HS336" s="64"/>
      <c r="HT336" s="64"/>
      <c r="HU336" s="64"/>
      <c r="HV336" s="64"/>
      <c r="HW336" s="176">
        <v>17629.309999999998</v>
      </c>
      <c r="HX336" s="64"/>
      <c r="HY336" s="280">
        <f>IF(ISTEXT(EM336), VALUE(EM336), EM336)</f>
        <v>0</v>
      </c>
      <c r="HZ336" s="280">
        <f>IF(ISTEXT(EN336), VALUE(EN336), EN336)</f>
        <v>0</v>
      </c>
      <c r="IA336" s="280">
        <f>IF(ISTEXT(EO336), VALUE(EO336), EO336)</f>
        <v>0</v>
      </c>
      <c r="IB336" s="64" t="b">
        <f>HW336=FE336</f>
        <v>0</v>
      </c>
      <c r="IC336" s="64"/>
    </row>
    <row r="337" spans="1:237" s="106" customFormat="1" ht="22.5" customHeight="1" x14ac:dyDescent="0.25">
      <c r="A337" s="368" t="s">
        <v>3458</v>
      </c>
      <c r="B337" s="369" t="s">
        <v>3459</v>
      </c>
      <c r="C337" s="370" t="s">
        <v>3192</v>
      </c>
      <c r="D337" s="371" t="s">
        <v>3460</v>
      </c>
      <c r="E337" s="371" t="s">
        <v>3461</v>
      </c>
      <c r="F337" s="372" t="s">
        <v>3182</v>
      </c>
      <c r="G337" s="372" t="s">
        <v>3183</v>
      </c>
      <c r="H337" s="373" t="s">
        <v>2138</v>
      </c>
      <c r="I337" s="374" t="s">
        <v>2138</v>
      </c>
      <c r="J337" s="421" t="s">
        <v>3191</v>
      </c>
      <c r="K337" s="421" t="s">
        <v>3187</v>
      </c>
      <c r="L337" s="329">
        <f>CONTINUA!BV337</f>
        <v>0</v>
      </c>
      <c r="M337" s="329">
        <f>CONTINUA!BW337</f>
        <v>0</v>
      </c>
      <c r="N337" s="895"/>
      <c r="O337" s="896" t="s">
        <v>3550</v>
      </c>
      <c r="P337" s="897">
        <v>0</v>
      </c>
      <c r="Q337" s="400"/>
      <c r="R337" s="401"/>
      <c r="S337" s="400"/>
      <c r="T337" s="401"/>
      <c r="U337" s="400"/>
      <c r="V337" s="401"/>
      <c r="W337" s="400"/>
      <c r="X337" s="401"/>
      <c r="Y337" s="400"/>
      <c r="Z337" s="401"/>
      <c r="AA337" s="400"/>
      <c r="AB337" s="401"/>
      <c r="AC337" s="400"/>
      <c r="AD337" s="401"/>
      <c r="AE337" s="400"/>
      <c r="AF337" s="401"/>
      <c r="AG337" s="400"/>
      <c r="AH337" s="401"/>
      <c r="AI337" s="400"/>
      <c r="AJ337" s="401"/>
      <c r="AK337" s="400"/>
      <c r="AL337" s="401"/>
      <c r="AM337" s="400"/>
      <c r="AN337" s="401"/>
      <c r="AO337" s="400"/>
      <c r="AP337" s="401"/>
      <c r="AQ337" s="400"/>
      <c r="AR337" s="401"/>
      <c r="AS337" s="400"/>
      <c r="AT337" s="401"/>
      <c r="AU337" s="400"/>
      <c r="AV337" s="401"/>
      <c r="AW337" s="400"/>
      <c r="AX337" s="401"/>
      <c r="AY337" s="400"/>
      <c r="AZ337" s="401"/>
      <c r="BA337" s="400"/>
      <c r="BB337" s="401"/>
      <c r="BC337" s="400"/>
      <c r="BD337" s="401"/>
      <c r="BE337" s="400"/>
      <c r="BF337" s="401"/>
      <c r="BG337" s="400"/>
      <c r="BH337" s="401"/>
      <c r="BI337" s="400"/>
      <c r="BJ337" s="401"/>
      <c r="BK337" s="400"/>
      <c r="BL337" s="401"/>
      <c r="BM337" s="400"/>
      <c r="BN337" s="401"/>
      <c r="BO337" s="400"/>
      <c r="BP337" s="401"/>
      <c r="BQ337" s="400"/>
      <c r="BR337" s="401"/>
      <c r="BS337" s="400"/>
      <c r="BT337" s="401"/>
      <c r="BU337" s="400"/>
      <c r="BV337" s="401"/>
      <c r="BW337" s="400"/>
      <c r="BX337" s="401"/>
      <c r="BY337" s="400"/>
      <c r="BZ337" s="401"/>
      <c r="CA337" s="400"/>
      <c r="CB337" s="401"/>
      <c r="CC337" s="400"/>
      <c r="CD337" s="401"/>
      <c r="CE337" s="400"/>
      <c r="CF337" s="401"/>
      <c r="CG337" s="400"/>
      <c r="CH337" s="401"/>
      <c r="CI337" s="400"/>
      <c r="CJ337" s="401"/>
      <c r="CK337" s="400"/>
      <c r="CL337" s="401"/>
      <c r="CM337" s="400"/>
      <c r="CN337" s="401"/>
      <c r="CO337" s="400"/>
      <c r="CP337" s="401"/>
      <c r="CQ337" s="400"/>
      <c r="CR337" s="401"/>
      <c r="CS337" s="400"/>
      <c r="CT337" s="401"/>
      <c r="CU337" s="400"/>
      <c r="CV337" s="401"/>
      <c r="CW337" s="400"/>
      <c r="CX337" s="401"/>
      <c r="CY337" s="400"/>
      <c r="CZ337" s="401"/>
      <c r="DA337" s="400"/>
      <c r="DB337" s="401"/>
      <c r="DC337" s="400"/>
      <c r="DD337" s="401"/>
      <c r="DE337" s="400"/>
      <c r="DF337" s="401"/>
      <c r="DG337" s="400"/>
      <c r="DH337" s="401"/>
      <c r="DI337" s="400"/>
      <c r="DJ337" s="401"/>
      <c r="DK337" s="400"/>
      <c r="DL337" s="401"/>
      <c r="DM337" s="400"/>
      <c r="DN337" s="401"/>
      <c r="DO337" s="400"/>
      <c r="DP337" s="401"/>
      <c r="DQ337" s="400"/>
      <c r="DR337" s="401"/>
      <c r="DS337" s="400"/>
      <c r="DT337" s="401"/>
      <c r="DU337" s="400"/>
      <c r="DV337" s="401"/>
      <c r="DW337" s="400"/>
      <c r="DX337" s="401"/>
      <c r="DY337" s="400"/>
      <c r="DZ337" s="401"/>
      <c r="EA337" s="400"/>
      <c r="EB337" s="401"/>
      <c r="EC337" s="400"/>
      <c r="ED337" s="401"/>
      <c r="EE337" s="400"/>
      <c r="EF337" s="401"/>
      <c r="EG337" s="400"/>
      <c r="EH337" s="401"/>
      <c r="EI337" s="400"/>
      <c r="EJ337" s="447"/>
      <c r="EK337" s="511"/>
      <c r="EL337" s="514"/>
      <c r="EM337" s="448"/>
      <c r="EN337" s="344"/>
      <c r="EO337" s="345"/>
      <c r="EP337" s="171">
        <f t="shared" si="382"/>
        <v>0</v>
      </c>
      <c r="EQ337" s="171">
        <f t="shared" si="383"/>
        <v>0</v>
      </c>
      <c r="ER337" s="171">
        <f t="shared" si="384"/>
        <v>0</v>
      </c>
      <c r="ES337" s="171">
        <f t="shared" si="385"/>
        <v>0</v>
      </c>
      <c r="ET337" s="171">
        <f t="shared" si="386"/>
        <v>0</v>
      </c>
      <c r="EU337" s="171">
        <f t="shared" si="387"/>
        <v>0</v>
      </c>
      <c r="EV337" s="172">
        <f t="shared" si="388"/>
        <v>0</v>
      </c>
      <c r="EW337" s="173"/>
      <c r="EX337" s="248">
        <f t="shared" si="395"/>
        <v>0</v>
      </c>
      <c r="EY337" s="174">
        <f>(L337*regular)+(M337*Cadeirantee)</f>
        <v>0</v>
      </c>
      <c r="EZ337" s="249">
        <f>SUMIF(FG337:GJ337,"&gt;0")</f>
        <v>0</v>
      </c>
      <c r="FA337" s="249">
        <f>SUMIF(FG337:GJ337,"&lt;0")+SUMIF(GN337:HP337,"&lt;0")</f>
        <v>0</v>
      </c>
      <c r="FB337" s="174">
        <v>0</v>
      </c>
      <c r="FC337" s="126">
        <f>N337*km*'VALORES TABELA'!$B$13</f>
        <v>0</v>
      </c>
      <c r="FD337" s="250">
        <f t="shared" ref="FD337:FD340" si="396">GL337</f>
        <v>0</v>
      </c>
      <c r="FE337" s="105"/>
      <c r="FF337" s="119"/>
      <c r="FG337" s="119"/>
      <c r="FH337" s="119"/>
      <c r="FI337" s="119"/>
      <c r="FJ337" s="119"/>
      <c r="FK337" s="119"/>
      <c r="FL337" s="119"/>
      <c r="FM337" s="119"/>
      <c r="FN337" s="119"/>
      <c r="FO337" s="119"/>
      <c r="FP337" s="119"/>
      <c r="FQ337" s="119"/>
      <c r="FR337" s="119"/>
      <c r="FS337" s="119"/>
      <c r="FT337" s="119"/>
      <c r="FU337" s="119"/>
      <c r="FV337" s="119"/>
      <c r="FW337" s="119"/>
      <c r="FX337" s="119"/>
      <c r="FY337" s="119"/>
      <c r="FZ337" s="119"/>
      <c r="GA337" s="119"/>
      <c r="GB337" s="119"/>
      <c r="GC337" s="119"/>
      <c r="GD337" s="119"/>
      <c r="GE337" s="119"/>
      <c r="GF337" s="119"/>
      <c r="GG337" s="119"/>
      <c r="GH337" s="119"/>
      <c r="GI337" s="119"/>
      <c r="GJ337" s="119"/>
      <c r="GK337" s="251"/>
      <c r="GL337" s="103">
        <f t="shared" si="390"/>
        <v>0</v>
      </c>
      <c r="GM337" s="124"/>
      <c r="GN337" s="104"/>
      <c r="GO337" s="104"/>
      <c r="GP337" s="104"/>
      <c r="GQ337" s="104"/>
      <c r="GR337" s="104"/>
      <c r="GS337" s="104"/>
      <c r="GT337" s="104"/>
      <c r="GU337" s="104"/>
      <c r="GV337" s="104"/>
      <c r="GW337" s="104"/>
      <c r="GX337" s="104"/>
      <c r="GY337" s="104"/>
      <c r="GZ337" s="104"/>
      <c r="HA337" s="104"/>
      <c r="HB337" s="104"/>
      <c r="HC337" s="104"/>
      <c r="HD337" s="104"/>
      <c r="HE337" s="104"/>
      <c r="HF337" s="104"/>
      <c r="HG337" s="104"/>
      <c r="HH337" s="104"/>
      <c r="HI337" s="104"/>
      <c r="HJ337" s="104"/>
      <c r="HK337" s="104"/>
      <c r="HL337" s="104"/>
      <c r="HM337" s="104"/>
      <c r="HN337" s="104"/>
      <c r="HO337" s="104"/>
      <c r="HP337" s="104"/>
      <c r="HQ337" s="64"/>
      <c r="HR337" s="64"/>
      <c r="HS337" s="64"/>
      <c r="HT337" s="64"/>
      <c r="HU337" s="64"/>
      <c r="HV337" s="64"/>
      <c r="HW337" s="105"/>
      <c r="HX337" s="64"/>
      <c r="HY337" s="280">
        <f t="shared" ref="HY337:HY340" si="397">IF(ISTEXT(EM337), VALUE(EM337), EM337)</f>
        <v>0</v>
      </c>
      <c r="HZ337" s="280">
        <f t="shared" ref="HZ337:HZ340" si="398">IF(ISTEXT(EN337), VALUE(EN337), EN337)</f>
        <v>0</v>
      </c>
      <c r="IA337" s="280">
        <f t="shared" ref="IA337:IA340" si="399">IF(ISTEXT(EO337), VALUE(EO337), EO337)</f>
        <v>0</v>
      </c>
      <c r="IB337" s="64"/>
      <c r="IC337" s="64"/>
    </row>
    <row r="338" spans="1:237" s="106" customFormat="1" ht="22.5" customHeight="1" x14ac:dyDescent="0.25">
      <c r="A338" s="368" t="s">
        <v>3458</v>
      </c>
      <c r="B338" s="369" t="s">
        <v>3459</v>
      </c>
      <c r="C338" s="375" t="s">
        <v>3192</v>
      </c>
      <c r="D338" s="371" t="s">
        <v>3460</v>
      </c>
      <c r="E338" s="371" t="s">
        <v>3461</v>
      </c>
      <c r="F338" s="376" t="s">
        <v>3182</v>
      </c>
      <c r="G338" s="376" t="s">
        <v>3183</v>
      </c>
      <c r="H338" s="373" t="s">
        <v>2138</v>
      </c>
      <c r="I338" s="374" t="s">
        <v>2138</v>
      </c>
      <c r="J338" s="421" t="s">
        <v>3191</v>
      </c>
      <c r="K338" s="422" t="s">
        <v>3188</v>
      </c>
      <c r="L338" s="329">
        <f>CONTINUA!BV338</f>
        <v>0</v>
      </c>
      <c r="M338" s="329">
        <f>CONTINUA!BW338</f>
        <v>0</v>
      </c>
      <c r="N338" s="895"/>
      <c r="O338" s="896" t="s">
        <v>3550</v>
      </c>
      <c r="P338" s="897">
        <v>0</v>
      </c>
      <c r="Q338" s="400"/>
      <c r="R338" s="401"/>
      <c r="S338" s="400"/>
      <c r="T338" s="401"/>
      <c r="U338" s="400"/>
      <c r="V338" s="401"/>
      <c r="W338" s="400"/>
      <c r="X338" s="401"/>
      <c r="Y338" s="400"/>
      <c r="Z338" s="401"/>
      <c r="AA338" s="400"/>
      <c r="AB338" s="401"/>
      <c r="AC338" s="400"/>
      <c r="AD338" s="401"/>
      <c r="AE338" s="400"/>
      <c r="AF338" s="401"/>
      <c r="AG338" s="400"/>
      <c r="AH338" s="401"/>
      <c r="AI338" s="400"/>
      <c r="AJ338" s="401"/>
      <c r="AK338" s="400"/>
      <c r="AL338" s="401"/>
      <c r="AM338" s="400"/>
      <c r="AN338" s="401"/>
      <c r="AO338" s="400"/>
      <c r="AP338" s="401"/>
      <c r="AQ338" s="400"/>
      <c r="AR338" s="401"/>
      <c r="AS338" s="400"/>
      <c r="AT338" s="401"/>
      <c r="AU338" s="400"/>
      <c r="AV338" s="401"/>
      <c r="AW338" s="400"/>
      <c r="AX338" s="401"/>
      <c r="AY338" s="400"/>
      <c r="AZ338" s="401"/>
      <c r="BA338" s="400"/>
      <c r="BB338" s="401"/>
      <c r="BC338" s="400"/>
      <c r="BD338" s="401"/>
      <c r="BE338" s="400"/>
      <c r="BF338" s="401"/>
      <c r="BG338" s="400"/>
      <c r="BH338" s="401"/>
      <c r="BI338" s="400"/>
      <c r="BJ338" s="401"/>
      <c r="BK338" s="400"/>
      <c r="BL338" s="401"/>
      <c r="BM338" s="400"/>
      <c r="BN338" s="401"/>
      <c r="BO338" s="400"/>
      <c r="BP338" s="401"/>
      <c r="BQ338" s="400"/>
      <c r="BR338" s="401"/>
      <c r="BS338" s="400"/>
      <c r="BT338" s="401"/>
      <c r="BU338" s="400"/>
      <c r="BV338" s="401"/>
      <c r="BW338" s="400"/>
      <c r="BX338" s="401"/>
      <c r="BY338" s="400"/>
      <c r="BZ338" s="401"/>
      <c r="CA338" s="400"/>
      <c r="CB338" s="401"/>
      <c r="CC338" s="400"/>
      <c r="CD338" s="401"/>
      <c r="CE338" s="400"/>
      <c r="CF338" s="401"/>
      <c r="CG338" s="400"/>
      <c r="CH338" s="401"/>
      <c r="CI338" s="400"/>
      <c r="CJ338" s="401"/>
      <c r="CK338" s="400"/>
      <c r="CL338" s="401"/>
      <c r="CM338" s="400"/>
      <c r="CN338" s="401"/>
      <c r="CO338" s="400"/>
      <c r="CP338" s="401"/>
      <c r="CQ338" s="400"/>
      <c r="CR338" s="401"/>
      <c r="CS338" s="400"/>
      <c r="CT338" s="401"/>
      <c r="CU338" s="400"/>
      <c r="CV338" s="401"/>
      <c r="CW338" s="400"/>
      <c r="CX338" s="401"/>
      <c r="CY338" s="400"/>
      <c r="CZ338" s="401"/>
      <c r="DA338" s="400"/>
      <c r="DB338" s="401"/>
      <c r="DC338" s="400"/>
      <c r="DD338" s="401"/>
      <c r="DE338" s="400"/>
      <c r="DF338" s="401"/>
      <c r="DG338" s="400"/>
      <c r="DH338" s="401"/>
      <c r="DI338" s="400"/>
      <c r="DJ338" s="401"/>
      <c r="DK338" s="400"/>
      <c r="DL338" s="401"/>
      <c r="DM338" s="400"/>
      <c r="DN338" s="401"/>
      <c r="DO338" s="400"/>
      <c r="DP338" s="401"/>
      <c r="DQ338" s="400"/>
      <c r="DR338" s="401"/>
      <c r="DS338" s="400"/>
      <c r="DT338" s="401"/>
      <c r="DU338" s="400"/>
      <c r="DV338" s="401"/>
      <c r="DW338" s="400"/>
      <c r="DX338" s="401"/>
      <c r="DY338" s="400"/>
      <c r="DZ338" s="401"/>
      <c r="EA338" s="400"/>
      <c r="EB338" s="401"/>
      <c r="EC338" s="400"/>
      <c r="ED338" s="401"/>
      <c r="EE338" s="400"/>
      <c r="EF338" s="401"/>
      <c r="EG338" s="400"/>
      <c r="EH338" s="401"/>
      <c r="EI338" s="400"/>
      <c r="EJ338" s="447"/>
      <c r="EK338" s="511"/>
      <c r="EL338" s="514"/>
      <c r="EM338" s="448"/>
      <c r="EN338" s="344"/>
      <c r="EO338" s="345"/>
      <c r="EP338" s="171">
        <f t="shared" si="382"/>
        <v>0</v>
      </c>
      <c r="EQ338" s="171">
        <f t="shared" si="383"/>
        <v>0</v>
      </c>
      <c r="ER338" s="171">
        <f t="shared" si="384"/>
        <v>0</v>
      </c>
      <c r="ES338" s="171">
        <f t="shared" si="385"/>
        <v>0</v>
      </c>
      <c r="ET338" s="171">
        <f t="shared" si="386"/>
        <v>0</v>
      </c>
      <c r="EU338" s="171">
        <f t="shared" si="387"/>
        <v>0</v>
      </c>
      <c r="EV338" s="172">
        <f t="shared" si="388"/>
        <v>0</v>
      </c>
      <c r="EW338" s="125"/>
      <c r="EX338" s="248">
        <f t="shared" si="395"/>
        <v>0</v>
      </c>
      <c r="EY338" s="174">
        <f>(L338*regular)+(M338*Cadeirantee)</f>
        <v>0</v>
      </c>
      <c r="EZ338" s="249">
        <f>SUMIF(FG338:GJ338,"&gt;0")</f>
        <v>0</v>
      </c>
      <c r="FA338" s="249">
        <f>SUMIF(FG338:GJ338,"&lt;0")+SUMIF(GN338:HP338,"&lt;0")</f>
        <v>0</v>
      </c>
      <c r="FB338" s="174">
        <v>0</v>
      </c>
      <c r="FC338" s="126">
        <f>N338*km*'VALORES TABELA'!$B$13</f>
        <v>0</v>
      </c>
      <c r="FD338" s="250">
        <f t="shared" si="396"/>
        <v>0</v>
      </c>
      <c r="FE338" s="105"/>
      <c r="FF338" s="108"/>
      <c r="FG338" s="108"/>
      <c r="FH338" s="108"/>
      <c r="FI338" s="108"/>
      <c r="FJ338" s="108"/>
      <c r="FK338" s="108"/>
      <c r="FL338" s="108"/>
      <c r="FM338" s="108"/>
      <c r="FN338" s="108"/>
      <c r="FO338" s="108"/>
      <c r="FP338" s="108"/>
      <c r="FQ338" s="108"/>
      <c r="FR338" s="108"/>
      <c r="FS338" s="108"/>
      <c r="FT338" s="108"/>
      <c r="FU338" s="108"/>
      <c r="FV338" s="108"/>
      <c r="FW338" s="108"/>
      <c r="FX338" s="108"/>
      <c r="FY338" s="108"/>
      <c r="FZ338" s="108"/>
      <c r="GA338" s="108"/>
      <c r="GB338" s="108"/>
      <c r="GC338" s="108"/>
      <c r="GD338" s="108"/>
      <c r="GE338" s="108"/>
      <c r="GF338" s="108"/>
      <c r="GG338" s="108"/>
      <c r="GH338" s="108"/>
      <c r="GI338" s="108"/>
      <c r="GJ338" s="108"/>
      <c r="GK338" s="251"/>
      <c r="GL338" s="103">
        <f t="shared" si="390"/>
        <v>0</v>
      </c>
      <c r="GM338" s="12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/>
      <c r="HP338" s="104"/>
      <c r="HQ338" s="64"/>
      <c r="HR338" s="64"/>
      <c r="HS338" s="64"/>
      <c r="HT338" s="64"/>
      <c r="HU338" s="64"/>
      <c r="HV338" s="64"/>
      <c r="HW338" s="105"/>
      <c r="HX338" s="64"/>
      <c r="HY338" s="280">
        <f t="shared" si="397"/>
        <v>0</v>
      </c>
      <c r="HZ338" s="280">
        <f t="shared" si="398"/>
        <v>0</v>
      </c>
      <c r="IA338" s="280">
        <f t="shared" si="399"/>
        <v>0</v>
      </c>
      <c r="IB338" s="64"/>
      <c r="IC338" s="64"/>
    </row>
    <row r="339" spans="1:237" s="106" customFormat="1" ht="22.5" customHeight="1" x14ac:dyDescent="0.25">
      <c r="A339" s="368" t="s">
        <v>3458</v>
      </c>
      <c r="B339" s="369" t="s">
        <v>3459</v>
      </c>
      <c r="C339" s="375" t="s">
        <v>3192</v>
      </c>
      <c r="D339" s="371" t="s">
        <v>3460</v>
      </c>
      <c r="E339" s="371" t="s">
        <v>3461</v>
      </c>
      <c r="F339" s="376" t="s">
        <v>3182</v>
      </c>
      <c r="G339" s="376" t="s">
        <v>3183</v>
      </c>
      <c r="H339" s="373" t="s">
        <v>2138</v>
      </c>
      <c r="I339" s="374" t="s">
        <v>2138</v>
      </c>
      <c r="J339" s="421" t="s">
        <v>3191</v>
      </c>
      <c r="K339" s="423" t="s">
        <v>3189</v>
      </c>
      <c r="L339" s="329">
        <f>CONTINUA!BV339</f>
        <v>0</v>
      </c>
      <c r="M339" s="329">
        <f>CONTINUA!BW339</f>
        <v>0</v>
      </c>
      <c r="N339" s="895"/>
      <c r="O339" s="896" t="s">
        <v>3550</v>
      </c>
      <c r="P339" s="897">
        <v>0</v>
      </c>
      <c r="Q339" s="400">
        <v>24</v>
      </c>
      <c r="R339" s="401"/>
      <c r="S339" s="400"/>
      <c r="T339" s="401"/>
      <c r="U339" s="400"/>
      <c r="V339" s="401"/>
      <c r="W339" s="400"/>
      <c r="X339" s="401"/>
      <c r="Y339" s="400"/>
      <c r="Z339" s="401"/>
      <c r="AA339" s="400"/>
      <c r="AB339" s="401"/>
      <c r="AC339" s="400"/>
      <c r="AD339" s="401"/>
      <c r="AE339" s="400"/>
      <c r="AF339" s="401"/>
      <c r="AG339" s="400"/>
      <c r="AH339" s="401"/>
      <c r="AI339" s="400"/>
      <c r="AJ339" s="401"/>
      <c r="AK339" s="400"/>
      <c r="AL339" s="401"/>
      <c r="AM339" s="400"/>
      <c r="AN339" s="401"/>
      <c r="AO339" s="400"/>
      <c r="AP339" s="401"/>
      <c r="AQ339" s="400"/>
      <c r="AR339" s="401"/>
      <c r="AS339" s="400"/>
      <c r="AT339" s="401"/>
      <c r="AU339" s="400"/>
      <c r="AV339" s="401"/>
      <c r="AW339" s="400"/>
      <c r="AX339" s="401"/>
      <c r="AY339" s="400"/>
      <c r="AZ339" s="401"/>
      <c r="BA339" s="400"/>
      <c r="BB339" s="401"/>
      <c r="BC339" s="400"/>
      <c r="BD339" s="401"/>
      <c r="BE339" s="400"/>
      <c r="BF339" s="401"/>
      <c r="BG339" s="400"/>
      <c r="BH339" s="401"/>
      <c r="BI339" s="400"/>
      <c r="BJ339" s="401"/>
      <c r="BK339" s="400"/>
      <c r="BL339" s="401"/>
      <c r="BM339" s="400"/>
      <c r="BN339" s="401"/>
      <c r="BO339" s="400"/>
      <c r="BP339" s="401"/>
      <c r="BQ339" s="400"/>
      <c r="BR339" s="401"/>
      <c r="BS339" s="400"/>
      <c r="BT339" s="401"/>
      <c r="BU339" s="400"/>
      <c r="BV339" s="401"/>
      <c r="BW339" s="400"/>
      <c r="BX339" s="401"/>
      <c r="BY339" s="400"/>
      <c r="BZ339" s="401"/>
      <c r="CA339" s="400"/>
      <c r="CB339" s="401"/>
      <c r="CC339" s="400"/>
      <c r="CD339" s="401"/>
      <c r="CE339" s="400"/>
      <c r="CF339" s="401"/>
      <c r="CG339" s="400"/>
      <c r="CH339" s="401"/>
      <c r="CI339" s="400"/>
      <c r="CJ339" s="401"/>
      <c r="CK339" s="400"/>
      <c r="CL339" s="401"/>
      <c r="CM339" s="400"/>
      <c r="CN339" s="401"/>
      <c r="CO339" s="400"/>
      <c r="CP339" s="401"/>
      <c r="CQ339" s="400"/>
      <c r="CR339" s="401"/>
      <c r="CS339" s="400"/>
      <c r="CT339" s="401"/>
      <c r="CU339" s="400"/>
      <c r="CV339" s="401"/>
      <c r="CW339" s="400"/>
      <c r="CX339" s="401"/>
      <c r="CY339" s="400"/>
      <c r="CZ339" s="401"/>
      <c r="DA339" s="400"/>
      <c r="DB339" s="401"/>
      <c r="DC339" s="400"/>
      <c r="DD339" s="401"/>
      <c r="DE339" s="400"/>
      <c r="DF339" s="401"/>
      <c r="DG339" s="400"/>
      <c r="DH339" s="401"/>
      <c r="DI339" s="400"/>
      <c r="DJ339" s="401"/>
      <c r="DK339" s="400"/>
      <c r="DL339" s="401"/>
      <c r="DM339" s="400"/>
      <c r="DN339" s="401"/>
      <c r="DO339" s="400"/>
      <c r="DP339" s="401"/>
      <c r="DQ339" s="400"/>
      <c r="DR339" s="401"/>
      <c r="DS339" s="400"/>
      <c r="DT339" s="401"/>
      <c r="DU339" s="400"/>
      <c r="DV339" s="401"/>
      <c r="DW339" s="400"/>
      <c r="DX339" s="401"/>
      <c r="DY339" s="400"/>
      <c r="DZ339" s="401"/>
      <c r="EA339" s="400"/>
      <c r="EB339" s="401"/>
      <c r="EC339" s="400"/>
      <c r="ED339" s="401"/>
      <c r="EE339" s="400"/>
      <c r="EF339" s="401"/>
      <c r="EG339" s="400"/>
      <c r="EH339" s="401"/>
      <c r="EI339" s="400"/>
      <c r="EJ339" s="447"/>
      <c r="EK339" s="511"/>
      <c r="EL339" s="514"/>
      <c r="EM339" s="448"/>
      <c r="EN339" s="344"/>
      <c r="EO339" s="345"/>
      <c r="EP339" s="171">
        <f t="shared" si="382"/>
        <v>24</v>
      </c>
      <c r="EQ339" s="171">
        <f t="shared" si="383"/>
        <v>0</v>
      </c>
      <c r="ER339" s="171">
        <f t="shared" si="384"/>
        <v>0</v>
      </c>
      <c r="ES339" s="171">
        <f t="shared" si="385"/>
        <v>0</v>
      </c>
      <c r="ET339" s="171">
        <f t="shared" si="386"/>
        <v>0</v>
      </c>
      <c r="EU339" s="171">
        <f t="shared" si="387"/>
        <v>0</v>
      </c>
      <c r="EV339" s="172">
        <f t="shared" si="388"/>
        <v>24</v>
      </c>
      <c r="EW339" s="127"/>
      <c r="EX339" s="248">
        <f t="shared" si="395"/>
        <v>0</v>
      </c>
      <c r="EY339" s="174">
        <f>(L339*regular)+(M339*Cadeirantee)</f>
        <v>0</v>
      </c>
      <c r="EZ339" s="249">
        <f>SUMIF(FG339:GJ339,"&gt;0")</f>
        <v>0</v>
      </c>
      <c r="FA339" s="249">
        <f>SUMIF(FG339:GJ339,"&lt;0")+SUMIF(GN339:HP339,"&lt;0")</f>
        <v>0</v>
      </c>
      <c r="FB339" s="174">
        <v>0</v>
      </c>
      <c r="FC339" s="126">
        <f>N339*km*'VALORES TABELA'!$B$13</f>
        <v>0</v>
      </c>
      <c r="FD339" s="250">
        <f t="shared" si="396"/>
        <v>0</v>
      </c>
      <c r="FE339" s="105"/>
      <c r="FF339" s="118"/>
      <c r="FG339" s="118"/>
      <c r="FH339" s="118"/>
      <c r="FI339" s="118"/>
      <c r="FJ339" s="118"/>
      <c r="FK339" s="118"/>
      <c r="FL339" s="118"/>
      <c r="FM339" s="118"/>
      <c r="FN339" s="118"/>
      <c r="FO339" s="118"/>
      <c r="FP339" s="118"/>
      <c r="FQ339" s="118"/>
      <c r="FR339" s="118"/>
      <c r="FS339" s="118"/>
      <c r="FT339" s="118"/>
      <c r="FU339" s="118"/>
      <c r="FV339" s="118"/>
      <c r="FW339" s="118"/>
      <c r="FX339" s="118"/>
      <c r="FY339" s="118"/>
      <c r="FZ339" s="118"/>
      <c r="GA339" s="118"/>
      <c r="GB339" s="118"/>
      <c r="GC339" s="118"/>
      <c r="GD339" s="118"/>
      <c r="GE339" s="118"/>
      <c r="GF339" s="118"/>
      <c r="GG339" s="118"/>
      <c r="GH339" s="118"/>
      <c r="GI339" s="118"/>
      <c r="GJ339" s="118"/>
      <c r="GK339" s="252"/>
      <c r="GL339" s="103">
        <f t="shared" si="390"/>
        <v>0</v>
      </c>
      <c r="GM339" s="124"/>
      <c r="GN339" s="104"/>
      <c r="GO339" s="104"/>
      <c r="GP339" s="104"/>
      <c r="GQ339" s="104"/>
      <c r="GR339" s="104"/>
      <c r="GS339" s="104"/>
      <c r="GT339" s="104"/>
      <c r="GU339" s="104"/>
      <c r="GV339" s="104"/>
      <c r="GW339" s="104"/>
      <c r="GX339" s="104"/>
      <c r="GY339" s="104"/>
      <c r="GZ339" s="104"/>
      <c r="HA339" s="104"/>
      <c r="HB339" s="104"/>
      <c r="HC339" s="104"/>
      <c r="HD339" s="104"/>
      <c r="HE339" s="104"/>
      <c r="HF339" s="104"/>
      <c r="HG339" s="104"/>
      <c r="HH339" s="104"/>
      <c r="HI339" s="104"/>
      <c r="HJ339" s="104"/>
      <c r="HK339" s="104"/>
      <c r="HL339" s="104"/>
      <c r="HM339" s="104"/>
      <c r="HN339" s="104"/>
      <c r="HO339" s="104"/>
      <c r="HP339" s="104"/>
      <c r="HQ339" s="64"/>
      <c r="HR339" s="65"/>
      <c r="HS339" s="65"/>
      <c r="HT339" s="65"/>
      <c r="HU339" s="65"/>
      <c r="HV339" s="65"/>
      <c r="HW339" s="105"/>
      <c r="HX339" s="65"/>
      <c r="HY339" s="280">
        <f t="shared" si="397"/>
        <v>0</v>
      </c>
      <c r="HZ339" s="280">
        <f t="shared" si="398"/>
        <v>0</v>
      </c>
      <c r="IA339" s="280">
        <f t="shared" si="399"/>
        <v>0</v>
      </c>
      <c r="IB339" s="65"/>
      <c r="IC339" s="65"/>
    </row>
    <row r="340" spans="1:237" s="106" customFormat="1" ht="22.5" customHeight="1" thickBot="1" x14ac:dyDescent="0.3">
      <c r="A340" s="377" t="s">
        <v>3458</v>
      </c>
      <c r="B340" s="378" t="s">
        <v>3459</v>
      </c>
      <c r="C340" s="379" t="s">
        <v>3192</v>
      </c>
      <c r="D340" s="380" t="s">
        <v>3460</v>
      </c>
      <c r="E340" s="380" t="s">
        <v>3461</v>
      </c>
      <c r="F340" s="381" t="s">
        <v>3182</v>
      </c>
      <c r="G340" s="381" t="s">
        <v>3183</v>
      </c>
      <c r="H340" s="382" t="s">
        <v>2138</v>
      </c>
      <c r="I340" s="383" t="s">
        <v>2138</v>
      </c>
      <c r="J340" s="421" t="s">
        <v>3191</v>
      </c>
      <c r="K340" s="424" t="s">
        <v>60</v>
      </c>
      <c r="L340" s="329">
        <f>CONTINUA!BV340</f>
        <v>0</v>
      </c>
      <c r="M340" s="329">
        <f>CONTINUA!BW340</f>
        <v>0</v>
      </c>
      <c r="N340" s="895"/>
      <c r="O340" s="896" t="s">
        <v>3550</v>
      </c>
      <c r="P340" s="897">
        <v>0</v>
      </c>
      <c r="Q340" s="400"/>
      <c r="R340" s="401"/>
      <c r="S340" s="400"/>
      <c r="T340" s="401"/>
      <c r="U340" s="400"/>
      <c r="V340" s="401"/>
      <c r="W340" s="400"/>
      <c r="X340" s="401"/>
      <c r="Y340" s="400"/>
      <c r="Z340" s="401"/>
      <c r="AA340" s="400"/>
      <c r="AB340" s="401"/>
      <c r="AC340" s="400"/>
      <c r="AD340" s="401"/>
      <c r="AE340" s="400"/>
      <c r="AF340" s="401"/>
      <c r="AG340" s="400"/>
      <c r="AH340" s="401"/>
      <c r="AI340" s="400"/>
      <c r="AJ340" s="401"/>
      <c r="AK340" s="400"/>
      <c r="AL340" s="401"/>
      <c r="AM340" s="400"/>
      <c r="AN340" s="401"/>
      <c r="AO340" s="400"/>
      <c r="AP340" s="401"/>
      <c r="AQ340" s="400"/>
      <c r="AR340" s="401"/>
      <c r="AS340" s="400"/>
      <c r="AT340" s="401"/>
      <c r="AU340" s="400"/>
      <c r="AV340" s="401"/>
      <c r="AW340" s="400"/>
      <c r="AX340" s="401"/>
      <c r="AY340" s="400"/>
      <c r="AZ340" s="401"/>
      <c r="BA340" s="400"/>
      <c r="BB340" s="401"/>
      <c r="BC340" s="400"/>
      <c r="BD340" s="401"/>
      <c r="BE340" s="400"/>
      <c r="BF340" s="401"/>
      <c r="BG340" s="400"/>
      <c r="BH340" s="401"/>
      <c r="BI340" s="400"/>
      <c r="BJ340" s="401"/>
      <c r="BK340" s="400"/>
      <c r="BL340" s="401"/>
      <c r="BM340" s="400"/>
      <c r="BN340" s="401"/>
      <c r="BO340" s="400"/>
      <c r="BP340" s="401"/>
      <c r="BQ340" s="400"/>
      <c r="BR340" s="401"/>
      <c r="BS340" s="400"/>
      <c r="BT340" s="401"/>
      <c r="BU340" s="400"/>
      <c r="BV340" s="401"/>
      <c r="BW340" s="400"/>
      <c r="BX340" s="401"/>
      <c r="BY340" s="400"/>
      <c r="BZ340" s="401"/>
      <c r="CA340" s="400"/>
      <c r="CB340" s="401"/>
      <c r="CC340" s="400"/>
      <c r="CD340" s="401"/>
      <c r="CE340" s="400"/>
      <c r="CF340" s="401"/>
      <c r="CG340" s="400"/>
      <c r="CH340" s="401"/>
      <c r="CI340" s="400"/>
      <c r="CJ340" s="401"/>
      <c r="CK340" s="400"/>
      <c r="CL340" s="401"/>
      <c r="CM340" s="400"/>
      <c r="CN340" s="401"/>
      <c r="CO340" s="400"/>
      <c r="CP340" s="401"/>
      <c r="CQ340" s="400"/>
      <c r="CR340" s="401"/>
      <c r="CS340" s="400"/>
      <c r="CT340" s="401"/>
      <c r="CU340" s="400"/>
      <c r="CV340" s="401"/>
      <c r="CW340" s="400"/>
      <c r="CX340" s="401"/>
      <c r="CY340" s="400"/>
      <c r="CZ340" s="401"/>
      <c r="DA340" s="400"/>
      <c r="DB340" s="401"/>
      <c r="DC340" s="400"/>
      <c r="DD340" s="401"/>
      <c r="DE340" s="400"/>
      <c r="DF340" s="401"/>
      <c r="DG340" s="400"/>
      <c r="DH340" s="401"/>
      <c r="DI340" s="400"/>
      <c r="DJ340" s="401"/>
      <c r="DK340" s="400"/>
      <c r="DL340" s="401"/>
      <c r="DM340" s="400"/>
      <c r="DN340" s="401"/>
      <c r="DO340" s="400"/>
      <c r="DP340" s="401"/>
      <c r="DQ340" s="400"/>
      <c r="DR340" s="401"/>
      <c r="DS340" s="400"/>
      <c r="DT340" s="401"/>
      <c r="DU340" s="400"/>
      <c r="DV340" s="401"/>
      <c r="DW340" s="400"/>
      <c r="DX340" s="401"/>
      <c r="DY340" s="400"/>
      <c r="DZ340" s="401"/>
      <c r="EA340" s="400"/>
      <c r="EB340" s="401"/>
      <c r="EC340" s="400"/>
      <c r="ED340" s="401"/>
      <c r="EE340" s="400"/>
      <c r="EF340" s="401"/>
      <c r="EG340" s="400"/>
      <c r="EH340" s="401"/>
      <c r="EI340" s="400"/>
      <c r="EJ340" s="447"/>
      <c r="EK340" s="512"/>
      <c r="EL340" s="515"/>
      <c r="EM340" s="450"/>
      <c r="EN340" s="348"/>
      <c r="EO340" s="348"/>
      <c r="EP340" s="179">
        <f t="shared" si="382"/>
        <v>0</v>
      </c>
      <c r="EQ340" s="179">
        <f t="shared" si="383"/>
        <v>0</v>
      </c>
      <c r="ER340" s="179">
        <f t="shared" si="384"/>
        <v>0</v>
      </c>
      <c r="ES340" s="179">
        <f t="shared" si="385"/>
        <v>0</v>
      </c>
      <c r="ET340" s="179">
        <f t="shared" si="386"/>
        <v>0</v>
      </c>
      <c r="EU340" s="179">
        <f t="shared" si="387"/>
        <v>0</v>
      </c>
      <c r="EV340" s="172">
        <f t="shared" si="388"/>
        <v>0</v>
      </c>
      <c r="EW340" s="253"/>
      <c r="EX340" s="254">
        <v>0</v>
      </c>
      <c r="EY340" s="180">
        <v>0</v>
      </c>
      <c r="EZ340" s="255">
        <v>0</v>
      </c>
      <c r="FA340" s="255">
        <v>0</v>
      </c>
      <c r="FB340" s="180">
        <f>SUM(FF340:GI340)/2</f>
        <v>0</v>
      </c>
      <c r="FC340" s="256">
        <f>N340*km*'VALORES TABELA'!$B$13</f>
        <v>0</v>
      </c>
      <c r="FD340" s="250">
        <f t="shared" si="396"/>
        <v>0</v>
      </c>
      <c r="FE340" s="257"/>
      <c r="FF340" s="181">
        <f>((Q340+S340)*Percapita)+((R340+T340)*Cadeirante)</f>
        <v>0</v>
      </c>
      <c r="FG340" s="181">
        <f>((U340+W340)*Percapita/30*FG$4)+((V340+X340)*Cadeirante/30*FG$4)</f>
        <v>0</v>
      </c>
      <c r="FH340" s="181">
        <f>((Y340+AA340)*Percapita/30*FH$4)+((Z340+AB340)*Cadeirante/30*FH$4)</f>
        <v>0</v>
      </c>
      <c r="FI340" s="181">
        <f>((AC340+AE340)*Percapita/30*FI$4)+((AD340+AF340)*Cadeirante/30*FI$4)</f>
        <v>0</v>
      </c>
      <c r="FJ340" s="181">
        <f>((AG340+AI340)*Percapita/30*FJ$4)+((AH340+AJ340)*Cadeirante/30*FJ$4)</f>
        <v>0</v>
      </c>
      <c r="FK340" s="181">
        <f>((AK340+AM340)*Percapita/30*FK$4)+((AL340+AN340)*Cadeirante/30*FK$4)</f>
        <v>0</v>
      </c>
      <c r="FL340" s="181">
        <f>((AO340+AQ340)*Percapita/30*FL$4)+((AP340+AR340)*Cadeirante/30*FL$4)</f>
        <v>0</v>
      </c>
      <c r="FM340" s="181">
        <f>((AS340+AU340)*Percapita/30*FM$4)+((AT340+AV340)*Cadeirante/30*FM$4)</f>
        <v>0</v>
      </c>
      <c r="FN340" s="181">
        <f>((AW340+AY340)*Percapita/30*FN$4)+((AX340+AZ340)*Cadeirante/30*FN$4)</f>
        <v>0</v>
      </c>
      <c r="FO340" s="181">
        <f>((BA340+BC340)*Percapita/30*FO$4)+((BB340+BD340)*Cadeirante/30*FO$4)</f>
        <v>0</v>
      </c>
      <c r="FP340" s="181">
        <f>((BE340+BG340)*Percapita/30*FP$4)+((BF340+BH340)*Cadeirante/30*FP$4)</f>
        <v>0</v>
      </c>
      <c r="FQ340" s="181">
        <f>((BI340+BK340)*Percapita/30*FQ$4)+((BJ340+BL340)*Cadeirante/30*FQ$4)</f>
        <v>0</v>
      </c>
      <c r="FR340" s="181">
        <f>((BM340+BO340)*Percapita/30*FR$4)+((BN340+BP340)*Cadeirante/30*FR$4)</f>
        <v>0</v>
      </c>
      <c r="FS340" s="181">
        <f>((BQ340+BS340)*Percapita/30*FS$4)+((BR340+BT340)*Cadeirante/30*FS$4)</f>
        <v>0</v>
      </c>
      <c r="FT340" s="181">
        <f>((BU340+BW340)*Percapita/30*FT$4)+((BV340+BX340)*Cadeirante/30*FT$4)</f>
        <v>0</v>
      </c>
      <c r="FU340" s="181">
        <f>((BY340+CA340)*Percapita/30*FU$4)+((BZ340+CB340)*Cadeirante/30*FU$4)</f>
        <v>0</v>
      </c>
      <c r="FV340" s="181">
        <f>((CC340+CE340)*Percapita/30*FV$4)+((CD340+CF340)*Cadeirante/30*FV$4)</f>
        <v>0</v>
      </c>
      <c r="FW340" s="181">
        <f>((CG340+CI340)*Percapita/30*FW$4)+((CI340+CK340)*Cadeirante/30*FW$4)</f>
        <v>0</v>
      </c>
      <c r="FX340" s="181">
        <f>((CK340+CM340)*Percapita/30*FX$4)+((CL340+CN340)*Cadeirante/30*FX$4)</f>
        <v>0</v>
      </c>
      <c r="FY340" s="181">
        <f>((CO340+CQ340)*Percapita/30*FY$4)+((CP340+CR340)*Cadeirante/30*FY$4)</f>
        <v>0</v>
      </c>
      <c r="FZ340" s="181">
        <f>((CS340+CU340)*Percapita/30*FZ$4)+((CT340+CV340)*Cadeirante/30*FZ$4)</f>
        <v>0</v>
      </c>
      <c r="GA340" s="181">
        <f>((CW340+CY340)*Percapita/30*GA$4)+((CX340+CZ340)*Cadeirante/30*GA$4)</f>
        <v>0</v>
      </c>
      <c r="GB340" s="181">
        <f>((DA340+DC340)*Percapita/30*GB$4)+((DB340+DD340)*Cadeirante/30*GB$4)</f>
        <v>0</v>
      </c>
      <c r="GC340" s="181">
        <f>((DE340+DG340)*Percapita/30*GC$4)+((DF340+DH340)*Cadeirante/30*GC$4)</f>
        <v>0</v>
      </c>
      <c r="GD340" s="181">
        <f>((DI340+DK340)*Percapita/30*GD$4)+((DJ340+DL340)*Cadeirante/30*GD$4)</f>
        <v>0</v>
      </c>
      <c r="GE340" s="181">
        <f>((DM340+DO340)*Percapita/30*GE$4)+((DN340+DP340)*Cadeirante/30*GE$4)</f>
        <v>0</v>
      </c>
      <c r="GF340" s="181">
        <f>((DQ340+DS340)*Percapita/30*GF$4)+((DR340+DT340)*Cadeirante/30*GF$4)</f>
        <v>0</v>
      </c>
      <c r="GG340" s="181">
        <f>((DU340+DW340)*Percapita/30*GG$4)+((DV340+DX340)*Cadeirante/30*GG$4)</f>
        <v>0</v>
      </c>
      <c r="GH340" s="181">
        <f>((DY340+EA340)*Percapita/30*GH$4)+((DZ340+EB340)*Cadeirante/30*GH$4)</f>
        <v>0</v>
      </c>
      <c r="GI340" s="181">
        <f>((EC340+EE340)*Percapita/30*GI$4)+((ED340+EF340)*Cadeirante/30*GI$4)</f>
        <v>0</v>
      </c>
      <c r="GJ340" s="181">
        <f>((EG340+EI340)*Percapita)+((EH340+EJ340)*Cadeirante)</f>
        <v>0</v>
      </c>
      <c r="GK340" s="258"/>
      <c r="GL340" s="103">
        <f t="shared" si="390"/>
        <v>0</v>
      </c>
      <c r="GM340" s="124"/>
      <c r="GN340" s="182"/>
      <c r="GO340" s="182"/>
      <c r="GP340" s="182"/>
      <c r="GQ340" s="182"/>
      <c r="GR340" s="182"/>
      <c r="GS340" s="182"/>
      <c r="GT340" s="182"/>
      <c r="GU340" s="182"/>
      <c r="GV340" s="182"/>
      <c r="GW340" s="182"/>
      <c r="GX340" s="182"/>
      <c r="GY340" s="182"/>
      <c r="GZ340" s="182"/>
      <c r="HA340" s="182"/>
      <c r="HB340" s="182"/>
      <c r="HC340" s="182"/>
      <c r="HD340" s="182"/>
      <c r="HE340" s="182"/>
      <c r="HF340" s="182"/>
      <c r="HG340" s="182"/>
      <c r="HH340" s="182"/>
      <c r="HI340" s="182"/>
      <c r="HJ340" s="182"/>
      <c r="HK340" s="182"/>
      <c r="HL340" s="182"/>
      <c r="HM340" s="182"/>
      <c r="HN340" s="182"/>
      <c r="HO340" s="182"/>
      <c r="HP340" s="259"/>
      <c r="HQ340" s="64"/>
      <c r="HW340" s="257"/>
      <c r="HY340" s="280">
        <f t="shared" si="397"/>
        <v>0</v>
      </c>
      <c r="HZ340" s="280">
        <f t="shared" si="398"/>
        <v>0</v>
      </c>
      <c r="IA340" s="280">
        <f t="shared" si="399"/>
        <v>0</v>
      </c>
    </row>
    <row r="341" spans="1:237" s="106" customFormat="1" ht="22.5" customHeight="1" x14ac:dyDescent="0.25">
      <c r="A341" t="s">
        <v>3462</v>
      </c>
      <c r="B341" s="522" t="s">
        <v>3463</v>
      </c>
      <c r="C341" s="523">
        <v>1</v>
      </c>
      <c r="D341" s="524" t="s">
        <v>3464</v>
      </c>
      <c r="E341" s="524" t="s">
        <v>3465</v>
      </c>
      <c r="F341" s="525" t="s">
        <v>3182</v>
      </c>
      <c r="G341" s="525" t="s">
        <v>3183</v>
      </c>
      <c r="H341" s="350" t="s">
        <v>2139</v>
      </c>
      <c r="I341" s="351" t="s">
        <v>3466</v>
      </c>
      <c r="J341" s="409" t="s">
        <v>3184</v>
      </c>
      <c r="K341" s="410" t="s">
        <v>3185</v>
      </c>
      <c r="L341" s="329">
        <f>CONTINUA!BV341</f>
        <v>0</v>
      </c>
      <c r="M341" s="329">
        <f>CONTINUA!BW341</f>
        <v>0</v>
      </c>
      <c r="N341" s="895"/>
      <c r="O341" s="896" t="s">
        <v>3551</v>
      </c>
      <c r="P341" s="897">
        <v>0</v>
      </c>
      <c r="Q341" s="400">
        <v>1</v>
      </c>
      <c r="R341" s="401"/>
      <c r="S341" s="400"/>
      <c r="T341" s="401"/>
      <c r="U341" s="400"/>
      <c r="V341" s="401"/>
      <c r="W341" s="400"/>
      <c r="X341" s="401"/>
      <c r="Y341" s="400"/>
      <c r="Z341" s="401"/>
      <c r="AA341" s="400"/>
      <c r="AB341" s="401"/>
      <c r="AC341" s="400"/>
      <c r="AD341" s="401"/>
      <c r="AE341" s="400"/>
      <c r="AF341" s="401"/>
      <c r="AG341" s="400"/>
      <c r="AH341" s="401"/>
      <c r="AI341" s="400"/>
      <c r="AJ341" s="401"/>
      <c r="AK341" s="400"/>
      <c r="AL341" s="401"/>
      <c r="AM341" s="400"/>
      <c r="AN341" s="401"/>
      <c r="AO341" s="400"/>
      <c r="AP341" s="401"/>
      <c r="AQ341" s="400"/>
      <c r="AR341" s="401"/>
      <c r="AS341" s="400"/>
      <c r="AT341" s="401"/>
      <c r="AU341" s="400"/>
      <c r="AV341" s="401"/>
      <c r="AW341" s="400">
        <v>1</v>
      </c>
      <c r="AX341" s="401"/>
      <c r="AY341" s="400"/>
      <c r="AZ341" s="401"/>
      <c r="BA341" s="400"/>
      <c r="BB341" s="401"/>
      <c r="BC341" s="400"/>
      <c r="BD341" s="401"/>
      <c r="BE341" s="400"/>
      <c r="BF341" s="401"/>
      <c r="BG341" s="400"/>
      <c r="BH341" s="401"/>
      <c r="BI341" s="400"/>
      <c r="BJ341" s="401"/>
      <c r="BK341" s="400"/>
      <c r="BL341" s="401"/>
      <c r="BM341" s="400"/>
      <c r="BN341" s="401"/>
      <c r="BO341" s="400"/>
      <c r="BP341" s="401"/>
      <c r="BQ341" s="400"/>
      <c r="BR341" s="401"/>
      <c r="BS341" s="400"/>
      <c r="BT341" s="401"/>
      <c r="BU341" s="400"/>
      <c r="BV341" s="401"/>
      <c r="BW341" s="400"/>
      <c r="BX341" s="401"/>
      <c r="BY341" s="400"/>
      <c r="BZ341" s="401"/>
      <c r="CA341" s="400"/>
      <c r="CB341" s="401"/>
      <c r="CC341" s="400"/>
      <c r="CD341" s="401"/>
      <c r="CE341" s="400"/>
      <c r="CF341" s="401"/>
      <c r="CG341" s="400"/>
      <c r="CH341" s="401"/>
      <c r="CI341" s="400"/>
      <c r="CJ341" s="401"/>
      <c r="CK341" s="400"/>
      <c r="CL341" s="401"/>
      <c r="CM341" s="400"/>
      <c r="CN341" s="401"/>
      <c r="CO341" s="400"/>
      <c r="CP341" s="401"/>
      <c r="CQ341" s="400"/>
      <c r="CR341" s="401"/>
      <c r="CS341" s="400"/>
      <c r="CT341" s="401"/>
      <c r="CU341" s="400"/>
      <c r="CV341" s="401"/>
      <c r="CW341" s="400"/>
      <c r="CX341" s="401"/>
      <c r="CY341" s="400"/>
      <c r="CZ341" s="401"/>
      <c r="DA341" s="400"/>
      <c r="DB341" s="401"/>
      <c r="DC341" s="400"/>
      <c r="DD341" s="401"/>
      <c r="DE341" s="400"/>
      <c r="DF341" s="401"/>
      <c r="DG341" s="400"/>
      <c r="DH341" s="401"/>
      <c r="DI341" s="400"/>
      <c r="DJ341" s="401"/>
      <c r="DK341" s="400"/>
      <c r="DL341" s="401"/>
      <c r="DM341" s="400"/>
      <c r="DN341" s="401"/>
      <c r="DO341" s="400"/>
      <c r="DP341" s="401"/>
      <c r="DQ341" s="400"/>
      <c r="DR341" s="401"/>
      <c r="DS341" s="400"/>
      <c r="DT341" s="401"/>
      <c r="DU341" s="400"/>
      <c r="DV341" s="401"/>
      <c r="DW341" s="400"/>
      <c r="DX341" s="401"/>
      <c r="DY341" s="400"/>
      <c r="DZ341" s="401"/>
      <c r="EA341" s="400"/>
      <c r="EB341" s="401"/>
      <c r="EC341" s="400"/>
      <c r="ED341" s="401"/>
      <c r="EE341" s="400"/>
      <c r="EF341" s="401"/>
      <c r="EG341" s="400"/>
      <c r="EH341" s="401"/>
      <c r="EI341" s="400"/>
      <c r="EJ341" s="447"/>
      <c r="EK341" s="510"/>
      <c r="EL341" s="513"/>
      <c r="EM341" s="520"/>
      <c r="EN341" s="520"/>
      <c r="EO341" s="520"/>
      <c r="EP341" s="171">
        <f t="shared" si="382"/>
        <v>1</v>
      </c>
      <c r="EQ341" s="171">
        <f t="shared" si="383"/>
        <v>1</v>
      </c>
      <c r="ER341" s="171">
        <f t="shared" si="384"/>
        <v>0</v>
      </c>
      <c r="ES341" s="171">
        <f t="shared" si="385"/>
        <v>0</v>
      </c>
      <c r="ET341" s="171">
        <f t="shared" si="386"/>
        <v>0</v>
      </c>
      <c r="EU341" s="171">
        <f t="shared" si="387"/>
        <v>0</v>
      </c>
      <c r="EV341" s="172">
        <f t="shared" si="388"/>
        <v>2</v>
      </c>
      <c r="EW341" s="367">
        <f>IF(C341=4,IF(MAX(Q341:EJ343)&gt;0,(Especiall/30*(IF(($G341-$F341)=($G$5-$F$5),30,IF(DAY($G341)=31,($G341-$F341),($G341-$F341)+1)))),0),0)</f>
        <v>0</v>
      </c>
      <c r="EX341" s="248">
        <f t="shared" ref="EX341:EX344" si="400">FF341</f>
        <v>10574.36</v>
      </c>
      <c r="EY341" s="174">
        <f>(L341*regular)+(M341*Cadeirantee)</f>
        <v>0</v>
      </c>
      <c r="EZ341" s="249">
        <f>SUMIF(FG341:GJ341,"&gt;0")</f>
        <v>282.50200000000001</v>
      </c>
      <c r="FA341" s="249">
        <f>SUMIF(FG341:GJ341,"&lt;0")+SUMIF(GN341:HP341,"&lt;0")</f>
        <v>0</v>
      </c>
      <c r="FB341" s="174">
        <v>0</v>
      </c>
      <c r="FC341" s="175">
        <f>N341*km*'VALORES TABELA'!$B$13</f>
        <v>0</v>
      </c>
      <c r="FD341" s="250">
        <f>GL341</f>
        <v>0</v>
      </c>
      <c r="FE341" s="176">
        <f>(EW341+EW342+EW343+EW344+EX341+EX342+EX343+EX344+EY341+EY342+EY343+EY344+EY345+EZ341+EZ342+EZ343+EZ344+FA341+FA342+FA343+FA344+FC341+FC342+FC343+FC344+HY341-HZ341-IA341+FD341+FD342+FD343+FD344+FB345)</f>
        <v>10856.862000000001</v>
      </c>
      <c r="FF341" s="177">
        <f>IF(C341=4,SUM(Q341+Q342+Q343+S341+S342+S343)*Percapita/30*FF$4+(R341+R342+R343+T341+T342+T343)*Cadeirante/30*FF$4,IF(C341=3,IF(Q344+S344=10,Fixo/30*FF$4+(Q341+Q342+Q343+S341+S342+S343)*Percapita/30*FF$4+(R344+T344)*Cadeirante/30*FF$4,IF(Q344+S344&lt;=9,(Q344+S344)*Crechee/30*FF$4)+(R344+T344)*Cadeirante/30*FF$4+(Q341+Q342+Q343+S341+S342+S343)*Percapita/30*FF$4)+IF(Q344+S344&gt;=11,Fixo/30*FF$4+(Q344+S344-10)*Crechee/30*FF$4,0),IF(C341=2,IF(R341+R342+R343+R344+T341+T342+T343+T344=1,Cadeirante/30*FF$4,IF(R341+R342+R343+R344+T341+T342+T343+T344=2,Fixo/30*FF$4,IF(R341+R342+R343+R344+T341+T342+T343+T344&gt;2,Fixo/30*FF$4+(R341+R342+R343+R344+T341+T342+T343+T344-2)*Cadeirante/30*FF$4)))+(Q341+Q342+Q343+S341+S342+S343)*Percapita/30*FF$4+(Q344+S344)*Crechee/30*FF$4,IF(C341=1,IF(Q341+Q342+Q343+R341+R342+R343+S341+S342+S343+T341+T342+T343&lt;=15,(Q341+Q342+Q343+S341+S342+S343)*Percapita/30*FF$4,IF(Q341+Q342+Q343+R341+R342+R343+S341+S342+S343+T341+T342+T343&gt;=16,Fixo/30*FF$4+(Q341+Q342+Q343+R341+R342+R343+S341+S342+S343+T341+T342-16)*Percapita/30*FF$4))))))</f>
        <v>10574.36</v>
      </c>
      <c r="FG341" s="177">
        <f>IF(C341=4,SUM(U341+U342+U343+W341+W342+W343)*Percapita/30*FG$4+(V341+V342+V343+X341+X342+X343)*Cadeirante/30*FG$4,IF(C341=3,IF(U344+W344=10,Fixo/30*FG$4+(U341+U342+U343+W341+W342+W343)*Percapita/30*FG$4+(V344+X344)*Cadeirante/30*FG$4,IF(U344+W344&lt;=9,(U344+W344)*Crechee/30*FG$4)+(V344+X344)*Cadeirante/30*FG$4+(U341+U342+U343+W341+W342+W343)*Percapita/30*FG$4)+IF(U344+W344&gt;=11,Fixo/30*FG$4+(U344+W344-10)*Crechee/30*FG$4,0),IF(C341=2,IF(V341+V342+V343+V344+X341+X342+X343+X344=1,Cadeirante/30*FG$4,IF(V341+V342+V343+V344+X341+X342+X343+X344=2,Fixo/30*FG$4,IF(V341+V342+V343+V344+X341+X342+X343+X344&gt;2,Fixo/30*FG$4+(V341+V342+V343+V344+X341+X342+X343+X344-2)*Cadeirante/30*FG$4)))+(U341+U342+U343+W341+W342+W343)*Percapita/30*FG$4+(U344+W344)*Crechee/30*FG$4,IF(C341=1,IF(U341+U342+U343+V341+V342+V343+W341+W342+W343+X341+X342+X343&lt;=15,(U341+U342+U343+W341+W342+W343)*Percapita/30*FG$4,IF(U341+U342+U343+V341+V342+V343+W341+W342+W343+X341+X342+X343&gt;=16,Fixo/30*FG$4+(U341+U342+U343+V341+V342+V343+W341+W342+W343+X341+X342-16)*Percapita/30*FG$4))))))</f>
        <v>0</v>
      </c>
      <c r="FH341" s="177">
        <f>IF(C341=4,SUM(Y341+Y342+Y343+AA341+AA342+AA343)*Percapita/30*FH$4+(Z341+Z342+Z343+AB341+AB342+AB343)*Cadeirante/30*FH$4,IF(C341=3,IF(Y344+AA344=10,Fixo/30*FH$4+(Y341+Y342+Y343+AA341+AA342+AA343)*Percapita/30*FH$4+(Z344+AB344)*Cadeirante/30*FH$4,IF(Y344+AA344&lt;=9,(Y344+AA344)*Crechee/30*FH$4)+(Z344+AB344)*Cadeirante/30*FH$4+(Y341+Y342+Y343+AA341+AA342+AA343)*Percapita/30*FH$4)+IF(Y344+AA344&gt;=11,Fixo/30*FH$4+(Y344+AA344-10)*Crechee/30*FH$4,0),IF(C341=2,IF(Z341+Z342+Z343+Z344+AB341+AB342+AB343+AB344=1,Cadeirante/30*FH$4,IF(Z341+Z342+Z343+Z344+AB341+AB342+AB343+AB344=2,Fixo/30*FH$4,IF(Z341+Z342+Z343+Z344+AB341+AB342+AB343+AB344&gt;2,Fixo/30*FH$4+(Z341+Z342+Z343+Z344+AB341+AB342+AB343+AB344-2)*Cadeirante/30*FH$4)))+(Y341+Y342+Y343+AA341+AA342+AA343)*Percapita/30*FH$4+(Y344+AA344)*Crechee/30*FH$4,IF(C341=1,IF(Y341+Y342+Y343+Z341+Z342+Z343+AA341+AA342+AA343+AB341+AB342+AB343&lt;=15,(Y341+Y342+Y343+AA341+AA342+AA343)*Percapita/30*FH$4,IF(Y341+Y342+Y343+Z341+Z342+Z343+AA341+AA342+AA343+AB341+AB342+AB343&gt;=16,Fixo/30*FH$4+(Y341+Y342+Y343+Z341+Z342+Z343+AA341+AA342+AA343+AB341+AB342-16)*Percapita/30*FH$4))))))</f>
        <v>0</v>
      </c>
      <c r="FI341" s="177">
        <f>IF(C341=4,SUM(AC341+AC342+AC343+AE341+AE342+AE343)*Percapita/30*FI$4+(AD341+AD342+AD343+AF341+AF342+AF343)*Cadeirante/30*FI$4,IF(C341=3,IF(AC344+AE344=10,Fixo/30*FI$4+(AC341+AC342+AC343+AE341+AE342+AE343)*Percapita/30*FI$4+(AD344+AF344)*Cadeirante/30*FI$4,IF(AC344+AE344&lt;=9,(AC344+AE344)*Crechee/30*FI$4)+(AD344+AF344)*Cadeirante/30*FI$4+(AC341+AC342+AC343+AE341+AE342+AE343)*Percapita/30*FI$4)+IF(AC344+AE344&gt;=11,Fixo/30*FI$4+(AC344+AE344-10)*Crechee/30*FI$4,0),IF(C341=2,IF(AD341+AD342+AD343+AD344+AF341+AF342+AF343+AF344=1,Cadeirante/30*FI$4,IF(AD341+AD342+AD343+AD344+AF341+AF342+AF343+AF344=2,Fixo/30*FI$4,IF(AD341+AD342+AD343+AD344+AF341+AF342+AF343+AF344&gt;2,Fixo/30*FI$4+(AD341+AD342+AD343+AD344+AF341+AF342+AF343+AF344-2)*Cadeirante/30*FI$4)))+(AC341+AC342+AC343+AE341+AE342+AE343)*Percapita/30*FI$4+(AC344+AE344)*Crechee/30*FI$4,IF(C341=1,IF(AC341+AC342+AC343+AD341+AD342+AD343+AE341+AE342+AE343+AF341+AF342+AF343&lt;=15,(AC341+AC342+AC343+AE341+AE342+AE343)*Percapita/30*FI$4,IF(AC341+AC342+AC343+AD341+AD342+AD343+AE341+AE342+AE343+AF341+AF342+AF343&gt;=16,Fixo/30*FI$4+(AC341+AC342+AC343+AD341+AD342+AD343+AE341+AE342+AE343+AF341+AF342-16)*Percapita/30*FI$4))))))</f>
        <v>0</v>
      </c>
      <c r="FJ341" s="177">
        <f>IF(C341=4,SUM(AG341+AG342+AG343+AI341+AI342+AI343)*Percapita/30*FJ$4+(AH341+AH342+AH343+AJ341+AJ342+AJ343)*Cadeirante/30*FJ$4,IF(C341=3,IF(AG344+AI344=10,Fixo/30*FJ$4+(AG341+AG342+AG343+AI341+AI342+AI343)*Percapita/30*FJ$4+(AH344+AJ344)*Cadeirante/30*FJ$4,IF(AG344+AI344&lt;=9,(AG344+AI344)*Crechee/30*FJ$4)+(AH344+AJ344)*Cadeirante/30*FJ$4+(AG341+AG342+AG343+AI341+AI342+AI343)*Percapita/30*FJ$4)+IF(AG344+AI344&gt;=11,Fixo/30*FJ$4+(AG344+AI344-10)*Crechee/30*FJ$4,0),IF(C341=2,IF(AH341+AH342+AH343+AH344+AJ341+AJ342+AJ343+AJ344=1,Cadeirante/30*FJ$4,IF(AH341+AH342+AH343+AH344+AJ341+AJ342+AJ343+AJ344=2,Fixo/30*FJ$4,IF(AH341+AH342+AH343+AH344+AJ341+AJ342+AJ343+AJ344&gt;2,Fixo/30*FJ$4+(AH341+AH342+AH343+AH344+AJ341+AJ342+AJ343+AJ344-2)*Cadeirante/30*FJ$4)))+(AG341+AG342+AG343+AI341+AI342+AI343)*Percapita/30*FJ$4+(AG344+AI344)*Crechee/30*FJ$4,IF(C341=1,IF(AG341+AG342+AG343+AH341+AH342+AH343+AI341+AI342+AI343+AJ341+AJ342+AJ343&lt;=15,(AG341+AG342+AG343+AI341+AI342+AI343)*Percapita/30*FJ$4,IF(AG341+AG342+AG343+AH341+AH342+AH343+AI341+AI342+AI343+AJ341+AJ342+AJ343&gt;=16,Fixo/30*FJ$4+(AG341+AG342+AG343+AH341+AH342+AH343+AI341+AI342+AI343+AJ341+AJ342-16)*Percapita/30*FJ$4))))))</f>
        <v>0</v>
      </c>
      <c r="FK341" s="177">
        <f>IF(C341=4,SUM(AK341+AK342+AK343+AM341+AM342+AM343)*Percapita/30*FK$4+(AL341+AL342+AL343+AN341+AN342+AN343)*Cadeirante/30*FK$4,IF(C341=3,IF(AK344+AM344=10,Fixo/30*FK$4+(AK341+AK342+AK343+AM341+AM342+AM343)*Percapita/30*FK$4+(AL344+AN344)*Cadeirante/30*FK$4,IF(AK344+AM344&lt;=9,(AK344+AM344)*Crechee/30*FK$4)+(AL344+AN344)*Cadeirante/30*FK$4+(AK341+AK342+AK343+AM341+AM342+AM343)*Percapita/30*FK$4)+IF(AK344+AM344&gt;=11,Fixo/30*FK$4+(AK344+AM344-10)*Crechee/30*FK$4,0),IF(C341=2,IF(AL341+AL342+AL343+AL344+AN341+AN342+AN343+AN344=1,Cadeirante/30*FK$4,IF(AL341+AL342+AL343+AL344+AN341+AN342+AN343+AN344=2,Fixo/30*FK$4,IF(AL341+AL342+AL343+AL344+AN341+AN342+AN343+AN344&gt;2,Fixo/30*FK$4+(AL341+AL342+AL343+AL344+AN341+AN342+AN343+AN344-2)*Cadeirante/30*FK$4)))+(AK341+AK342+AK343+AM341+AM342+AM343)*Percapita/30*FK$4+(AK344+AM344)*Crechee/30*FK$4,IF(C341=1,IF(AK341+AK342+AK343+AL341+AL342+AL343+AM341+AM342+AM343+AN341+AN342+AN343&lt;=15,(AK341+AK342+AK343+AM341+AM342+AM343)*Percapita/30*FK$4,IF(AK341+AK342+AK343+AL341+AL342+AL343+AM341+AM342+AM343+AN341+AN342+AN343&gt;=16,Fixo/30*FK$4+(AK341+AK342+AK343+AL341+AL342+AL343+AM341+AM342+AM343+AN341+AN342-16)*Percapita/30*FK$4))))))</f>
        <v>0</v>
      </c>
      <c r="FL341" s="177">
        <f>IF(C341=4,SUM(AO341+AO342+AO343+AQ341+AQ342+AQ343)*Percapita/30*FL$4+(AP341+AP342+AP343+AR341+AR342+AR343)*Cadeirante/30*FL$4,IF(C341=3,IF(AO344+AQ344=10,Fixo/30*FL$4+(AO341+AO342+AO343+AQ341+AQ342+AQ343)*Percapita/30*FL$4+(AP344+AR344)*Cadeirante/30*FL$4,IF(AO344+AQ344&lt;=9,(AO344+AQ344)*Crechee/30*FL$4)+(AP344+AR344)*Cadeirante/30*FL$4+(AO341+AO342+AO343+AQ341+AQ342+AQ343)*Percapita/30*FL$4)+IF(AO344+AQ344&gt;=11,Fixo/30*FL$4+(AO344+AQ344-10)*Crechee/30*FL$4,0),IF(C341=2,IF(AP341+AP342+AP343+AP344+AR341+AR342+AR343+AR344=1,Cadeirante/30*FL$4,IF(AP341+AP342+AP343+AP344+AR341+AR342+AR343+AR344=2,Fixo/30*FL$4,IF(AP341+AP342+AP343+AP344+AR341+AR342+AR343+AR344&gt;2,Fixo/30*FL$4+(AP341+AP342+AP343+AP344+AR341+AR342+AR343+AR344-2)*Cadeirante/30*FL$4)))+(AO341+AO342+AO343+AQ341+AQ342+AQ343)*Percapita/30*FL$4+(AO344+AQ344)*Crechee/30*FL$4,IF(C341=1,IF(AO341+AO342+AO343+AP341+AP342+AP343+AQ341+AQ342+AQ343+AR341+AR342+AR343&lt;=15,(AO341+AO342+AO343+AQ341+AQ342+AQ343)*Percapita/30*FL$4,IF(AO341+AO342+AO343+AP341+AP342+AP343+AQ341+AQ342+AQ343+AR341+AR342+AR343&gt;=16,Fixo/30*FL$4+(AO341+AO342+AO343+AP341+AP342+AP343+AQ341+AQ342+AQ343+AR341+AR342-16)*Percapita/30*FL$4))))))</f>
        <v>0</v>
      </c>
      <c r="FM341" s="177">
        <f>IF(C341=4,SUM(AS341+AS342+AS343+AU341+AU342+AU343)*Percapita/30*FM$4+(AT341+AT342+AT343+AV341+AV342+AV343)*Cadeirante/30*FM$4,IF(C341=3,IF(AS344+AU344=10,Fixo/30*FM$4+(AS341+AS342+AS343+AU341+AU342+AU343)*Percapita/30*FM$4+(AT344+AV344)*Cadeirante/30*FM$4,IF(AS344+AU344&lt;=9,(AS344+AU344)*Crechee/30*FM$4)+(AT344+AV344)*Cadeirante/30*FM$4+(AS341+AS342+AS343+AU341+AU342+AU343)*Percapita/30*FM$4)+IF(AS344+AU344&gt;=11,Fixo/30*FM$4+(AS344+AU344-10)*Crechee/30*FM$4,0),IF(C341=2,IF(AT341+AT342+AT343+AT344+AV341+AV342+AV343+AV344=1,Cadeirante/30*FM$4,IF(AT341+AT342+AT343+AT344+AV341+AV342+AV343+AV344=2,Fixo/30*FM$4,IF(AT341+AT342+AT343+AT344+AV341+AV342+AV343+AV344&gt;2,Fixo/30*FM$4+(AT341+AT342+AT343+AT344+AV341+AV342+AV343+AV344-2)*Cadeirante/30*FM$4)))+(AS341+AS342+AS343+AU341+AU342+AU343)*Percapita/30*FM$4+(AS344+AU344)*Crechee/30*FM$4,IF(C341=1,IF(AS341+AS342+AS343+AT341+AT342+AT343+AU341+AU342+AU343+AV341+AV342+AV343&lt;=15,(AS341+AS342+AS343+AU341+AU342+AU343)*Percapita/30*FM$4,IF(AS341+AS342+AS343+AT341+AT342+AT343+AU341+AU342+AU343+AV341+AV342+AV343&gt;=16,Fixo/30*FM$4+(AS341+AS342+AS343+AT341+AT342+AT343+AU341+AU342+AU343+AV341+AV342-16)*Percapita/30*FM$4))))))</f>
        <v>0</v>
      </c>
      <c r="FN341" s="177">
        <f>IF(C341=4,SUM(AW341+AW342+AW343+AY341+AY342+AY343)*Percapita/30*FN$4+(AX341+AX342+AX343+AZ341+AZ342+AZ343)*Cadeirante/30*FN$4,IF(C341=3,IF(AW344+AY344=10,Fixo/30*FN$4+(AW341+AW342+AW343+AY341+AY342+AY343)*Percapita/30*FN$4+(AX344+AZ344)*Cadeirante/30*FN$4,IF(AW344+AY344&lt;=9,(AW344+AY344)*Crechee/30*FN$4)+(AX344+AZ344)*Cadeirante/30*FN$4+(AW341+AW342+AW343+AY341+AY342+AY343)*Percapita/30*FN$4)+IF(AW344+AY344&gt;=11,Fixo/30*FN$4+(AW344+AY344-10)*Crechee/30*FN$4,0),IF(C341=2,IF(AX341+AX342+AX343+AX344+AZ341+AZ342+AZ343+AZ344=1,Cadeirante/30*FN$4,IF(AX341+AX342+AX343+AX344+AZ341+AZ342+AZ343+AZ344=2,Fixo/30*FN$4,IF(AX341+AX342+AX343+AX344+AZ341+AZ342+AZ343+AZ344&gt;2,Fixo/30*FN$4+(AX341+AX342+AX343+AX344+AZ341+AZ342+AZ343+AZ344-2)*Cadeirante/30*FN$4)))+(AW341+AW342+AW343+AY341+AY342+AY343)*Percapita/30*FN$4+(AW344+AY344)*Crechee/30*FN$4,IF(C341=1,IF(AW341+AW342+AW343+AX341+AX342+AX343+AY341+AY342+AY343+AZ341+AZ342+AZ343&lt;=15,(AW341+AW342+AW343+AY341+AY342+AY343)*Percapita/30*FN$4,IF(AW341+AW342+AW343+AX341+AX342+AX343+AY341+AY342+AY343+AZ341+AZ342+AZ343&gt;=16,Fixo/30*FN$4+(AW341+AW342+AW343+AX341+AX342+AX343+AY341+AY342+AY343+AZ341+AZ342-16)*Percapita/30*FN$4))))))</f>
        <v>282.50200000000001</v>
      </c>
      <c r="FO341" s="177">
        <f>IF(C341=4,SUM(BA341+BA342+BA343+BC341+BC342+BC343)*Percapita/30*FO$4+(BB341+BB342+BB343+BD341+BD342+BD343)*Cadeirante/30*FO$4,IF(C341=3,IF(BA344+BC344=10,Fixo/30*FO$4+(BA341+BA342+BA343+BC341+BC342+BC343)*Percapita/30*FO$4+(BB344+BD344)*Cadeirante/30*FO$4,IF(BA344+BC344&lt;=9,(BA344+BC344)*Crechee/30*FO$4)+(BB344+BD344)*Cadeirante/30*FO$4+(BA341+BA342+BA343+BC341+BC342+BC343)*Percapita/30*FO$4)+IF(BA344+BC344&gt;=11,Fixo/30*FO$4+(BA344+BC344-10)*Crechee/30*FO$4,0),IF(C341=2,IF(BB341+BB342+BB343+BB344+BD341+BD342+BD343+BD344=1,Cadeirante/30*FO$4,IF(BB341+BB342+BB343+BB344+BD341+BD342+BD343+BD344=2,Fixo/30*FO$4,IF(BB341+BB342+BB343+BB344+BD341+BD342+BD343+BD344&gt;2,Fixo/30*FO$4+(BB341+BB342+BB343+BB344+BD341+BD342+BD343+BD344-2)*Cadeirante/30*FO$4)))+(BA341+BA342+BA343+BC341+BC342+BC343)*Percapita/30*FO$4+(BA344+BC344)*Crechee/30*FO$4,IF(C341=1,IF(BA341+BA342+BA343+BB341+BB342+BB343+BC341+BC342+BC343+BD341+BD342+BD343&lt;=15,(BA341+BA342+BA343+BC341+BC342+BC343)*Percapita/30*FO$4,IF(BA341+BA342+BA343+BB341+BB342+BB343+BC341+BC342+BC343+BD341+BD342+BD343&gt;=16,Fixo/30*FO$4+(BA341+BA342+BA343+BB341+BB342+BB343+BC341+BC342+BC343+BD341+BD342-16)*Percapita/30*FO$4))))))</f>
        <v>0</v>
      </c>
      <c r="FP341" s="177">
        <f>IF(C341=4,SUM(BE341+BE342+BE343+BG341+BG342+BG343)*Percapita/30*FP$4+(BF341+BF342+BF343+BH341+BH342+BH343)*Cadeirante/30*FP$4,IF(C341=3,IF(BE344+BG344=10,Fixo/30*FP$4+(BE341+BE342+BE343+BG341+BG342+BG343)*Percapita/30*FP$4+(BF344+BH344)*Cadeirante/30*FP$4,IF(BE344+BG344&lt;=9,(BE344+BG344)*Crechee/30*FP$4)+(BF344+BH344)*Cadeirante/30*FP$4+(BE341+BE342+BE343+BG341+BG342+BG343)*Percapita/30*FP$4)+IF(BE344+BG344&gt;=11,Fixo/30*FP$4+(BE344+BG344-10)*Crechee/30*FP$4,0),IF(C341=2,IF(BF341+BF342+BF343+BF344+BH341+BH342+BH343+BH344=1,Cadeirante/30*FP$4,IF(BF341+BF342+BF343+BF344+BH341+BH342+BH343+BH344=2,Fixo/30*FP$4,IF(BF341+BF342+BF343+BF344+BH341+BH342+BH343+BH344&gt;2,Fixo/30*FP$4+(BF341+BF342+BF343+BF344+BH341+BH342+BH343+BH344-2)*Cadeirante/30*FP$4)))+(BE341+BE342+BE343+BG341+BG342+BG343)*Percapita/30*FP$4+(BE344+BG344)*Crechee/30*FP$4,IF(C341=1,IF(BE341+BE342+BE343+BF341+BF342+BF343+BG341+BG342+BG343+BH341+BH342+BH343&lt;=15,(BE341+BE342+BE343+BG341+BG342+BG343)*Percapita/30*FP$4,IF(BE341+BE342+BE343+BF341+BF342+BF343+BG341+BG342+BG343+BH341+BH342+BH343&gt;=16,Fixo/30*FP$4+(BE341+BE342+BE343+BF341+BF342+BF343+BG341+BG342+BG343+BH341+BH342-16)*Percapita/30*FP$4))))))</f>
        <v>0</v>
      </c>
      <c r="FQ341" s="177">
        <f>IF(C341=4,SUM(BI341+BI342+BI343+BK341+BK342+BK343)*Percapita/30*FQ$4+(BJ341+BJ342+BJ343+BL341+BL342+BL343)*Cadeirante/30*FQ$4,IF(C341=3,IF(BI344+BK344=10,Fixo/30*FQ$4+(BI341+BI342+BI343+BK341+BK342+BK343)*Percapita/30*FQ$4+(BJ344+BL344)*Cadeirante/30*FQ$4,IF(BI344+BK344&lt;=9,(BI344+BK344)*Crechee/30*FQ$4)+(BJ344+BL344)*Cadeirante/30*FQ$4+(BI341+BI342+BI343+BK341+BK342+BK343)*Percapita/30*FQ$4)+IF(BI344+BK344&gt;=11,Fixo/30*FQ$4+(BI344+BK344-10)*Crechee/30*FQ$4,0),IF(C341=2,IF(BJ341+BJ342+BJ343+BJ344+BL341+BL342+BL343+BL344=1,Cadeirante/30*FQ$4,IF(BJ341+BJ342+BJ343+BJ344+BL341+BL342+BL343+BL344=2,Fixo/30*FQ$4,IF(BJ341+BJ342+BJ343+BJ344+BL341+BL342+BL343+BL344&gt;2,Fixo/30*FQ$4+(BJ341+BJ342+BJ343+BJ344+BL341+BL342+BL343+BL344-2)*Cadeirante/30*FQ$4)))+(BI341+BI342+BI343+BK341+BK342+BK343)*Percapita/30*FQ$4+(BI344+BK344)*Crechee/30*FQ$4,IF(C341=1,IF(BI341+BI342+BI343+BJ341+BJ342+BJ343+BK341+BK342+BK343+BL341+BL342+BL343&lt;=15,(BI341+BI342+BI343+BK341+BK342+BK343)*Percapita/30*FQ$4,IF(BI341+BI342+BI343+BJ341+BJ342+BJ343+BK341+BK342+BK343+BL341+BL342+BL343&gt;=16,Fixo/30*FQ$4+(BI341+BI342+BI343+BJ341+BJ342+BJ343+BK341+BK342+BK343+BL341+BL342-16)*Percapita/30*FQ$4))))))</f>
        <v>0</v>
      </c>
      <c r="FR341" s="177">
        <f>IF(C341=4,SUM(BM341+BM342+BM343+BO341+BO342+BO343)*Percapita/30*FR$4+(BN341+BN342+BN343+BP341+BP342+BP343)*Cadeirante/30*FR$4,IF(C341=3,IF(BM344+BO344=10,Fixo/30*FR$4+(BM341+BM342+BM343+BO341+BO342+BO343)*Percapita/30*FR$4+(BN344+BP344)*Cadeirante/30*FR$4,IF(BM344+BO344&lt;=9,(BM344+BO344)*Crechee/30*FR$4)+(BN344+BP344)*Cadeirante/30*FR$4+(BM341+BM342+BM343+BO341+BO342+BO343)*Percapita/30*FR$4)+IF(BM344+BO344&gt;=11,Fixo/30*FR$4+(BM344+BO344-10)*Crechee/30*FR$4,0),IF(C341=2,IF(BN341+BN342+BN343+BN344+BP341+BP342+BP343+BP344=1,Cadeirante/30*FR$4,IF(BN341+BN342+BN343+BN344+BP341+BP342+BP343+BP344=2,Fixo/30*FR$4,IF(BN341+BN342+BN343+BN344+BP341+BP342+BP343+BP344&gt;2,Fixo/30*FR$4+(BN341+BN342+BN343+BN344+BP341+BP342+BP343+BP344-2)*Cadeirante/30*FR$4)))+(BM341+BM342+BM343+BO341+BO342+BO343)*Percapita/30*FR$4+(BM344+BO344)*Crechee/30*FR$4,IF(C341=1,IF(BM341+BM342+BM343+BN341+BN342+BN343+BO341+BO342+BO343+BP341+BP342+BP343&lt;=15,(BM341+BM342+BM343+BO341+BO342+BO343)*Percapita/30*FR$4,IF(BM341+BM342+BM343+BN341+BN342+BN343+BO341+BO342+BO343+BP341+BP342+BP343&gt;=16,Fixo/30*FR$4+(BM341+BM342+BM343+BN341+BN342+BN343+BO341+BO342+BO343+BP341+BP342-16)*Percapita/30*FR$4))))))</f>
        <v>0</v>
      </c>
      <c r="FS341" s="177">
        <f>IF(C341=4,SUM(BQ341+BQ342+BQ343+BS341+BS342+BS343)*Percapita/30*FS$4+(BR341+BR342+BR343+BT341+BT342+BT343)*Cadeirante/30*FS$4,IF(C341=3,IF(BQ344+BS344=10,Fixo/30*FS$4+(BQ341+BQ342+BQ343+BS341+BS342+BS343)*Percapita/30*FS$4+(BR344+BT344)*Cadeirante/30*FS$4,IF(BQ344+BS344&lt;=9,(BQ344+BS344)*Crechee/30*FS$4)+(BR344+BT344)*Cadeirante/30*FS$4+(BQ341+BQ342+BQ343+BS341+BS342+BS343)*Percapita/30*FS$4)+IF(BQ344+BS344&gt;=11,Fixo/30*FS$4+(BQ344+BS344-10)*Crechee/30*FS$4,0),IF(C341=2,IF(BR341+BR342+BR343+BR344+BT341+BT342+BT343+BT344=1,Cadeirante/30*FS$4,IF(BR341+BR342+BR343+BR344+BT341+BT342+BT343+BT344=2,Fixo/30*FS$4,IF(BR341+BR342+BR343+BR344+BT341+BT342+BT343+BT344&gt;2,Fixo/30*FS$4+(BR341+BR342+BR343+BR344+BT341+BT342+BT343+BT344-2)*Cadeirante/30*FS$4)))+(BQ341+BQ342+BQ343+BS341+BS342+BS343)*Percapita/30*FS$4+(BQ344+BS344)*Crechee/30*FS$4,IF(C341=1,IF(BQ341+BQ342+BQ343+BR341+BR342+BR343+BS341+BS342+BS343+BT341+BT342+BT343&lt;=15,(BQ341+BQ342+BQ343+BS341+BS342+BS343)*Percapita/30*FS$4,IF(BQ341+BQ342+BQ343+BR341+BR342+BR343+BS341+BS342+BS343+BT341+BT342+BT343&gt;=16,Fixo/30*FS$4+(BQ341+BQ342+BQ343+BR341+BR342+BR343+BS341+BS342+BS343+BT341+BT342-16)*Percapita/30*FS$4))))))</f>
        <v>0</v>
      </c>
      <c r="FT341" s="177">
        <f>IF(C341=4,SUM(BU341+BU342+BU343+BW341+BW342+BW343)*Percapita/30*FT$4+(BV341+BV342+BV343+BX341+BX342+BX343)*Cadeirante/30*FT$4,IF(C341=3,IF(BU344+BW344=10,Fixo/30*FT$4+(BU341+BU342+BU343+BW341+BW342+BW343)*Percapita/30*FT$4+(BV344+BX344)*Cadeirante/30*FT$4,IF(BU344+BW344&lt;=9,(BU344+BW344)*Crechee/30*FT$4)+(BV344+BX344)*Cadeirante/30*FT$4+(BU341+BU342+BU343+BW341+BW342+BW343)*Percapita/30*FT$4)+IF(BU344+BW344&gt;=11,Fixo/30*FT$4+(BU344+BW344-10)*Crechee/30*FT$4,0),IF(C341=2,IF(BV341+BV342+BV343+BV344+BX341+BX342+BX343+BX344=1,Cadeirante/30*FT$4,IF(BV341+BV342+BV343+BV344+BX341+BX342+BX343+BX344=2,Fixo/30*FT$4,IF(BV341+BV342+BV343+BV344+BX341+BX342+BX343+BX344&gt;2,Fixo/30*FT$4+(BV341+BV342+BV343+BV344+BX341+BX342+BX343+BX344-2)*Cadeirante/30*FT$4)))+(BU341+BU342+BU343+BW341+BW342+BW343)*Percapita/30*FT$4+(BU344+BW344)*Crechee/30*FT$4,IF(C341=1,IF(BU341+BU342+BU343+BV341+BV342+BV343+BW341+BW342+BW343+BX341+BX342+BX343&lt;=15,(BU341+BU342+BU343+BW341+BW342+BW343)*Percapita/30*FT$4,IF(BU341+BU342+BU343+BV341+BV342+BV343+BW341+BW342+BW343+BX341+BX342+BX343&gt;=16,Fixo/30*FT$4+(BU341+BU342+BU343+BV341+BV342+BV343+BW341+BW342+BW343+BX341+BX342-16)*Percapita/30*FT$4))))))</f>
        <v>0</v>
      </c>
      <c r="FU341" s="177">
        <f>IF(C341=4,SUM(BY341+BY342+BY343+CA341+CA342+CA343)*Percapita/30*FU$4+(BZ341+BZ342+BZ343+CB341+CB342+CB343)*Cadeirante/30*FU$4,IF(C341=3,IF(BY344+CA344=10,Fixo/30*FU$4+(BY341+BY342+BY343+CA341+CA342+CA343)*Percapita/30*FU$4+(BZ344+CB344)*Cadeirante/30*FU$4,IF(BY344+CA344&lt;=9,(BY344+CA344)*Crechee/30*FU$4)+(BZ344+CB344)*Cadeirante/30*FU$4+(BY341+BY342+BY343+CA341+CA342+CA343)*Percapita/30*FU$4)+IF(BY344+CA344&gt;=11,Fixo/30*FU$4+(BY344+CA344-10)*Crechee/30*FU$4,0),IF(C341=2,IF(BZ341+BZ342+BZ343+BZ344+CB341+CB342+CB343+CB344=1,Cadeirante/30*FU$4,IF(BZ341+BZ342+BZ343+BZ344+CB341+CB342+CB343+CB344=2,Fixo/30*FU$4,IF(BZ341+BZ342+BZ343+BZ344+CB341+CB342+CB343+CB344&gt;2,Fixo/30*FU$4+(BZ341+BZ342+BZ343+BZ344+CB341+CB342+CB343+CB344-2)*Cadeirante/30*FU$4)))+(BY341+BY342+BY343+CA341+CA342+CA343)*Percapita/30*FU$4+(BY344+CA344)*Crechee/30*FU$4,IF(C341=1,IF(BY341+BY342+BY343+BZ341+BZ342+BZ343+CA341+CA342+CA343+CB341+CB342+CB343&lt;=15,(BY341+BY342+BY343+CA341+CA342+CA343)*Percapita/30*FU$4,IF(BY341+BY342+BY343+BZ341+BZ342+BZ343+CA341+CA342+CA343+CB341+CB342+CB343&gt;=16,Fixo/30*FU$4+(BY341+BY342+BY343+BZ341+BZ342+BZ343+CA341+CA342+CA343+CB341+CB342-16)*Percapita/30*FU$4))))))</f>
        <v>0</v>
      </c>
      <c r="FV341" s="177">
        <f>IF(C341=4,SUM(CC341+CC342+CC343+CE341+CE342+CE343)*Percapita/30*FV$4+(CD341+CD342+CD343+CF341+CF342+CF343)*Cadeirante/30*FV$4,IF(C341=3,IF(CC344+CE344=10,Fixo/30*FV$4+(CC341+CC342+CC343+CE341+CE342+CE343)*Percapita/30*FV$4+(CD344+CF344)*Cadeirante/30*FV$4,IF(CC344+CE344&lt;=9,(CC344+CE344)*Crechee/30*FV$4)+(CD344+CF344)*Cadeirante/30*FV$4+(CC341+CC342+CC343+CE341+CE342+CE343)*Percapita/30*FV$4)+IF(CC344+CE344&gt;=11,Fixo/30*FV$4+(CC344+CE344-10)*Crechee/30*FV$4,0),IF(C341=2,IF(CD341+CD342+CD343+CD344+CF341+CF342+CF343+CF344=1,Cadeirante/30*FV$4,IF(CD341+CD342+CD343+CD344+CF341+CF342+CF343+CF344=2,Fixo/30*FV$4,IF(CD341+CD342+CD343+CD344+CF341+CF342+CF343+CF344&gt;2,Fixo/30*FV$4+(CD341+CD342+CD343+CD344+CF341+CF342+CF343+CF344-2)*Cadeirante/30*FV$4)))+(CC341+CC342+CC343+CE341+CE342+CE343)*Percapita/30*FV$4+(CC344+CE344)*Crechee/30*FV$4,IF(C341=1,IF(CC341+CC342+CC343+CD341+CD342+CD343+CE341+CE342+CE343+CF341+CF342+CF343&lt;=15,(CC341+CC342+CC343+CE341+CE342+CE343)*Percapita/30*FV$4,IF(CC341+CC342+CC343+CD341+CD342+CD343+CE341+CE342+CE343+CF341+CF342+CF343&gt;=16,Fixo/30*FV$4+(CC341+CC342+CC343+CD341+CD342+CD343+CE341+CE342+CE343+CF341+CF342-16)*Percapita/30*FV$4))))))</f>
        <v>0</v>
      </c>
      <c r="FW341" s="177">
        <f>IF(C341=4,SUM(CG341+CG342+CG343+CI341+CI342+CI343)*Percapita/30*FW$4+(CH341+CH342+CH343+CJ341+CJ342+CJ343)*Cadeirante/30*FW$4,IF(C341=3,IF(CG344+CI344=10,Fixo/30*FW$4+(CG341+CG342+CG343+CI341+CI342+CI343)*Percapita/30*FW$4+(CH344+CJ344)*Cadeirante/30*FW$4,IF(CG344+CI344&lt;=9,(CG344+CI344)*Crechee/30*FW$4)+(CH344+CJ344)*Cadeirante/30*FW$4+(CG341+CG342+CG343+CI341+CI342+CI343)*Percapita/30*FW$4)+IF(CG344+CI344&gt;=11,Fixo/30*FW$4+(CG344+CI344-10)*Crechee/30*FW$4,0),IF(C341=2,IF(CH341+CH342+CH343+CH344+CJ341+CJ342+CJ343+CJ344=1,Cadeirante/30*FW$4,IF(CH341+CH342+CH343+CH344+CJ341+CJ342+CJ343+CJ344=2,Fixo/30*FW$4,IF(CH341+CH342+CH343+CH344+CJ341+CJ342+CJ343+CJ344&gt;2,Fixo/30*FW$4+(CH341+CH342+CH343+CH344+CJ341+CJ342+CJ343+CJ344-2)*Cadeirante/30*FW$4)))+(CG341+CG342+CG343+CI341+CI342+CI343)*Percapita/30*FW$4+(CG344+CI344)*Crechee/30*FW$4,IF(C341=1,IF(CG341+CG342+CG343+CH341+CH342+CH343+CI341+CI342+CI343+CJ341+CJ342+CJ343&lt;=15,(CG341+CG342+CG343+CI341+CI342+CI343)*Percapita/30*FW$4,IF(CG341+CG342+CG343+CH341+CH342+CH343+CI341+CI342+CI343+CJ341+CJ342+CJ343&gt;=16,Fixo/30*FW$4+(CG341+CG342+CG343+CH341+CH342+CH343+CI341+CI342+CI343+CJ341+CJ342-16)*Percapita/30*FW$4))))))</f>
        <v>0</v>
      </c>
      <c r="FX341" s="177">
        <f>IF(C341=4,SUM(CK341+CK342+CK343+CM341+CM342+CM343)*Percapita/30*FX$4+(CL341+CL342+CL343+CN341+CN342+CN343)*Cadeirante/30*FX$4,IF(C341=3,IF(CK344+CM344=10,Fixo/30*FX$4+(CK341+CK342+CK343+CM341+CM342+CM343)*Percapita/30*FX$4+(CL344+CN344)*Cadeirante/30*FX$4,IF(CK344+CM344&lt;=9,(CK344+CM344)*Crechee/30*FX$4)+(CL344+CN344)*Cadeirante/30*FX$4+(CK341+CK342+CK343+CM341+CM342+CM343)*Percapita/30*FX$4)+IF(CK344+CM344&gt;=11,Fixo/30*FX$4+(CK344+CM344-10)*Crechee/30*FX$4,0),IF(C341=2,IF(CL341+CL342+CL343+CL344+CN341+CN342+CN343+CN344=1,Cadeirante/30*FX$4,IF(CL341+CL342+CL343+CL344+CN341+CN342+CN343+CN344=2,Fixo/30*FX$4,IF(CL341+CL342+CL343+CL344+CN341+CN342+CN343+CN344&gt;2,Fixo/30*FX$4+(CL341+CL342+CL343+CL344+CN341+CN342+CN343+CN344-2)*Cadeirante/30*FX$4)))+(CK341+CK342+CK343+CM341+CM342+CM343)*Percapita/30*FX$4+(CK344+CM344)*Crechee/30*FX$4,IF(C341=1,IF(CK341+CK342+CK343+CL341+CL342+CL343+CM341+CM342+CM343+CN341+CN342+CN343&lt;=15,(CK341+CK342+CK343+CM341+CM342+CM343)*Percapita/30*FX$4,IF(CK341+CK342+CK343+CL341+CL342+CL343+CM341+CM342+CM343+CN341+CN342+CN343&gt;=16,Fixo/30*FX$4+(CK341+CK342+CK343+CL341+CL342+CL343+CM341+CM342+CM343+CN341+CN342-16)*Percapita/30*FX$4))))))</f>
        <v>0</v>
      </c>
      <c r="FY341" s="177">
        <f>IF(C341=4,SUM(CO341+CO342+CO343+CQ341+CQ342+CQ343)*Percapita/30*FY$4+(CP341+CP342+CP343+CR341+CR342+CR343)*Cadeirante/30*FY$4,IF(C341=3,IF(CO344+CQ344=10,Fixo/30*FY$4+(CO341+CO342+CO343+CQ341+CQ342+CQ343)*Percapita/30*FY$4+(CP344+CR344)*Cadeirante/30*FY$4,IF(CO344+CQ344&lt;=9,(CO344+CQ344)*Crechee/30*FY$4)+(CP344+CR344)*Cadeirante/30*FY$4+(CO341+CO342+CO343+CQ341+CQ342+CQ343)*Percapita/30*FY$4)+IF(CO344+CQ344&gt;=11,Fixo/30*FY$4+(CO344+CQ344-10)*Crechee/30*FY$4,0),IF(C341=2,IF(CP341+CP342+CP343+CP344+CR341+CR342+CR343+CR344=1,Cadeirante/30*FY$4,IF(CP341+CP342+CP343+CP344+CR341+CR342+CR343+CR344=2,Fixo/30*FY$4,IF(CP341+CP342+CP343+CP344+CR341+CR342+CR343+CR344&gt;2,Fixo/30*FY$4+(CP341+CP342+CP343+CP344+CR341+CR342+CR343+CR344-2)*Cadeirante/30*FY$4)))+(CO341+CO342+CO343+CQ341+CQ342+CQ343)*Percapita/30*FY$4+(CO344+CQ344)*Crechee/30*FY$4,IF(C341=1,IF(CO341+CO342+CO343+CP341+CP342+CP343+CQ341+CQ342+CQ343+CR341+CR342+CR343&lt;=15,(CO341+CO342+CO343+CQ341+CQ342+CQ343)*Percapita/30*FY$4,IF(CO341+CO342+CO343+CP341+CP342+CP343+CQ341+CQ342+CQ343+CR341+CR342+CR343&gt;=16,Fixo/30*FY$4+(CO341+CO342+CO343+CP341+CP342+CP343+CQ341+CQ342+CQ343+CR341+CR342-16)*Percapita/30*FY$4))))))</f>
        <v>0</v>
      </c>
      <c r="FZ341" s="177">
        <f>IF(C341=4,SUM(CS341+CS342+CS343+CU341+CU342+CU343)*Percapita/30*FZ$4+(CT341+CT342+CT343+CV341+CV342+CV343)*Cadeirante/30*FZ$4,IF(C341=3,IF(CS344+CU344=10,Fixo/30*FZ$4+(CS341+CS342+CS343+CU341+CU342+CU343)*Percapita/30*FZ$4+(CT344+CV344)*Cadeirante/30*FZ$4,IF(CS344+CU344&lt;=9,(CS344+CU344)*Crechee/30*FZ$4)+(CT344+CV344)*Cadeirante/30*FZ$4+(CS341+CS342+CS343+CU341+CU342+CU343)*Percapita/30*FZ$4)+IF(CS344+CU344&gt;=11,Fixo/30*FZ$4+(CS344+CU344-10)*Crechee/30*FZ$4,0),IF(C341=2,IF(CT341+CT342+CT343+CT344+CV341+CV342+CV343+CV344=1,Cadeirante/30*FZ$4,IF(CT341+CT342+CT343+CT344+CV341+CV342+CV343+CV344=2,Fixo/30*FZ$4,IF(CT341+CT342+CT343+CT344+CV341+CV342+CV343+CV344&gt;2,Fixo/30*FZ$4+(CT341+CT342+CT343+CT344+CV341+CV342+CV343+CV344-2)*Cadeirante/30*FZ$4)))+(CS341+CS342+CS343+CU341+CU342+CU343)*Percapita/30*FZ$4+(CS344+CU344)*Crechee/30*FZ$4,IF(C341=1,IF(CS341+CS342+CS343+CT341+CT342+CT343+CU341+CU342+CU343+CV341+CV342+CV343&lt;=15,(CS341+CS342+CS343+CU341+CU342+CU343)*Percapita/30*FZ$4,IF(CS341+CS342+CS343+CT341+CT342+CT343+CU341+CU342+CU343+CV341+CV342+CV343&gt;=16,Fixo/30*FZ$4+(CS341+CS342+CS343+CT341+CT342+CT343+CU341+CU342+CU343+CV341+CV342-16)*Percapita/30*FZ$4))))))</f>
        <v>0</v>
      </c>
      <c r="GA341" s="177">
        <f>IF(C341=4,SUM(CW341+CW342+CW343+CY341+CY342+CY343)*Percapita/30*GA$4+(CX341+CX342+CX343+CZ341+CZ342+CZ343)*Cadeirante/30*GA$4,IF(C341=3,IF(CW344+CY344=10,Fixo/30*GA$4+(CW341+CW342+CW343+CY341+CY342+CY343)*Percapita/30*GA$4+(CX344+CZ344)*Cadeirante/30*GA$4,IF(CW344+CY344&lt;=9,(CW344+CY344)*Crechee/30*GA$4)+(CX344+CZ344)*Cadeirante/30*GA$4+(CW341+CW342+CW343+CY341+CY342+CY343)*Percapita/30*GA$4)+IF(CW344+CY344&gt;=11,Fixo/30*GA$4+(CW344+CY344-10)*Crechee/30*GA$4,0),IF(C341=2,IF(CX341+CX342+CX343+CX344+CZ341+CZ342+CZ343+CZ344=1,Cadeirante/30*GA$4,IF(CX341+CX342+CX343+CX344+CZ341+CZ342+CZ343+CZ344=2,Fixo/30*GA$4,IF(CX341+CX342+CX343+CX344+CZ341+CZ342+CZ343+CZ344&gt;2,Fixo/30*GA$4+(CX341+CX342+CX343+CX344+CZ341+CZ342+CZ343+CZ344-2)*Cadeirante/30*GA$4)))+(CW341+CW342+CW343+CY341+CY342+CY343)*Percapita/30*GA$4+(CW344+CY344)*Crechee/30*GA$4,IF(C341=1,IF(CW341+CW342+CW343+CX341+CX342+CX343+CY341+CY342+CY343+CZ341+CZ342+CZ343&lt;=15,(CW341+CW342+CW343+CY341+CY342+CY343)*Percapita/30*GA$4,IF(CW341+CW342+CW343+CX341+CX342+CX343+CY341+CY342+CY343+CZ341+CZ342+CZ343&gt;=16,Fixo/30*GA$4+(CW341+CW342+CW343+CX341+CX342+CX343+CY341+CY342+CY343+CZ341+CZ342-16)*Percapita/30*GA$4))))))</f>
        <v>0</v>
      </c>
      <c r="GB341" s="177">
        <f>IF(C341=4,SUM(DA341+DA342+DA343+DC341+DC342+DC343)*Percapita/30*GB$4+(DB341+DB342+DB343+DD341+DD342+DD343)*Cadeirante/30*GB$4,IF(C341=3,IF(DA344+DC344=10,Fixo/30*GB$4+(DA341+DA342+DA343+DC341+DC342+DC343)*Percapita/30*GB$4+(DB344+DD344)*Cadeirante/30*GB$4,IF(DA344+DC344&lt;=9,(DA344+DC344)*Crechee/30*GB$4)+(DB344+DD344)*Cadeirante/30*GB$4+(DA341+DA342+DA343+DC341+DC342+DC343)*Percapita/30*GB$4)+IF(DA344+DC344&gt;=11,Fixo/30*GB$4+(DA344+DC344-10)*Crechee/30*GB$4,0),IF(C341=2,IF(DB341+DB342+DB343+DB344+DD341+DD342+DD343+DD344=1,Cadeirante/30*GB$4,IF(DB341+DB342+DB343+DB344+DD341+DD342+DD343+DD344=2,Fixo/30*GB$4,IF(DB341+DB342+DB343+DB344+DD341+DD342+DD343+DD344&gt;2,Fixo/30*GB$4+(DB341+DB342+DB343+DB344+DD341+DD342+DD343+DD344-2)*Cadeirante/30*GB$4)))+(DA341+DA342+DA343+DC341+DC342+DC343)*Percapita/30*GB$4+(DA344+DC344)*Crechee/30*GB$4,IF(C341=1,IF(DA341+DA342+DA343+DB341+DB342+DB343+DC341+DC342+DC343+DD341+DD342+DD343&lt;=15,(DA341+DA342+DA343+DC341+DC342+DC343)*Percapita/30*GB$4,IF(DA341+DA342+DA343+DB341+DB342+DB343+DC341+DC342+DC343+DD341+DD342+DD343&gt;=16,Fixo/30*GB$4+(DA341+DA342+DA343+DB341+DB342+DB343+DC341+DC342+DC343+DD341+DD342-16)*Percapita/30*GB$4))))))</f>
        <v>0</v>
      </c>
      <c r="GC341" s="177">
        <f>IF(C341=4,SUM(DE341+DE342+DE343+DG341+DG342+DG343)*Percapita/30*GC$4+(DF341+DF342+DF343+DH341+DH342+DH343)*Cadeirante/30*GC$4,IF(C341=3,IF(DE344+DG344=10,Fixo/30*GC$4+(DE341+DE342+DE343+DG341+DG342+DG343)*Percapita/30*GC$4+(DF344+DH344)*Cadeirante/30*GC$4,IF(DE344+DG344&lt;=9,(DE344+DG344)*Crechee/30*GC$4)+(DF344+DH344)*Cadeirante/30*GC$4+(DE341+DE342+DE343+DG341+DG342+DG343)*Percapita/30*GC$4)+IF(DE344+DG344&gt;=11,Fixo/30*GC$4+(DE344+DG344-10)*Crechee/30*GC$4,0),IF(C341=2,IF(DF341+DF342+DF343+DF344+DH341+DH342+DH343+DH344=1,Cadeirante/30*GC$4,IF(DF341+DF342+DF343+DF344+DH341+DH342+DH343+DH344=2,Fixo/30*GC$4,IF(DF341+DF342+DF343+DF344+DH341+DH342+DH343+DH344&gt;2,Fixo/30*GC$4+(DF341+DF342+DF343+DF344+DH341+DH342+DH343+DH344-2)*Cadeirante/30*GC$4)))+(DE341+DE342+DE343+DG341+DG342+DG343)*Percapita/30*GC$4+(DE344+DG344)*Crechee/30*GC$4,IF(C341=1,IF(DE341+DE342+DE343+DF341+DF342+DF343+DG341+DG342+DG343+DH341+DH342+DH343&lt;=15,(DE341+DE342+DE343+DG341+DG342+DG343)*Percapita/30*GC$4,IF(DE341+DE342+DE343+DF341+DF342+DF343+DG341+DG342+DG343+DH341+DH342+DH343&gt;=16,Fixo/30*GC$4+(DE341+DE342+DE343+DF341+DF342+DF343+DG341+DG342+DG343+DH341+DH342-16)*Percapita/30*GC$4))))))</f>
        <v>0</v>
      </c>
      <c r="GD341" s="177">
        <f>IF(C341=4,SUM(DI341+DI342+DI343+DK341+DK342+DK343)*Percapita/30*GD$4+(DJ341+DJ342+DJ343+DL341+DL342+DL343)*Cadeirante/30*GD$4,IF(C341=3,IF(DI344+DK344=10,Fixo/30*GD$4+(DI341+DI342+DI343+DK341+DK342+DK343)*Percapita/30*GD$4+(DJ344+DL344)*Cadeirante/30*GD$4,IF(DI344+DK344&lt;=9,(DI344+DK344)*Crechee/30*GD$4)+(DJ344+DL344)*Cadeirante/30*GD$4+(DI341+DI342+DI343+DK341+DK342+DK343)*Percapita/30*GD$4)+IF(DI344+DK344&gt;=11,Fixo/30*GD$4+(DI344+DK344-10)*Crechee/30*GD$4,0),IF(C341=2,IF(DJ341+DJ342+DJ343+DJ344+DL341+DL342+DL343+DL344=1,Cadeirante/30*GD$4,IF(DJ341+DJ342+DJ343+DJ344+DL341+DL342+DL343+DL344=2,Fixo/30*GD$4,IF(DJ341+DJ342+DJ343+DJ344+DL341+DL342+DL343+DL344&gt;2,Fixo/30*GD$4+(DJ341+DJ342+DJ343+DJ344+DL341+DL342+DL343+DL344-2)*Cadeirante/30*GD$4)))+(DI341+DI342+DI343+DK341+DK342+DK343)*Percapita/30*GD$4+(DI344+DK344)*Crechee/30*GD$4,IF(C341=1,IF(DI341+DI342+DI343+DJ341+DJ342+DJ343+DK341+DK342+DK343+DL341+DL342+DL343&lt;=15,(DI341+DI342+DI343+DK341+DK342+DK343)*Percapita/30*GD$4,IF(DI341+DI342+DI343+DJ341+DJ342+DJ343+DK341+DK342+DK343+DL341+DL342+DL343&gt;=16,Fixo/30*GD$4+(DI341+DI342+DI343+DJ341+DJ342+DJ343+DK341+DK342+DK343+DL341+DL342-16)*Percapita/30*GD$4))))))</f>
        <v>0</v>
      </c>
      <c r="GE341" s="177">
        <f>IF(C341=4,SUM(DM341+DM342+DM343+DO341+DO342+DO343)*Percapita/30*GE$4+(DN341+DN342+DN343+DP341+DP342+DP343)*Cadeirante/30*GE$4,IF(C341=3,IF(DM344+DO344=10,Fixo/30*GE$4+(DM341+DM342+DM343+DO341+DO342+DO343)*Percapita/30*GE$4+(DN344+DP344)*Cadeirante/30*GE$4,IF(DM344+DO344&lt;=9,(DM344+DO344)*Crechee/30*GE$4)+(DN344+DP344)*Cadeirante/30*GE$4+(DM341+DM342+DM343+DO341+DO342+DO343)*Percapita/30*GE$4)+IF(DM344+DO344&gt;=11,Fixo/30*GE$4+(DM344+DO344-10)*Crechee/30*GE$4,0),IF(C341=2,IF(DN341+DN342+DN343+DN344+DP341+DP342+DP343+DP344=1,Cadeirante/30*GE$4,IF(DN341+DN342+DN343+DN344+DP341+DP342+DP343+DP344=2,Fixo/30*GE$4,IF(DN341+DN342+DN343+DN344+DP341+DP342+DP343+DP344&gt;2,Fixo/30*GE$4+(DN341+DN342+DN343+DN344+DP341+DP342+DP343+DP344-2)*Cadeirante/30*GE$4)))+(DM341+DM342+DM343+DO341+DO342+DO343)*Percapita/30*GE$4+(DM344+DO344)*Crechee/30*GE$4,IF(C341=1,IF(DM341+DM342+DM343+DN341+DN342+DN343+DO341+DO342+DO343+DP341+DP342+DP343&lt;=15,(DM341+DM342+DM343+DO341+DO342+DO343)*Percapita/30*GE$4,IF(DM341+DM342+DM343+DN341+DN342+DN343+DO341+DO342+DO343+DP341+DP342+DP343&gt;=16,Fixo/30*GE$4+(DM341+DM342+DM343+DN341+DN342+DN343+DO341+DO342+DO343+DP341+DP342-16)*Percapita/30*GE$4))))))</f>
        <v>0</v>
      </c>
      <c r="GF341" s="177">
        <f>IF(C341=4,SUM(DQ341+DQ342+DQ343+DS341+DS342+DS343)*Percapita/30*GF$4+(DR341+DR342+DR343+DT341+DT342+DT343)*Cadeirante/30*GF$4,IF(C341=3,IF(DQ344+DS344=10,Fixo/30*GF$4+(DQ341+DQ342+DQ343+DS341+DS342+DS343)*Percapita/30*GF$4+(DR344+DT344)*Cadeirante/30*GF$4,IF(DQ344+DS344&lt;=9,(DQ344+DS344)*Crechee/30*GF$4)+(DR344+DT344)*Cadeirante/30*GF$4+(DQ341+DQ342+DQ343+DS341+DS342+DS343)*Percapita/30*GF$4)+IF(DQ344+DS344&gt;=11,Fixo/30*GF$4+(DQ344+DS344-10)*Crechee/30*GF$4,0),IF(C341=2,IF(DR341+DR342+DR343+DR344+DT341+DT342+DT343+DT344=1,Cadeirante/30*GF$4,IF(DR341+DR342+DR343+DR344+DT341+DT342+DT343+DT344=2,Fixo/30*GF$4,IF(DR341+DR342+DR343+DR344+DT341+DT342+DT343+DT344&gt;2,Fixo/30*GF$4+(DR341+DR342+DR343+DR344+DT341+DT342+DT343+DT344-2)*Cadeirante/30*GF$4)))+(DQ341+DQ342+DQ343+DS341+DS342+DS343)*Percapita/30*GF$4+(DQ344+DS344)*Crechee/30*GF$4,IF(C341=1,IF(DQ341+DQ342+DQ343+DR341+DR342+DR343+DS341+DS342+DS343+DT341+DT342+DT343&lt;=15,(DQ341+DQ342+DQ343+DS341+DS342+DS343)*Percapita/30*GF$4,IF(DQ341+DQ342+DQ343+DR341+DR342+DR343+DS341+DS342+DS343+DT341+DT342+DT343&gt;=16,Fixo/30*GF$4+(DQ341+DQ342+DQ343+DR341+DR342+DR343+DS341+DS342+DS343+DT341+DT342-16)*Percapita/30*GF$4))))))</f>
        <v>0</v>
      </c>
      <c r="GG341" s="177">
        <f>IF(C341=4,SUM(DU341+DU342+DU343+DW341+DW342+DW343)*Percapita/30*GG$4+(DV341+DV342+DV343+DX341+DX342+DX343)*Cadeirante/30*GG$4,IF(C341=3,IF(DU344+DW344=10,Fixo/30*GG$4+(DU341+DU342+DU343+DW341+DW342+DW343)*Percapita/30*GG$4+(DV344+DX344)*Cadeirante/30*GG$4,IF(DU344+DW344&lt;=9,(DU344+DW344)*Crechee/30*GG$4)+(DV344+DX344)*Cadeirante/30*GG$4+(DU341+DU342+DU343+DW341+DW342+DW343)*Percapita/30*GG$4)+IF(DU344+DW344&gt;=11,Fixo/30*GG$4+(DU344+DW344-10)*Crechee/30*GG$4,0),IF(C341=2,IF(DV341+DV342+DV343+DV344+DX341+DX342+DX343+DX344=1,Cadeirante/30*GG$4,IF(DV341+DV342+DV343+DV344+DX341+DX342+DX343+DX344=2,Fixo/30*GG$4,IF(DV341+DV342+DV343+DV344+DX341+DX342+DX343+DX344&gt;2,Fixo/30*GG$4+(DV341+DV342+DV343+DV344+DX341+DX342+DX343+DX344-2)*Cadeirante/30*GG$4)))+(DU341+DU342+DU343+DW341+DW342+DW343)*Percapita/30*GG$4+(DU344+DW344)*Crechee/30*GG$4,IF(C341=1,IF(DU341+DU342+DU343+DV341+DV342+DV343+DW341+DW342+DW343+DX341+DX342+DX343&lt;=15,(DU341+DU342+DU343+DW341+DW342+DW343)*Percapita/30*GG$4,IF(DU341+DU342+DU343+DV341+DV342+DV343+DW341+DW342+DW343+DX341+DX342+DX343&gt;=16,Fixo/30*GG$4+(DU341+DU342+DU343+DV341+DV342+DV343+DW341+DW342+DW343+DX341+DX342-16)*Percapita/30*GG$4))))))</f>
        <v>0</v>
      </c>
      <c r="GH341" s="177">
        <f>IF(C341=4,SUM(DY341+DY342+DY343+EA341+EA342+EA343)*Percapita/30*GH$4+(DZ341+DZ342+DZ343+EB341+EB342+EB343)*Cadeirante/30*GH$4,IF(C341=3,IF(DY344+EA344=10,Fixo/30*GH$4+(DY341+DY342+DY343+EA341+EA342+EA343)*Percapita/30*GH$4+(DZ344+EB344)*Cadeirante/30*GH$4,IF(DY344+EA344&lt;=9,(DY344+EA344)*Crechee/30*GH$4)+(DZ344+EB344)*Cadeirante/30*GH$4+(DY341+DY342+DY343+EA341+EA342+EA343)*Percapita/30*GH$4)+IF(DY344+EA344&gt;=11,Fixo/30*GH$4+(DY344+EA344-10)*Crechee/30*GH$4,0),IF(C341=2,IF(DZ341+DZ342+DZ343+DZ344+EB341+EB342+EB343+EB344=1,Cadeirante/30*GH$4,IF(DZ341+DZ342+DZ343+DZ344+EB341+EB342+EB343+EB344=2,Fixo/30*GH$4,IF(DZ341+DZ342+DZ343+DZ344+EB341+EB342+EB343+EB344&gt;2,Fixo/30*GH$4+(DZ341+DZ342+DZ343+DZ344+EB341+EB342+EB343+EB344-2)*Cadeirante/30*GH$4)))+(DY341+DY342+DY343+EA341+EA342+EA343)*Percapita/30*GH$4+(DY344+EA344)*Crechee/30*GH$4,IF(C341=1,IF(DY341+DY342+DY343+DZ341+DZ342+DZ343+EA341+EA342+EA343+EB341+EB342+EB343&lt;=15,(DY341+DY342+DY343+EA341+EA342+EA343)*Percapita/30*GH$4,IF(DY341+DY342+DY343+DZ341+DZ342+DZ343+EA341+EA342+EA343+EB341+EB342+EB343&gt;=16,Fixo/30*GH$4+(DY341+DY342+DY343+DZ341+DZ342+DZ343+EA341+EA342+EA343+EB341+EB342-16)*Percapita/30*GH$4))))))</f>
        <v>0</v>
      </c>
      <c r="GI341" s="177">
        <f>IF(C341=4,SUM(EC341+EC342+EC343+EE341+EE342+EE343)*Percapita/30*GI$4+(ED341+ED342+ED343+EF341+EF342+EF343)*Cadeirante/30*GI$4,IF(C341=3,IF(EC344+EE344=10,Fixo/30*GI$4+(EC341+EC342+EC343+EE341+EE342+EE343)*Percapita/30*GI$4+(ED344+EF344)*Cadeirante/30*GI$4,IF(EC344+EE344&lt;=9,(EC344+EE344)*Crechee/30*GI$4)+(ED344+EF344)*Cadeirante/30*GI$4+(EC341+EC342+EC343+EE341+EE342+EE343)*Percapita/30*GI$4)+IF(EC344+EE344&gt;=11,Fixo/30*GI$4+(EC344+EE344-10)*Crechee/30*GI$4,0),IF(C341=2,IF(ED341+ED342+ED343+ED344+EF341+EF342+EF343+EF344=1,Cadeirante/30*GI$4,IF(ED341+ED342+ED343+ED344+EF341+EF342+EF343+EF344=2,Fixo/30*GI$4,IF(ED341+ED342+ED343+ED344+EF341+EF342+EF343+EF344&gt;2,Fixo/30*GI$4+(ED341+ED342+ED343+ED344+EF341+EF342+EF343+EF344-2)*Cadeirante/30*GI$4)))+(EC341+EC342+EC343+EE341+EE342+EE343)*Percapita/30*GI$4+(EC344+EE344)*Crechee/30*GI$4,IF(C341=1,IF(EC341+EC342+EC343+ED341+ED342+ED343+EE341+EE342+EE343+EF341+EF342+EF343&lt;=15,(EC341+EC342+EC343+EE341+EE342+EE343)*Percapita/30*GI$4,IF(EC341+EC342+EC343+ED341+ED342+ED343+EE341+EE342+EE343+EF341+EF342+EF343&gt;=16,Fixo/30*GI$4+(EC341+EC342+EC343+ED341+ED342+ED343+EE341+EE342+EE343+EF341+EF342-16)*Percapita/30*GI$4))))))</f>
        <v>0</v>
      </c>
      <c r="GJ341" s="177">
        <f>IF(C341=4,SUM(EG341+EG342+EG343+EI341+EI342+EI343)*Percapita/30*GJ$4+(EH341+EH342+EH343+EJ341+EJ342+EJ343)*Cadeirante/30*GJ$4,IF(C341=3,IF(EG344+EI344=10,Fixo/30*GJ$4+(EG341+EG342+EG343+EI341+EI342+EI343)*Percapita/30*GJ$4+(EH344+EJ344)*Cadeirante/30*GJ$4,IF(EG344+EI344&lt;=9,(EG344+EI344)*Crechee/30*GJ$4)+(EH344+EJ344)*Cadeirante/30*GJ$4+(EG341+EG342+EG343+EI341+EI342+EI343)*Percapita/30*GJ$4)+IF(EG344+EI344&gt;=11,Fixo/30*GJ$4+(EG344+EI344-10)*Crechee/30*GJ$4,0),IF(C341=2,IF(EH341+EH342+EH343+EH344+EJ341+EJ342+EJ343+EJ344=1,Cadeirante/30*GJ$4,IF(EH341+EH342+EH343+EH344+EJ341+EJ342+EJ343+EJ344=2,Fixo/30*GJ$4,IF(EH341+EH342+EH343+EH344+EJ341+EJ342+EJ343+EJ344&gt;2,Fixo/30*GJ$4+(EH341+EH342+EH343+EH344+EJ341+EJ342+EJ343+EJ344-2)*Cadeirante/30*GJ$4)))+(EG341+EG342+EG343+EI341+EI342+EI343)*Percapita/30*GJ$4+(EG344+EI344)*Crechee/30*GJ$4,IF(C341=1,IF(EG341+EG342+EG343+EH341+EH342+EH343+EI341+EI342+EI343+EJ341+EJ342+EJ343&lt;=15,(EG341+EG342+EG343+EI341+EI342+EI343)*Percapita/30*GJ$4,IF(EG341+EG342+EG343+EH341+EH342+EH343+EI341+EI342+EI343+EJ341+EJ342+EJ343&gt;=16,Fixo/30*GJ$4+(EG341+EG342+EG343+EH341+EH342+EH343+EI341+EI342+EI343+EJ341+EJ342-16)*Percapita/30*GJ$4))))))</f>
        <v>0</v>
      </c>
      <c r="GK341" s="178"/>
      <c r="GL341" s="103">
        <f t="shared" si="390"/>
        <v>0</v>
      </c>
      <c r="GM341" s="124"/>
      <c r="GN341" s="104">
        <f>SUMIF(V341:V344,"&lt;0")*Cadeirante/30*GN$4+SUMIF(X341:X344,"&lt;0")*Cadeirante/30*GN$4</f>
        <v>0</v>
      </c>
      <c r="GO341" s="104">
        <f>SUMIF(Z341:Z344,"&lt;0")*Cadeirante/30*GO$4+SUMIF(AB341:AB344,"&lt;0")*Cadeirante/30*GO$4</f>
        <v>0</v>
      </c>
      <c r="GP341" s="104">
        <f>SUMIF(AD341:AD344,"&lt;0")*Cadeirante/30*GP$4+SUMIF(AF341:AF344,"&lt;0")*Cadeirante/30*GP$4</f>
        <v>0</v>
      </c>
      <c r="GQ341" s="104">
        <f>SUMIF(AH341:AH344,"&lt;0")*Cadeirante/30*GQ$4+SUMIF(AJ341:AJ344,"&lt;0")*Cadeirante/30*GQ$4</f>
        <v>0</v>
      </c>
      <c r="GR341" s="104">
        <f>SUMIF(AL341:AL344,"&lt;0")*Cadeirante/30*GR$4+SUMIF(AN341:AN344,"&lt;0")*Cadeirante/30*GR$4</f>
        <v>0</v>
      </c>
      <c r="GS341" s="104">
        <f>SUMIF(AP341:AP344,"&lt;0")*Cadeirante/30*GS$4+SUMIF(AR341:AR344,"&lt;0")*Cadeirante/30*GS$4</f>
        <v>0</v>
      </c>
      <c r="GT341" s="104">
        <f>SUMIF(AT341:AT344,"&lt;0")*Cadeirante/30*GT$4+SUMIF(AV341:AV344,"&lt;0")*Cadeirante/30*GT$4</f>
        <v>0</v>
      </c>
      <c r="GU341" s="104">
        <f>SUMIF(AX341:AX344,"&lt;0")*Cadeirante/30*GU$4+SUMIF(AZ341:AZ344,"&lt;0")*Cadeirante/30*GU$4</f>
        <v>0</v>
      </c>
      <c r="GV341" s="104">
        <f>SUMIF(BB341:BB344,"&lt;0")*Cadeirante/30*GV$4+SUMIF(BD341:BD344,"&lt;0")*Cadeirante/30*GV$4</f>
        <v>0</v>
      </c>
      <c r="GW341" s="104">
        <f>SUMIF(BF341:BF344,"&lt;0")*Cadeirante/30*GW$4+SUMIF(BH341:BH344,"&lt;0")*Cadeirante/30*GW$4</f>
        <v>0</v>
      </c>
      <c r="GX341" s="104">
        <f>SUMIF(BJ341:BJ344,"&lt;0")*Cadeirante/30*GX$4+SUMIF(BL341:BL344,"&lt;0")*Cadeirante/30*GX$4</f>
        <v>0</v>
      </c>
      <c r="GY341" s="104">
        <f>SUMIF(BN341:BN344,"&lt;0")*Cadeirante/30*GY$4+SUMIF(BP341:BP344,"&lt;0")*Cadeirante/30*GY$4</f>
        <v>0</v>
      </c>
      <c r="GZ341" s="104">
        <f>SUMIF(BR341:BR344,"&lt;0")*Cadeirante/30*GZ$4+SUMIF(BT341:BT344,"&lt;0")*Cadeirante/30*GZ$4</f>
        <v>0</v>
      </c>
      <c r="HA341" s="104">
        <f>SUMIF(BV341:BV344,"&lt;0")*Cadeirante/30*HA$4+SUMIF(BX341:BX344,"&lt;0")*Cadeirante/30*HA$4</f>
        <v>0</v>
      </c>
      <c r="HB341" s="104">
        <f>SUMIF(BZ341:BZ344,"&lt;0")*Cadeirante/30*HB$4+SUMIF(CB341:CB344,"&lt;0")*Cadeirante/30*HB$4</f>
        <v>0</v>
      </c>
      <c r="HC341" s="104">
        <f>SUMIF(CD341:CD344,"&lt;0")*Cadeirante/30*HC$4+SUMIF(CF341:CF344,"&lt;0")*Cadeirante/30*HC$4</f>
        <v>0</v>
      </c>
      <c r="HD341" s="104">
        <f>SUMIF(CH341:CH344,"&lt;0")*Cadeirante/30*HD$4+SUMIF(CJ341:CJ344,"&lt;0")*Cadeirante/30*HD$4</f>
        <v>0</v>
      </c>
      <c r="HE341" s="104">
        <f>SUMIF(CL341:CL344,"&lt;0")*Cadeirante/30*HE$4+SUMIF(CN341:CN344,"&lt;0")*Cadeirante/30*HE$4</f>
        <v>0</v>
      </c>
      <c r="HF341" s="104">
        <f>SUMIF(CP341:CP344,"&lt;0")*Cadeirante/30*HF$4+SUMIF(CR341:CR344,"&lt;0")*Cadeirante/30*HF$4</f>
        <v>0</v>
      </c>
      <c r="HG341" s="104">
        <f>SUMIF(CT341:CT344,"&lt;0")*Cadeirante/30*HG$4+SUMIF(CV341:CV344,"&lt;0")*Cadeirante/30*HG$4</f>
        <v>0</v>
      </c>
      <c r="HH341" s="104">
        <f>SUMIF(CX341:CX344,"&lt;0")*Cadeirante/30*HH$4+SUMIF(CZ341:CZ344,"&lt;0")*Cadeirante/30*HH$4</f>
        <v>0</v>
      </c>
      <c r="HI341" s="104">
        <f>SUMIF(DB341:DB344,"&lt;0")*Cadeirante/30*HI$4+SUMIF(DD341:DD344,"&lt;0")*Cadeirante/30*HI$4</f>
        <v>0</v>
      </c>
      <c r="HJ341" s="104">
        <f>SUMIF(DF341:DF344,"&lt;0")*Cadeirante/30*HJ$4+SUMIF(DH341:DH344,"&lt;0")*Cadeirante/30*HJ$4</f>
        <v>0</v>
      </c>
      <c r="HK341" s="104">
        <f>SUMIF(DJ341:DJ344,"&lt;0")*Cadeirante/30*HK$4+SUMIF(DL341:DL344,"&lt;0")*Cadeirante/30*HK$4</f>
        <v>0</v>
      </c>
      <c r="HL341" s="104">
        <f>SUMIF(DN341:DN344,"&lt;0")*Cadeirante/30*HL$4+SUMIF(DP341:DP344,"&lt;0")*Cadeirante/30*HL$4</f>
        <v>0</v>
      </c>
      <c r="HM341" s="104">
        <f>SUMIF(DR341:DR344,"&lt;0")*Cadeirante/30*HM$4+SUMIF(DT341:DT344,"&lt;0")*Cadeirante/30*HM$4</f>
        <v>0</v>
      </c>
      <c r="HN341" s="104">
        <f>SUMIF(DV341:DV344,"&lt;0")*Cadeirante/30*HN$4+SUMIF(DX341:DX344,"&lt;0")*Cadeirante/30*HN$4</f>
        <v>0</v>
      </c>
      <c r="HO341" s="104">
        <f>SUMIF(DZ341:DZ344,"&lt;0")*Cadeirante/30*HO$4+SUMIF(EB341:EB344,"&lt;0")*Cadeirante/30*HO$4</f>
        <v>0</v>
      </c>
      <c r="HP341" s="104">
        <f>SUMIF(ED341:ED344,"&lt;0")*Cadeirante/30*HP$4+SUMIF(EF341:EF344,"&lt;0")*Cadeirante/30*HP$4</f>
        <v>0</v>
      </c>
      <c r="HQ341" s="64"/>
      <c r="HR341" s="64"/>
      <c r="HS341" s="64"/>
      <c r="HT341" s="64"/>
      <c r="HU341" s="64"/>
      <c r="HV341" s="64"/>
      <c r="HW341" s="176">
        <v>17629.309999999998</v>
      </c>
      <c r="HX341" s="64"/>
      <c r="HY341" s="280">
        <f>IF(ISTEXT(EM341), VALUE(EM341), EM341)</f>
        <v>0</v>
      </c>
      <c r="HZ341" s="280">
        <f>IF(ISTEXT(EN341), VALUE(EN341), EN341)</f>
        <v>0</v>
      </c>
      <c r="IA341" s="280">
        <f>IF(ISTEXT(EO341), VALUE(EO341), EO341)</f>
        <v>0</v>
      </c>
      <c r="IB341" s="64" t="b">
        <f>HW341=FE341</f>
        <v>0</v>
      </c>
      <c r="IC341" s="64"/>
    </row>
    <row r="342" spans="1:237" s="106" customFormat="1" ht="22.5" customHeight="1" x14ac:dyDescent="0.25">
      <c r="A342" s="368" t="s">
        <v>3462</v>
      </c>
      <c r="B342" s="369" t="s">
        <v>3463</v>
      </c>
      <c r="C342" s="370" t="s">
        <v>3186</v>
      </c>
      <c r="D342" s="371" t="s">
        <v>3464</v>
      </c>
      <c r="E342" s="371" t="s">
        <v>3465</v>
      </c>
      <c r="F342" s="372" t="s">
        <v>3182</v>
      </c>
      <c r="G342" s="372" t="s">
        <v>3183</v>
      </c>
      <c r="H342" s="373" t="s">
        <v>2139</v>
      </c>
      <c r="I342" s="374" t="s">
        <v>3466</v>
      </c>
      <c r="J342" s="421" t="s">
        <v>3184</v>
      </c>
      <c r="K342" s="421" t="s">
        <v>3187</v>
      </c>
      <c r="L342" s="329">
        <f>CONTINUA!BV342</f>
        <v>0</v>
      </c>
      <c r="M342" s="329">
        <f>CONTINUA!BW342</f>
        <v>0</v>
      </c>
      <c r="N342" s="895"/>
      <c r="O342" s="896" t="s">
        <v>3551</v>
      </c>
      <c r="P342" s="897">
        <v>0</v>
      </c>
      <c r="Q342" s="400">
        <v>23</v>
      </c>
      <c r="R342" s="401"/>
      <c r="S342" s="400"/>
      <c r="T342" s="401"/>
      <c r="U342" s="400"/>
      <c r="V342" s="401"/>
      <c r="W342" s="400"/>
      <c r="X342" s="401"/>
      <c r="Y342" s="400"/>
      <c r="Z342" s="401"/>
      <c r="AA342" s="400"/>
      <c r="AB342" s="401"/>
      <c r="AC342" s="400"/>
      <c r="AD342" s="401"/>
      <c r="AE342" s="400"/>
      <c r="AF342" s="401"/>
      <c r="AG342" s="400"/>
      <c r="AH342" s="401"/>
      <c r="AI342" s="400"/>
      <c r="AJ342" s="401"/>
      <c r="AK342" s="400"/>
      <c r="AL342" s="401"/>
      <c r="AM342" s="400"/>
      <c r="AN342" s="401"/>
      <c r="AO342" s="400"/>
      <c r="AP342" s="401"/>
      <c r="AQ342" s="400"/>
      <c r="AR342" s="401"/>
      <c r="AS342" s="400"/>
      <c r="AT342" s="401"/>
      <c r="AU342" s="400"/>
      <c r="AV342" s="401"/>
      <c r="AW342" s="400"/>
      <c r="AX342" s="401"/>
      <c r="AY342" s="400"/>
      <c r="AZ342" s="401"/>
      <c r="BA342" s="400"/>
      <c r="BB342" s="401"/>
      <c r="BC342" s="400"/>
      <c r="BD342" s="401"/>
      <c r="BE342" s="400"/>
      <c r="BF342" s="401"/>
      <c r="BG342" s="400"/>
      <c r="BH342" s="401"/>
      <c r="BI342" s="400"/>
      <c r="BJ342" s="401"/>
      <c r="BK342" s="400"/>
      <c r="BL342" s="401"/>
      <c r="BM342" s="400"/>
      <c r="BN342" s="401"/>
      <c r="BO342" s="400"/>
      <c r="BP342" s="401"/>
      <c r="BQ342" s="400"/>
      <c r="BR342" s="401"/>
      <c r="BS342" s="400"/>
      <c r="BT342" s="401"/>
      <c r="BU342" s="400"/>
      <c r="BV342" s="401"/>
      <c r="BW342" s="400"/>
      <c r="BX342" s="401"/>
      <c r="BY342" s="400"/>
      <c r="BZ342" s="401"/>
      <c r="CA342" s="400"/>
      <c r="CB342" s="401"/>
      <c r="CC342" s="400"/>
      <c r="CD342" s="401"/>
      <c r="CE342" s="400"/>
      <c r="CF342" s="401"/>
      <c r="CG342" s="400"/>
      <c r="CH342" s="401"/>
      <c r="CI342" s="400"/>
      <c r="CJ342" s="401"/>
      <c r="CK342" s="400"/>
      <c r="CL342" s="401"/>
      <c r="CM342" s="400"/>
      <c r="CN342" s="401"/>
      <c r="CO342" s="400"/>
      <c r="CP342" s="401"/>
      <c r="CQ342" s="400"/>
      <c r="CR342" s="401"/>
      <c r="CS342" s="400"/>
      <c r="CT342" s="401"/>
      <c r="CU342" s="400"/>
      <c r="CV342" s="401"/>
      <c r="CW342" s="400"/>
      <c r="CX342" s="401"/>
      <c r="CY342" s="400"/>
      <c r="CZ342" s="401"/>
      <c r="DA342" s="400"/>
      <c r="DB342" s="401"/>
      <c r="DC342" s="400"/>
      <c r="DD342" s="401"/>
      <c r="DE342" s="400"/>
      <c r="DF342" s="401"/>
      <c r="DG342" s="400"/>
      <c r="DH342" s="401"/>
      <c r="DI342" s="400"/>
      <c r="DJ342" s="401"/>
      <c r="DK342" s="400"/>
      <c r="DL342" s="401"/>
      <c r="DM342" s="400"/>
      <c r="DN342" s="401"/>
      <c r="DO342" s="400"/>
      <c r="DP342" s="401"/>
      <c r="DQ342" s="400"/>
      <c r="DR342" s="401"/>
      <c r="DS342" s="400"/>
      <c r="DT342" s="401"/>
      <c r="DU342" s="400"/>
      <c r="DV342" s="401"/>
      <c r="DW342" s="400"/>
      <c r="DX342" s="401"/>
      <c r="DY342" s="400"/>
      <c r="DZ342" s="401"/>
      <c r="EA342" s="400"/>
      <c r="EB342" s="401"/>
      <c r="EC342" s="400"/>
      <c r="ED342" s="401"/>
      <c r="EE342" s="400"/>
      <c r="EF342" s="401"/>
      <c r="EG342" s="400"/>
      <c r="EH342" s="401"/>
      <c r="EI342" s="400"/>
      <c r="EJ342" s="447"/>
      <c r="EK342" s="511"/>
      <c r="EL342" s="514"/>
      <c r="EM342" s="448"/>
      <c r="EN342" s="344"/>
      <c r="EO342" s="345"/>
      <c r="EP342" s="171">
        <f t="shared" si="382"/>
        <v>23</v>
      </c>
      <c r="EQ342" s="171">
        <f t="shared" si="383"/>
        <v>0</v>
      </c>
      <c r="ER342" s="171">
        <f t="shared" si="384"/>
        <v>0</v>
      </c>
      <c r="ES342" s="171">
        <f t="shared" si="385"/>
        <v>0</v>
      </c>
      <c r="ET342" s="171">
        <f t="shared" si="386"/>
        <v>0</v>
      </c>
      <c r="EU342" s="171">
        <f t="shared" si="387"/>
        <v>0</v>
      </c>
      <c r="EV342" s="172">
        <f t="shared" si="388"/>
        <v>23</v>
      </c>
      <c r="EW342" s="173"/>
      <c r="EX342" s="248">
        <f t="shared" si="400"/>
        <v>0</v>
      </c>
      <c r="EY342" s="174">
        <f>(L342*regular)+(M342*Cadeirantee)</f>
        <v>0</v>
      </c>
      <c r="EZ342" s="249">
        <f>SUMIF(FG342:GJ342,"&gt;0")</f>
        <v>0</v>
      </c>
      <c r="FA342" s="249">
        <f>SUMIF(FG342:GJ342,"&lt;0")+SUMIF(GN342:HP342,"&lt;0")</f>
        <v>0</v>
      </c>
      <c r="FB342" s="174">
        <v>0</v>
      </c>
      <c r="FC342" s="126">
        <f>N342*km*'VALORES TABELA'!$B$13</f>
        <v>0</v>
      </c>
      <c r="FD342" s="250">
        <f t="shared" ref="FD342:FD345" si="401">GL342</f>
        <v>0</v>
      </c>
      <c r="FE342" s="105"/>
      <c r="FF342" s="119"/>
      <c r="FG342" s="119"/>
      <c r="FH342" s="119"/>
      <c r="FI342" s="119"/>
      <c r="FJ342" s="119"/>
      <c r="FK342" s="119"/>
      <c r="FL342" s="119"/>
      <c r="FM342" s="119"/>
      <c r="FN342" s="119"/>
      <c r="FO342" s="119"/>
      <c r="FP342" s="119"/>
      <c r="FQ342" s="119"/>
      <c r="FR342" s="119"/>
      <c r="FS342" s="119"/>
      <c r="FT342" s="119"/>
      <c r="FU342" s="119"/>
      <c r="FV342" s="119"/>
      <c r="FW342" s="119"/>
      <c r="FX342" s="119"/>
      <c r="FY342" s="119"/>
      <c r="FZ342" s="119"/>
      <c r="GA342" s="119"/>
      <c r="GB342" s="119"/>
      <c r="GC342" s="119"/>
      <c r="GD342" s="119"/>
      <c r="GE342" s="119"/>
      <c r="GF342" s="119"/>
      <c r="GG342" s="119"/>
      <c r="GH342" s="119"/>
      <c r="GI342" s="119"/>
      <c r="GJ342" s="119"/>
      <c r="GK342" s="251"/>
      <c r="GL342" s="103">
        <f t="shared" si="390"/>
        <v>0</v>
      </c>
      <c r="GM342" s="124"/>
      <c r="GN342" s="104"/>
      <c r="GO342" s="104"/>
      <c r="GP342" s="104"/>
      <c r="GQ342" s="104"/>
      <c r="GR342" s="104"/>
      <c r="GS342" s="104"/>
      <c r="GT342" s="104"/>
      <c r="GU342" s="104"/>
      <c r="GV342" s="104"/>
      <c r="GW342" s="104"/>
      <c r="GX342" s="104"/>
      <c r="GY342" s="104"/>
      <c r="GZ342" s="104"/>
      <c r="HA342" s="104"/>
      <c r="HB342" s="104"/>
      <c r="HC342" s="104"/>
      <c r="HD342" s="104"/>
      <c r="HE342" s="104"/>
      <c r="HF342" s="104"/>
      <c r="HG342" s="104"/>
      <c r="HH342" s="104"/>
      <c r="HI342" s="104"/>
      <c r="HJ342" s="104"/>
      <c r="HK342" s="104"/>
      <c r="HL342" s="104"/>
      <c r="HM342" s="104"/>
      <c r="HN342" s="104"/>
      <c r="HO342" s="104"/>
      <c r="HP342" s="104"/>
      <c r="HQ342" s="64"/>
      <c r="HR342" s="64"/>
      <c r="HS342" s="64"/>
      <c r="HT342" s="64"/>
      <c r="HU342" s="64"/>
      <c r="HV342" s="64"/>
      <c r="HW342" s="105"/>
      <c r="HX342" s="64"/>
      <c r="HY342" s="280">
        <f t="shared" ref="HY342:HY345" si="402">IF(ISTEXT(EM342), VALUE(EM342), EM342)</f>
        <v>0</v>
      </c>
      <c r="HZ342" s="280">
        <f t="shared" ref="HZ342:HZ345" si="403">IF(ISTEXT(EN342), VALUE(EN342), EN342)</f>
        <v>0</v>
      </c>
      <c r="IA342" s="280">
        <f t="shared" ref="IA342:IA345" si="404">IF(ISTEXT(EO342), VALUE(EO342), EO342)</f>
        <v>0</v>
      </c>
      <c r="IB342" s="64"/>
      <c r="IC342" s="64"/>
    </row>
    <row r="343" spans="1:237" s="106" customFormat="1" ht="22.5" customHeight="1" x14ac:dyDescent="0.25">
      <c r="A343" s="368" t="s">
        <v>3462</v>
      </c>
      <c r="B343" s="369" t="s">
        <v>3463</v>
      </c>
      <c r="C343" s="375" t="s">
        <v>3186</v>
      </c>
      <c r="D343" s="371" t="s">
        <v>3464</v>
      </c>
      <c r="E343" s="371" t="s">
        <v>3465</v>
      </c>
      <c r="F343" s="376" t="s">
        <v>3182</v>
      </c>
      <c r="G343" s="376" t="s">
        <v>3183</v>
      </c>
      <c r="H343" s="373" t="s">
        <v>2139</v>
      </c>
      <c r="I343" s="374" t="s">
        <v>3466</v>
      </c>
      <c r="J343" s="421" t="s">
        <v>3184</v>
      </c>
      <c r="K343" s="422" t="s">
        <v>3188</v>
      </c>
      <c r="L343" s="329">
        <f>CONTINUA!BV343</f>
        <v>0</v>
      </c>
      <c r="M343" s="329">
        <f>CONTINUA!BW343</f>
        <v>0</v>
      </c>
      <c r="N343" s="895"/>
      <c r="O343" s="896" t="s">
        <v>3551</v>
      </c>
      <c r="P343" s="897">
        <v>0</v>
      </c>
      <c r="Q343" s="400"/>
      <c r="R343" s="401"/>
      <c r="S343" s="400"/>
      <c r="T343" s="401"/>
      <c r="U343" s="400"/>
      <c r="V343" s="401"/>
      <c r="W343" s="400"/>
      <c r="X343" s="401"/>
      <c r="Y343" s="400"/>
      <c r="Z343" s="401"/>
      <c r="AA343" s="400"/>
      <c r="AB343" s="401"/>
      <c r="AC343" s="400"/>
      <c r="AD343" s="401"/>
      <c r="AE343" s="400"/>
      <c r="AF343" s="401"/>
      <c r="AG343" s="400"/>
      <c r="AH343" s="401"/>
      <c r="AI343" s="400"/>
      <c r="AJ343" s="401"/>
      <c r="AK343" s="400"/>
      <c r="AL343" s="401"/>
      <c r="AM343" s="400"/>
      <c r="AN343" s="401"/>
      <c r="AO343" s="400"/>
      <c r="AP343" s="401"/>
      <c r="AQ343" s="400"/>
      <c r="AR343" s="401"/>
      <c r="AS343" s="400"/>
      <c r="AT343" s="401"/>
      <c r="AU343" s="400"/>
      <c r="AV343" s="401"/>
      <c r="AW343" s="400"/>
      <c r="AX343" s="401"/>
      <c r="AY343" s="400"/>
      <c r="AZ343" s="401"/>
      <c r="BA343" s="400"/>
      <c r="BB343" s="401"/>
      <c r="BC343" s="400"/>
      <c r="BD343" s="401"/>
      <c r="BE343" s="400"/>
      <c r="BF343" s="401"/>
      <c r="BG343" s="400"/>
      <c r="BH343" s="401"/>
      <c r="BI343" s="400"/>
      <c r="BJ343" s="401"/>
      <c r="BK343" s="400"/>
      <c r="BL343" s="401"/>
      <c r="BM343" s="400"/>
      <c r="BN343" s="401"/>
      <c r="BO343" s="400"/>
      <c r="BP343" s="401"/>
      <c r="BQ343" s="400"/>
      <c r="BR343" s="401"/>
      <c r="BS343" s="400"/>
      <c r="BT343" s="401"/>
      <c r="BU343" s="400"/>
      <c r="BV343" s="401"/>
      <c r="BW343" s="400"/>
      <c r="BX343" s="401"/>
      <c r="BY343" s="400"/>
      <c r="BZ343" s="401"/>
      <c r="CA343" s="400"/>
      <c r="CB343" s="401"/>
      <c r="CC343" s="400"/>
      <c r="CD343" s="401"/>
      <c r="CE343" s="400"/>
      <c r="CF343" s="401"/>
      <c r="CG343" s="400"/>
      <c r="CH343" s="401"/>
      <c r="CI343" s="400"/>
      <c r="CJ343" s="401"/>
      <c r="CK343" s="400"/>
      <c r="CL343" s="401"/>
      <c r="CM343" s="400"/>
      <c r="CN343" s="401"/>
      <c r="CO343" s="400"/>
      <c r="CP343" s="401"/>
      <c r="CQ343" s="400"/>
      <c r="CR343" s="401"/>
      <c r="CS343" s="400"/>
      <c r="CT343" s="401"/>
      <c r="CU343" s="400"/>
      <c r="CV343" s="401"/>
      <c r="CW343" s="400"/>
      <c r="CX343" s="401"/>
      <c r="CY343" s="400"/>
      <c r="CZ343" s="401"/>
      <c r="DA343" s="400"/>
      <c r="DB343" s="401"/>
      <c r="DC343" s="400"/>
      <c r="DD343" s="401"/>
      <c r="DE343" s="400"/>
      <c r="DF343" s="401"/>
      <c r="DG343" s="400"/>
      <c r="DH343" s="401"/>
      <c r="DI343" s="400"/>
      <c r="DJ343" s="401"/>
      <c r="DK343" s="400"/>
      <c r="DL343" s="401"/>
      <c r="DM343" s="400"/>
      <c r="DN343" s="401"/>
      <c r="DO343" s="400"/>
      <c r="DP343" s="401"/>
      <c r="DQ343" s="400"/>
      <c r="DR343" s="401"/>
      <c r="DS343" s="400"/>
      <c r="DT343" s="401"/>
      <c r="DU343" s="400"/>
      <c r="DV343" s="401"/>
      <c r="DW343" s="400"/>
      <c r="DX343" s="401"/>
      <c r="DY343" s="400"/>
      <c r="DZ343" s="401"/>
      <c r="EA343" s="400"/>
      <c r="EB343" s="401"/>
      <c r="EC343" s="400"/>
      <c r="ED343" s="401"/>
      <c r="EE343" s="400"/>
      <c r="EF343" s="401"/>
      <c r="EG343" s="400"/>
      <c r="EH343" s="401"/>
      <c r="EI343" s="400"/>
      <c r="EJ343" s="447"/>
      <c r="EK343" s="511"/>
      <c r="EL343" s="514"/>
      <c r="EM343" s="448"/>
      <c r="EN343" s="344"/>
      <c r="EO343" s="345"/>
      <c r="EP343" s="171">
        <f t="shared" si="382"/>
        <v>0</v>
      </c>
      <c r="EQ343" s="171">
        <f t="shared" si="383"/>
        <v>0</v>
      </c>
      <c r="ER343" s="171">
        <f t="shared" si="384"/>
        <v>0</v>
      </c>
      <c r="ES343" s="171">
        <f t="shared" si="385"/>
        <v>0</v>
      </c>
      <c r="ET343" s="171">
        <f t="shared" si="386"/>
        <v>0</v>
      </c>
      <c r="EU343" s="171">
        <f t="shared" si="387"/>
        <v>0</v>
      </c>
      <c r="EV343" s="172">
        <f t="shared" si="388"/>
        <v>0</v>
      </c>
      <c r="EW343" s="125"/>
      <c r="EX343" s="248">
        <f t="shared" si="400"/>
        <v>0</v>
      </c>
      <c r="EY343" s="174">
        <f>(L343*regular)+(M343*Cadeirantee)</f>
        <v>0</v>
      </c>
      <c r="EZ343" s="249">
        <f>SUMIF(FG343:GJ343,"&gt;0")</f>
        <v>0</v>
      </c>
      <c r="FA343" s="249">
        <f>SUMIF(FG343:GJ343,"&lt;0")+SUMIF(GN343:HP343,"&lt;0")</f>
        <v>0</v>
      </c>
      <c r="FB343" s="174">
        <v>0</v>
      </c>
      <c r="FC343" s="126">
        <f>N343*km*'VALORES TABELA'!$B$13</f>
        <v>0</v>
      </c>
      <c r="FD343" s="250">
        <f t="shared" si="401"/>
        <v>0</v>
      </c>
      <c r="FE343" s="105"/>
      <c r="FF343" s="108"/>
      <c r="FG343" s="108"/>
      <c r="FH343" s="108"/>
      <c r="FI343" s="108"/>
      <c r="FJ343" s="108"/>
      <c r="FK343" s="108"/>
      <c r="FL343" s="108"/>
      <c r="FM343" s="108"/>
      <c r="FN343" s="108"/>
      <c r="FO343" s="108"/>
      <c r="FP343" s="108"/>
      <c r="FQ343" s="108"/>
      <c r="FR343" s="108"/>
      <c r="FS343" s="108"/>
      <c r="FT343" s="108"/>
      <c r="FU343" s="108"/>
      <c r="FV343" s="108"/>
      <c r="FW343" s="108"/>
      <c r="FX343" s="108"/>
      <c r="FY343" s="108"/>
      <c r="FZ343" s="108"/>
      <c r="GA343" s="108"/>
      <c r="GB343" s="108"/>
      <c r="GC343" s="108"/>
      <c r="GD343" s="108"/>
      <c r="GE343" s="108"/>
      <c r="GF343" s="108"/>
      <c r="GG343" s="108"/>
      <c r="GH343" s="108"/>
      <c r="GI343" s="108"/>
      <c r="GJ343" s="108"/>
      <c r="GK343" s="251"/>
      <c r="GL343" s="103">
        <f t="shared" si="390"/>
        <v>0</v>
      </c>
      <c r="GM343" s="124"/>
      <c r="GN343" s="104"/>
      <c r="GO343" s="104"/>
      <c r="GP343" s="104"/>
      <c r="GQ343" s="104"/>
      <c r="GR343" s="104"/>
      <c r="GS343" s="104"/>
      <c r="GT343" s="104"/>
      <c r="GU343" s="104"/>
      <c r="GV343" s="104"/>
      <c r="GW343" s="104"/>
      <c r="GX343" s="104"/>
      <c r="GY343" s="104"/>
      <c r="GZ343" s="104"/>
      <c r="HA343" s="104"/>
      <c r="HB343" s="104"/>
      <c r="HC343" s="104"/>
      <c r="HD343" s="104"/>
      <c r="HE343" s="104"/>
      <c r="HF343" s="104"/>
      <c r="HG343" s="104"/>
      <c r="HH343" s="104"/>
      <c r="HI343" s="104"/>
      <c r="HJ343" s="104"/>
      <c r="HK343" s="104"/>
      <c r="HL343" s="104"/>
      <c r="HM343" s="104"/>
      <c r="HN343" s="104"/>
      <c r="HO343" s="104"/>
      <c r="HP343" s="104"/>
      <c r="HQ343" s="64"/>
      <c r="HR343" s="64"/>
      <c r="HS343" s="64"/>
      <c r="HT343" s="64"/>
      <c r="HU343" s="64"/>
      <c r="HV343" s="64"/>
      <c r="HW343" s="105"/>
      <c r="HX343" s="64"/>
      <c r="HY343" s="280">
        <f t="shared" si="402"/>
        <v>0</v>
      </c>
      <c r="HZ343" s="280">
        <f t="shared" si="403"/>
        <v>0</v>
      </c>
      <c r="IA343" s="280">
        <f t="shared" si="404"/>
        <v>0</v>
      </c>
      <c r="IB343" s="64"/>
      <c r="IC343" s="64"/>
    </row>
    <row r="344" spans="1:237" s="106" customFormat="1" ht="22.5" customHeight="1" x14ac:dyDescent="0.25">
      <c r="A344" s="368" t="s">
        <v>3462</v>
      </c>
      <c r="B344" s="369" t="s">
        <v>3463</v>
      </c>
      <c r="C344" s="375" t="s">
        <v>3186</v>
      </c>
      <c r="D344" s="371" t="s">
        <v>3464</v>
      </c>
      <c r="E344" s="371" t="s">
        <v>3465</v>
      </c>
      <c r="F344" s="376" t="s">
        <v>3182</v>
      </c>
      <c r="G344" s="376" t="s">
        <v>3183</v>
      </c>
      <c r="H344" s="373" t="s">
        <v>2139</v>
      </c>
      <c r="I344" s="374" t="s">
        <v>3466</v>
      </c>
      <c r="J344" s="421" t="s">
        <v>3184</v>
      </c>
      <c r="K344" s="423" t="s">
        <v>3189</v>
      </c>
      <c r="L344" s="329">
        <f>CONTINUA!BV344</f>
        <v>0</v>
      </c>
      <c r="M344" s="329">
        <f>CONTINUA!BW344</f>
        <v>0</v>
      </c>
      <c r="N344" s="895"/>
      <c r="O344" s="896" t="s">
        <v>3551</v>
      </c>
      <c r="P344" s="897">
        <v>0</v>
      </c>
      <c r="Q344" s="400"/>
      <c r="R344" s="401"/>
      <c r="S344" s="400"/>
      <c r="T344" s="401"/>
      <c r="U344" s="400"/>
      <c r="V344" s="401"/>
      <c r="W344" s="400"/>
      <c r="X344" s="401"/>
      <c r="Y344" s="400"/>
      <c r="Z344" s="401"/>
      <c r="AA344" s="400"/>
      <c r="AB344" s="401"/>
      <c r="AC344" s="400"/>
      <c r="AD344" s="401"/>
      <c r="AE344" s="400"/>
      <c r="AF344" s="401"/>
      <c r="AG344" s="400"/>
      <c r="AH344" s="401"/>
      <c r="AI344" s="400"/>
      <c r="AJ344" s="401"/>
      <c r="AK344" s="400"/>
      <c r="AL344" s="401"/>
      <c r="AM344" s="400"/>
      <c r="AN344" s="401"/>
      <c r="AO344" s="400"/>
      <c r="AP344" s="401"/>
      <c r="AQ344" s="400"/>
      <c r="AR344" s="401"/>
      <c r="AS344" s="400"/>
      <c r="AT344" s="401"/>
      <c r="AU344" s="400"/>
      <c r="AV344" s="401"/>
      <c r="AW344" s="400"/>
      <c r="AX344" s="401"/>
      <c r="AY344" s="400"/>
      <c r="AZ344" s="401"/>
      <c r="BA344" s="400"/>
      <c r="BB344" s="401"/>
      <c r="BC344" s="400"/>
      <c r="BD344" s="401"/>
      <c r="BE344" s="400"/>
      <c r="BF344" s="401"/>
      <c r="BG344" s="400"/>
      <c r="BH344" s="401"/>
      <c r="BI344" s="400"/>
      <c r="BJ344" s="401"/>
      <c r="BK344" s="400"/>
      <c r="BL344" s="401"/>
      <c r="BM344" s="400"/>
      <c r="BN344" s="401"/>
      <c r="BO344" s="400"/>
      <c r="BP344" s="401"/>
      <c r="BQ344" s="400"/>
      <c r="BR344" s="401"/>
      <c r="BS344" s="400"/>
      <c r="BT344" s="401"/>
      <c r="BU344" s="400"/>
      <c r="BV344" s="401"/>
      <c r="BW344" s="400"/>
      <c r="BX344" s="401"/>
      <c r="BY344" s="400"/>
      <c r="BZ344" s="401"/>
      <c r="CA344" s="400"/>
      <c r="CB344" s="401"/>
      <c r="CC344" s="400"/>
      <c r="CD344" s="401"/>
      <c r="CE344" s="400"/>
      <c r="CF344" s="401"/>
      <c r="CG344" s="400"/>
      <c r="CH344" s="401"/>
      <c r="CI344" s="400"/>
      <c r="CJ344" s="401"/>
      <c r="CK344" s="400"/>
      <c r="CL344" s="401"/>
      <c r="CM344" s="400"/>
      <c r="CN344" s="401"/>
      <c r="CO344" s="400"/>
      <c r="CP344" s="401"/>
      <c r="CQ344" s="400"/>
      <c r="CR344" s="401"/>
      <c r="CS344" s="400"/>
      <c r="CT344" s="401"/>
      <c r="CU344" s="400"/>
      <c r="CV344" s="401"/>
      <c r="CW344" s="400"/>
      <c r="CX344" s="401"/>
      <c r="CY344" s="400"/>
      <c r="CZ344" s="401"/>
      <c r="DA344" s="400"/>
      <c r="DB344" s="401"/>
      <c r="DC344" s="400"/>
      <c r="DD344" s="401"/>
      <c r="DE344" s="400"/>
      <c r="DF344" s="401"/>
      <c r="DG344" s="400"/>
      <c r="DH344" s="401"/>
      <c r="DI344" s="400"/>
      <c r="DJ344" s="401"/>
      <c r="DK344" s="400"/>
      <c r="DL344" s="401"/>
      <c r="DM344" s="400"/>
      <c r="DN344" s="401"/>
      <c r="DO344" s="400"/>
      <c r="DP344" s="401"/>
      <c r="DQ344" s="400"/>
      <c r="DR344" s="401"/>
      <c r="DS344" s="400"/>
      <c r="DT344" s="401"/>
      <c r="DU344" s="400"/>
      <c r="DV344" s="401"/>
      <c r="DW344" s="400"/>
      <c r="DX344" s="401"/>
      <c r="DY344" s="400"/>
      <c r="DZ344" s="401"/>
      <c r="EA344" s="400"/>
      <c r="EB344" s="401"/>
      <c r="EC344" s="400"/>
      <c r="ED344" s="401"/>
      <c r="EE344" s="400"/>
      <c r="EF344" s="401"/>
      <c r="EG344" s="400"/>
      <c r="EH344" s="401"/>
      <c r="EI344" s="400"/>
      <c r="EJ344" s="447"/>
      <c r="EK344" s="511"/>
      <c r="EL344" s="514"/>
      <c r="EM344" s="448"/>
      <c r="EN344" s="344"/>
      <c r="EO344" s="345"/>
      <c r="EP344" s="171">
        <f t="shared" si="382"/>
        <v>0</v>
      </c>
      <c r="EQ344" s="171">
        <f t="shared" si="383"/>
        <v>0</v>
      </c>
      <c r="ER344" s="171">
        <f t="shared" si="384"/>
        <v>0</v>
      </c>
      <c r="ES344" s="171">
        <f t="shared" si="385"/>
        <v>0</v>
      </c>
      <c r="ET344" s="171">
        <f t="shared" si="386"/>
        <v>0</v>
      </c>
      <c r="EU344" s="171">
        <f t="shared" si="387"/>
        <v>0</v>
      </c>
      <c r="EV344" s="172">
        <f t="shared" si="388"/>
        <v>0</v>
      </c>
      <c r="EW344" s="127"/>
      <c r="EX344" s="248">
        <f t="shared" si="400"/>
        <v>0</v>
      </c>
      <c r="EY344" s="174">
        <f>(L344*regular)+(M344*Cadeirantee)</f>
        <v>0</v>
      </c>
      <c r="EZ344" s="249">
        <f>SUMIF(FG344:GJ344,"&gt;0")</f>
        <v>0</v>
      </c>
      <c r="FA344" s="249">
        <f>SUMIF(FG344:GJ344,"&lt;0")+SUMIF(GN344:HP344,"&lt;0")</f>
        <v>0</v>
      </c>
      <c r="FB344" s="174">
        <v>0</v>
      </c>
      <c r="FC344" s="126">
        <f>N344*km*'VALORES TABELA'!$B$13</f>
        <v>0</v>
      </c>
      <c r="FD344" s="250">
        <f t="shared" si="401"/>
        <v>0</v>
      </c>
      <c r="FE344" s="105"/>
      <c r="FF344" s="118"/>
      <c r="FG344" s="118"/>
      <c r="FH344" s="118"/>
      <c r="FI344" s="118"/>
      <c r="FJ344" s="118"/>
      <c r="FK344" s="118"/>
      <c r="FL344" s="118"/>
      <c r="FM344" s="118"/>
      <c r="FN344" s="118"/>
      <c r="FO344" s="118"/>
      <c r="FP344" s="118"/>
      <c r="FQ344" s="118"/>
      <c r="FR344" s="118"/>
      <c r="FS344" s="118"/>
      <c r="FT344" s="118"/>
      <c r="FU344" s="118"/>
      <c r="FV344" s="118"/>
      <c r="FW344" s="118"/>
      <c r="FX344" s="118"/>
      <c r="FY344" s="118"/>
      <c r="FZ344" s="118"/>
      <c r="GA344" s="118"/>
      <c r="GB344" s="118"/>
      <c r="GC344" s="118"/>
      <c r="GD344" s="118"/>
      <c r="GE344" s="118"/>
      <c r="GF344" s="118"/>
      <c r="GG344" s="118"/>
      <c r="GH344" s="118"/>
      <c r="GI344" s="118"/>
      <c r="GJ344" s="118"/>
      <c r="GK344" s="252"/>
      <c r="GL344" s="103">
        <f t="shared" si="390"/>
        <v>0</v>
      </c>
      <c r="GM344" s="124"/>
      <c r="GN344" s="104"/>
      <c r="GO344" s="104"/>
      <c r="GP344" s="104"/>
      <c r="GQ344" s="104"/>
      <c r="GR344" s="104"/>
      <c r="GS344" s="104"/>
      <c r="GT344" s="104"/>
      <c r="GU344" s="104"/>
      <c r="GV344" s="104"/>
      <c r="GW344" s="104"/>
      <c r="GX344" s="104"/>
      <c r="GY344" s="104"/>
      <c r="GZ344" s="104"/>
      <c r="HA344" s="104"/>
      <c r="HB344" s="104"/>
      <c r="HC344" s="104"/>
      <c r="HD344" s="104"/>
      <c r="HE344" s="104"/>
      <c r="HF344" s="104"/>
      <c r="HG344" s="104"/>
      <c r="HH344" s="104"/>
      <c r="HI344" s="104"/>
      <c r="HJ344" s="104"/>
      <c r="HK344" s="104"/>
      <c r="HL344" s="104"/>
      <c r="HM344" s="104"/>
      <c r="HN344" s="104"/>
      <c r="HO344" s="104"/>
      <c r="HP344" s="104"/>
      <c r="HQ344" s="64"/>
      <c r="HR344" s="65"/>
      <c r="HS344" s="65"/>
      <c r="HT344" s="65"/>
      <c r="HU344" s="65"/>
      <c r="HV344" s="65"/>
      <c r="HW344" s="105"/>
      <c r="HX344" s="65"/>
      <c r="HY344" s="280">
        <f t="shared" si="402"/>
        <v>0</v>
      </c>
      <c r="HZ344" s="280">
        <f t="shared" si="403"/>
        <v>0</v>
      </c>
      <c r="IA344" s="280">
        <f t="shared" si="404"/>
        <v>0</v>
      </c>
      <c r="IB344" s="65"/>
      <c r="IC344" s="65"/>
    </row>
    <row r="345" spans="1:237" s="106" customFormat="1" ht="22.5" customHeight="1" thickBot="1" x14ac:dyDescent="0.3">
      <c r="A345" s="377" t="s">
        <v>3462</v>
      </c>
      <c r="B345" s="378" t="s">
        <v>3463</v>
      </c>
      <c r="C345" s="379" t="s">
        <v>3186</v>
      </c>
      <c r="D345" s="380" t="s">
        <v>3464</v>
      </c>
      <c r="E345" s="380" t="s">
        <v>3465</v>
      </c>
      <c r="F345" s="381" t="s">
        <v>3182</v>
      </c>
      <c r="G345" s="381" t="s">
        <v>3183</v>
      </c>
      <c r="H345" s="382" t="s">
        <v>2139</v>
      </c>
      <c r="I345" s="383" t="s">
        <v>3466</v>
      </c>
      <c r="J345" s="421" t="s">
        <v>3184</v>
      </c>
      <c r="K345" s="424" t="s">
        <v>60</v>
      </c>
      <c r="L345" s="329">
        <f>CONTINUA!BV345</f>
        <v>0</v>
      </c>
      <c r="M345" s="329">
        <f>CONTINUA!BW345</f>
        <v>0</v>
      </c>
      <c r="N345" s="895"/>
      <c r="O345" s="896" t="s">
        <v>3551</v>
      </c>
      <c r="P345" s="897">
        <v>0</v>
      </c>
      <c r="Q345" s="400"/>
      <c r="R345" s="401"/>
      <c r="S345" s="400"/>
      <c r="T345" s="401"/>
      <c r="U345" s="400"/>
      <c r="V345" s="401"/>
      <c r="W345" s="400"/>
      <c r="X345" s="401"/>
      <c r="Y345" s="400"/>
      <c r="Z345" s="401"/>
      <c r="AA345" s="400"/>
      <c r="AB345" s="401"/>
      <c r="AC345" s="400"/>
      <c r="AD345" s="401"/>
      <c r="AE345" s="400"/>
      <c r="AF345" s="401"/>
      <c r="AG345" s="400"/>
      <c r="AH345" s="401"/>
      <c r="AI345" s="400"/>
      <c r="AJ345" s="401"/>
      <c r="AK345" s="400"/>
      <c r="AL345" s="401"/>
      <c r="AM345" s="400"/>
      <c r="AN345" s="401"/>
      <c r="AO345" s="400"/>
      <c r="AP345" s="401"/>
      <c r="AQ345" s="400"/>
      <c r="AR345" s="401"/>
      <c r="AS345" s="400"/>
      <c r="AT345" s="401"/>
      <c r="AU345" s="400"/>
      <c r="AV345" s="401"/>
      <c r="AW345" s="400"/>
      <c r="AX345" s="401"/>
      <c r="AY345" s="400"/>
      <c r="AZ345" s="401"/>
      <c r="BA345" s="400"/>
      <c r="BB345" s="401"/>
      <c r="BC345" s="400"/>
      <c r="BD345" s="401"/>
      <c r="BE345" s="400"/>
      <c r="BF345" s="401"/>
      <c r="BG345" s="400"/>
      <c r="BH345" s="401"/>
      <c r="BI345" s="400"/>
      <c r="BJ345" s="401"/>
      <c r="BK345" s="400"/>
      <c r="BL345" s="401"/>
      <c r="BM345" s="400"/>
      <c r="BN345" s="401"/>
      <c r="BO345" s="400"/>
      <c r="BP345" s="401"/>
      <c r="BQ345" s="400"/>
      <c r="BR345" s="401"/>
      <c r="BS345" s="400"/>
      <c r="BT345" s="401"/>
      <c r="BU345" s="400"/>
      <c r="BV345" s="401"/>
      <c r="BW345" s="400"/>
      <c r="BX345" s="401"/>
      <c r="BY345" s="400"/>
      <c r="BZ345" s="401"/>
      <c r="CA345" s="400"/>
      <c r="CB345" s="401"/>
      <c r="CC345" s="400"/>
      <c r="CD345" s="401"/>
      <c r="CE345" s="400"/>
      <c r="CF345" s="401"/>
      <c r="CG345" s="400"/>
      <c r="CH345" s="401"/>
      <c r="CI345" s="400"/>
      <c r="CJ345" s="401"/>
      <c r="CK345" s="400"/>
      <c r="CL345" s="401"/>
      <c r="CM345" s="400"/>
      <c r="CN345" s="401"/>
      <c r="CO345" s="400"/>
      <c r="CP345" s="401"/>
      <c r="CQ345" s="400"/>
      <c r="CR345" s="401"/>
      <c r="CS345" s="400"/>
      <c r="CT345" s="401"/>
      <c r="CU345" s="400"/>
      <c r="CV345" s="401"/>
      <c r="CW345" s="400"/>
      <c r="CX345" s="401"/>
      <c r="CY345" s="400"/>
      <c r="CZ345" s="401"/>
      <c r="DA345" s="400"/>
      <c r="DB345" s="401"/>
      <c r="DC345" s="400"/>
      <c r="DD345" s="401"/>
      <c r="DE345" s="400"/>
      <c r="DF345" s="401"/>
      <c r="DG345" s="400"/>
      <c r="DH345" s="401"/>
      <c r="DI345" s="400"/>
      <c r="DJ345" s="401"/>
      <c r="DK345" s="400"/>
      <c r="DL345" s="401"/>
      <c r="DM345" s="400"/>
      <c r="DN345" s="401"/>
      <c r="DO345" s="400"/>
      <c r="DP345" s="401"/>
      <c r="DQ345" s="400"/>
      <c r="DR345" s="401"/>
      <c r="DS345" s="400"/>
      <c r="DT345" s="401"/>
      <c r="DU345" s="400"/>
      <c r="DV345" s="401"/>
      <c r="DW345" s="400"/>
      <c r="DX345" s="401"/>
      <c r="DY345" s="400"/>
      <c r="DZ345" s="401"/>
      <c r="EA345" s="400"/>
      <c r="EB345" s="401"/>
      <c r="EC345" s="400"/>
      <c r="ED345" s="401"/>
      <c r="EE345" s="400"/>
      <c r="EF345" s="401"/>
      <c r="EG345" s="400"/>
      <c r="EH345" s="401"/>
      <c r="EI345" s="400"/>
      <c r="EJ345" s="447"/>
      <c r="EK345" s="512"/>
      <c r="EL345" s="515"/>
      <c r="EM345" s="450"/>
      <c r="EN345" s="348"/>
      <c r="EO345" s="348"/>
      <c r="EP345" s="179">
        <f t="shared" si="382"/>
        <v>0</v>
      </c>
      <c r="EQ345" s="179">
        <f t="shared" si="383"/>
        <v>0</v>
      </c>
      <c r="ER345" s="179">
        <f t="shared" si="384"/>
        <v>0</v>
      </c>
      <c r="ES345" s="179">
        <f t="shared" si="385"/>
        <v>0</v>
      </c>
      <c r="ET345" s="179">
        <f t="shared" si="386"/>
        <v>0</v>
      </c>
      <c r="EU345" s="179">
        <f t="shared" si="387"/>
        <v>0</v>
      </c>
      <c r="EV345" s="172">
        <f t="shared" si="388"/>
        <v>0</v>
      </c>
      <c r="EW345" s="253"/>
      <c r="EX345" s="254">
        <v>0</v>
      </c>
      <c r="EY345" s="180">
        <v>0</v>
      </c>
      <c r="EZ345" s="255">
        <v>0</v>
      </c>
      <c r="FA345" s="255">
        <v>0</v>
      </c>
      <c r="FB345" s="180">
        <f>SUM(FF345:GI345)/2</f>
        <v>0</v>
      </c>
      <c r="FC345" s="256">
        <f>N345*km*'VALORES TABELA'!$B$13</f>
        <v>0</v>
      </c>
      <c r="FD345" s="250">
        <f t="shared" si="401"/>
        <v>0</v>
      </c>
      <c r="FE345" s="257"/>
      <c r="FF345" s="181">
        <f>((Q345+S345)*Percapita)+((R345+T345)*Cadeirante)</f>
        <v>0</v>
      </c>
      <c r="FG345" s="181">
        <f>((U345+W345)*Percapita/30*FG$4)+((V345+X345)*Cadeirante/30*FG$4)</f>
        <v>0</v>
      </c>
      <c r="FH345" s="181">
        <f>((Y345+AA345)*Percapita/30*FH$4)+((Z345+AB345)*Cadeirante/30*FH$4)</f>
        <v>0</v>
      </c>
      <c r="FI345" s="181">
        <f>((AC345+AE345)*Percapita/30*FI$4)+((AD345+AF345)*Cadeirante/30*FI$4)</f>
        <v>0</v>
      </c>
      <c r="FJ345" s="181">
        <f>((AG345+AI345)*Percapita/30*FJ$4)+((AH345+AJ345)*Cadeirante/30*FJ$4)</f>
        <v>0</v>
      </c>
      <c r="FK345" s="181">
        <f>((AK345+AM345)*Percapita/30*FK$4)+((AL345+AN345)*Cadeirante/30*FK$4)</f>
        <v>0</v>
      </c>
      <c r="FL345" s="181">
        <f>((AO345+AQ345)*Percapita/30*FL$4)+((AP345+AR345)*Cadeirante/30*FL$4)</f>
        <v>0</v>
      </c>
      <c r="FM345" s="181">
        <f>((AS345+AU345)*Percapita/30*FM$4)+((AT345+AV345)*Cadeirante/30*FM$4)</f>
        <v>0</v>
      </c>
      <c r="FN345" s="181">
        <f>((AW345+AY345)*Percapita/30*FN$4)+((AX345+AZ345)*Cadeirante/30*FN$4)</f>
        <v>0</v>
      </c>
      <c r="FO345" s="181">
        <f>((BA345+BC345)*Percapita/30*FO$4)+((BB345+BD345)*Cadeirante/30*FO$4)</f>
        <v>0</v>
      </c>
      <c r="FP345" s="181">
        <f>((BE345+BG345)*Percapita/30*FP$4)+((BF345+BH345)*Cadeirante/30*FP$4)</f>
        <v>0</v>
      </c>
      <c r="FQ345" s="181">
        <f>((BI345+BK345)*Percapita/30*FQ$4)+((BJ345+BL345)*Cadeirante/30*FQ$4)</f>
        <v>0</v>
      </c>
      <c r="FR345" s="181">
        <f>((BM345+BO345)*Percapita/30*FR$4)+((BN345+BP345)*Cadeirante/30*FR$4)</f>
        <v>0</v>
      </c>
      <c r="FS345" s="181">
        <f>((BQ345+BS345)*Percapita/30*FS$4)+((BR345+BT345)*Cadeirante/30*FS$4)</f>
        <v>0</v>
      </c>
      <c r="FT345" s="181">
        <f>((BU345+BW345)*Percapita/30*FT$4)+((BV345+BX345)*Cadeirante/30*FT$4)</f>
        <v>0</v>
      </c>
      <c r="FU345" s="181">
        <f>((BY345+CA345)*Percapita/30*FU$4)+((BZ345+CB345)*Cadeirante/30*FU$4)</f>
        <v>0</v>
      </c>
      <c r="FV345" s="181">
        <f>((CC345+CE345)*Percapita/30*FV$4)+((CD345+CF345)*Cadeirante/30*FV$4)</f>
        <v>0</v>
      </c>
      <c r="FW345" s="181">
        <f>((CG345+CI345)*Percapita/30*FW$4)+((CI345+CK345)*Cadeirante/30*FW$4)</f>
        <v>0</v>
      </c>
      <c r="FX345" s="181">
        <f>((CK345+CM345)*Percapita/30*FX$4)+((CL345+CN345)*Cadeirante/30*FX$4)</f>
        <v>0</v>
      </c>
      <c r="FY345" s="181">
        <f>((CO345+CQ345)*Percapita/30*FY$4)+((CP345+CR345)*Cadeirante/30*FY$4)</f>
        <v>0</v>
      </c>
      <c r="FZ345" s="181">
        <f>((CS345+CU345)*Percapita/30*FZ$4)+((CT345+CV345)*Cadeirante/30*FZ$4)</f>
        <v>0</v>
      </c>
      <c r="GA345" s="181">
        <f>((CW345+CY345)*Percapita/30*GA$4)+((CX345+CZ345)*Cadeirante/30*GA$4)</f>
        <v>0</v>
      </c>
      <c r="GB345" s="181">
        <f>((DA345+DC345)*Percapita/30*GB$4)+((DB345+DD345)*Cadeirante/30*GB$4)</f>
        <v>0</v>
      </c>
      <c r="GC345" s="181">
        <f>((DE345+DG345)*Percapita/30*GC$4)+((DF345+DH345)*Cadeirante/30*GC$4)</f>
        <v>0</v>
      </c>
      <c r="GD345" s="181">
        <f>((DI345+DK345)*Percapita/30*GD$4)+((DJ345+DL345)*Cadeirante/30*GD$4)</f>
        <v>0</v>
      </c>
      <c r="GE345" s="181">
        <f>((DM345+DO345)*Percapita/30*GE$4)+((DN345+DP345)*Cadeirante/30*GE$4)</f>
        <v>0</v>
      </c>
      <c r="GF345" s="181">
        <f>((DQ345+DS345)*Percapita/30*GF$4)+((DR345+DT345)*Cadeirante/30*GF$4)</f>
        <v>0</v>
      </c>
      <c r="GG345" s="181">
        <f>((DU345+DW345)*Percapita/30*GG$4)+((DV345+DX345)*Cadeirante/30*GG$4)</f>
        <v>0</v>
      </c>
      <c r="GH345" s="181">
        <f>((DY345+EA345)*Percapita/30*GH$4)+((DZ345+EB345)*Cadeirante/30*GH$4)</f>
        <v>0</v>
      </c>
      <c r="GI345" s="181">
        <f>((EC345+EE345)*Percapita/30*GI$4)+((ED345+EF345)*Cadeirante/30*GI$4)</f>
        <v>0</v>
      </c>
      <c r="GJ345" s="181">
        <f>((EG345+EI345)*Percapita)+((EH345+EJ345)*Cadeirante)</f>
        <v>0</v>
      </c>
      <c r="GK345" s="258"/>
      <c r="GL345" s="103">
        <f t="shared" si="390"/>
        <v>0</v>
      </c>
      <c r="GM345" s="124"/>
      <c r="GN345" s="182"/>
      <c r="GO345" s="182"/>
      <c r="GP345" s="182"/>
      <c r="GQ345" s="182"/>
      <c r="GR345" s="182"/>
      <c r="GS345" s="182"/>
      <c r="GT345" s="182"/>
      <c r="GU345" s="182"/>
      <c r="GV345" s="182"/>
      <c r="GW345" s="182"/>
      <c r="GX345" s="182"/>
      <c r="GY345" s="182"/>
      <c r="GZ345" s="182"/>
      <c r="HA345" s="182"/>
      <c r="HB345" s="182"/>
      <c r="HC345" s="182"/>
      <c r="HD345" s="182"/>
      <c r="HE345" s="182"/>
      <c r="HF345" s="182"/>
      <c r="HG345" s="182"/>
      <c r="HH345" s="182"/>
      <c r="HI345" s="182"/>
      <c r="HJ345" s="182"/>
      <c r="HK345" s="182"/>
      <c r="HL345" s="182"/>
      <c r="HM345" s="182"/>
      <c r="HN345" s="182"/>
      <c r="HO345" s="182"/>
      <c r="HP345" s="259"/>
      <c r="HQ345" s="64"/>
      <c r="HW345" s="257"/>
      <c r="HY345" s="280">
        <f t="shared" si="402"/>
        <v>0</v>
      </c>
      <c r="HZ345" s="280">
        <f t="shared" si="403"/>
        <v>0</v>
      </c>
      <c r="IA345" s="280">
        <f t="shared" si="404"/>
        <v>0</v>
      </c>
    </row>
    <row r="346" spans="1:237" s="106" customFormat="1" ht="22.5" customHeight="1" x14ac:dyDescent="0.25">
      <c r="A346" t="s">
        <v>3467</v>
      </c>
      <c r="B346" s="522" t="s">
        <v>3468</v>
      </c>
      <c r="C346" s="523">
        <v>1</v>
      </c>
      <c r="D346" s="524" t="s">
        <v>3469</v>
      </c>
      <c r="E346" s="524" t="s">
        <v>3470</v>
      </c>
      <c r="F346" s="525" t="s">
        <v>3182</v>
      </c>
      <c r="G346" s="525" t="s">
        <v>3183</v>
      </c>
      <c r="H346" s="350" t="s">
        <v>2140</v>
      </c>
      <c r="I346" s="351" t="s">
        <v>2140</v>
      </c>
      <c r="J346" s="409" t="s">
        <v>3184</v>
      </c>
      <c r="K346" s="410" t="s">
        <v>3185</v>
      </c>
      <c r="L346" s="329">
        <f>CONTINUA!BV346</f>
        <v>0</v>
      </c>
      <c r="M346" s="329">
        <f>CONTINUA!BW346</f>
        <v>0</v>
      </c>
      <c r="N346" s="895"/>
      <c r="O346" s="896" t="s">
        <v>3552</v>
      </c>
      <c r="P346" s="897">
        <v>0</v>
      </c>
      <c r="Q346" s="400"/>
      <c r="R346" s="401"/>
      <c r="S346" s="400"/>
      <c r="T346" s="401"/>
      <c r="U346" s="400"/>
      <c r="V346" s="401"/>
      <c r="W346" s="400"/>
      <c r="X346" s="401"/>
      <c r="Y346" s="400"/>
      <c r="Z346" s="401"/>
      <c r="AA346" s="400"/>
      <c r="AB346" s="401"/>
      <c r="AC346" s="400"/>
      <c r="AD346" s="401"/>
      <c r="AE346" s="400"/>
      <c r="AF346" s="401"/>
      <c r="AG346" s="400"/>
      <c r="AH346" s="401"/>
      <c r="AI346" s="400"/>
      <c r="AJ346" s="401"/>
      <c r="AK346" s="400"/>
      <c r="AL346" s="401"/>
      <c r="AM346" s="400"/>
      <c r="AN346" s="401"/>
      <c r="AO346" s="400"/>
      <c r="AP346" s="401"/>
      <c r="AQ346" s="400"/>
      <c r="AR346" s="401"/>
      <c r="AS346" s="400"/>
      <c r="AT346" s="401"/>
      <c r="AU346" s="400"/>
      <c r="AV346" s="401"/>
      <c r="AW346" s="400"/>
      <c r="AX346" s="401"/>
      <c r="AY346" s="400"/>
      <c r="AZ346" s="401"/>
      <c r="BA346" s="400"/>
      <c r="BB346" s="401"/>
      <c r="BC346" s="400"/>
      <c r="BD346" s="401"/>
      <c r="BE346" s="400"/>
      <c r="BF346" s="401"/>
      <c r="BG346" s="400"/>
      <c r="BH346" s="401"/>
      <c r="BI346" s="400"/>
      <c r="BJ346" s="401"/>
      <c r="BK346" s="400"/>
      <c r="BL346" s="401"/>
      <c r="BM346" s="400"/>
      <c r="BN346" s="401"/>
      <c r="BO346" s="400"/>
      <c r="BP346" s="401"/>
      <c r="BQ346" s="400"/>
      <c r="BR346" s="401"/>
      <c r="BS346" s="400"/>
      <c r="BT346" s="401"/>
      <c r="BU346" s="400"/>
      <c r="BV346" s="401"/>
      <c r="BW346" s="400"/>
      <c r="BX346" s="401"/>
      <c r="BY346" s="400"/>
      <c r="BZ346" s="401"/>
      <c r="CA346" s="400"/>
      <c r="CB346" s="401"/>
      <c r="CC346" s="400"/>
      <c r="CD346" s="401"/>
      <c r="CE346" s="400"/>
      <c r="CF346" s="401"/>
      <c r="CG346" s="400"/>
      <c r="CH346" s="401"/>
      <c r="CI346" s="400"/>
      <c r="CJ346" s="401"/>
      <c r="CK346" s="400"/>
      <c r="CL346" s="401"/>
      <c r="CM346" s="400"/>
      <c r="CN346" s="401"/>
      <c r="CO346" s="400"/>
      <c r="CP346" s="401"/>
      <c r="CQ346" s="400"/>
      <c r="CR346" s="401"/>
      <c r="CS346" s="400"/>
      <c r="CT346" s="401"/>
      <c r="CU346" s="400"/>
      <c r="CV346" s="401"/>
      <c r="CW346" s="400"/>
      <c r="CX346" s="401"/>
      <c r="CY346" s="400"/>
      <c r="CZ346" s="401"/>
      <c r="DA346" s="400"/>
      <c r="DB346" s="401"/>
      <c r="DC346" s="400"/>
      <c r="DD346" s="401"/>
      <c r="DE346" s="400"/>
      <c r="DF346" s="401"/>
      <c r="DG346" s="400"/>
      <c r="DH346" s="401"/>
      <c r="DI346" s="400"/>
      <c r="DJ346" s="401"/>
      <c r="DK346" s="400"/>
      <c r="DL346" s="401"/>
      <c r="DM346" s="400"/>
      <c r="DN346" s="401"/>
      <c r="DO346" s="400"/>
      <c r="DP346" s="401"/>
      <c r="DQ346" s="400"/>
      <c r="DR346" s="401"/>
      <c r="DS346" s="400"/>
      <c r="DT346" s="401"/>
      <c r="DU346" s="400"/>
      <c r="DV346" s="401"/>
      <c r="DW346" s="400"/>
      <c r="DX346" s="401"/>
      <c r="DY346" s="400"/>
      <c r="DZ346" s="401"/>
      <c r="EA346" s="400"/>
      <c r="EB346" s="401"/>
      <c r="EC346" s="400"/>
      <c r="ED346" s="401"/>
      <c r="EE346" s="400"/>
      <c r="EF346" s="401"/>
      <c r="EG346" s="400"/>
      <c r="EH346" s="401"/>
      <c r="EI346" s="400"/>
      <c r="EJ346" s="447"/>
      <c r="EK346" s="510"/>
      <c r="EL346" s="513"/>
      <c r="EM346" s="520"/>
      <c r="EN346" s="520"/>
      <c r="EO346" s="520"/>
      <c r="EP346" s="171">
        <f t="shared" si="382"/>
        <v>0</v>
      </c>
      <c r="EQ346" s="171">
        <f t="shared" si="383"/>
        <v>0</v>
      </c>
      <c r="ER346" s="171">
        <f t="shared" si="384"/>
        <v>0</v>
      </c>
      <c r="ES346" s="171">
        <f t="shared" si="385"/>
        <v>0</v>
      </c>
      <c r="ET346" s="171">
        <f t="shared" si="386"/>
        <v>0</v>
      </c>
      <c r="EU346" s="171">
        <f t="shared" si="387"/>
        <v>0</v>
      </c>
      <c r="EV346" s="172">
        <f t="shared" si="388"/>
        <v>0</v>
      </c>
      <c r="EW346" s="367">
        <f>IF(C346=4,IF(MAX(Q346:EJ348)&gt;0,(Especiall/30*(IF(($G346-$F346)=($G$5-$F$5),30,IF(DAY($G346)=31,($G346-$F346),($G346-$F346)+1)))),0),0)</f>
        <v>0</v>
      </c>
      <c r="EX346" s="248">
        <f t="shared" ref="EX346:EX349" si="405">FF346</f>
        <v>18278.96</v>
      </c>
      <c r="EY346" s="174">
        <f>(L346*regular)+(M346*Cadeirantee)</f>
        <v>0</v>
      </c>
      <c r="EZ346" s="249">
        <f>SUMIF(FG346:GJ346,"&gt;0")</f>
        <v>321.02500000000003</v>
      </c>
      <c r="FA346" s="249">
        <f>SUMIF(FG346:GJ346,"&lt;0")+SUMIF(GN346:HP346,"&lt;0")</f>
        <v>0</v>
      </c>
      <c r="FB346" s="174">
        <v>0</v>
      </c>
      <c r="FC346" s="175">
        <f>N346*km*'VALORES TABELA'!$B$13</f>
        <v>0</v>
      </c>
      <c r="FD346" s="250">
        <f>GL346</f>
        <v>0</v>
      </c>
      <c r="FE346" s="176">
        <f>(EW346+EW347+EW348+EW349+EX346+EX347+EX348+EX349+EY346+EY347+EY348+EY349+EY350+EZ346+EZ347+EZ348+EZ349+FA346+FA347+FA348+FA349+FC346+FC347+FC348+FC349+HY346-HZ346-IA346+FD346+FD347+FD348+FD349+FB350)</f>
        <v>18599.985000000001</v>
      </c>
      <c r="FF346" s="177">
        <f>IF(C346=4,SUM(Q346+Q347+Q348+S346+S347+S348)*Percapita/30*FF$4+(R346+R347+R348+T346+T347+T348)*Cadeirante/30*FF$4,IF(C346=3,IF(Q349+S349=10,Fixo/30*FF$4+(Q346+Q347+Q348+S346+S347+S348)*Percapita/30*FF$4+(R349+T349)*Cadeirante/30*FF$4,IF(Q349+S349&lt;=9,(Q349+S349)*Crechee/30*FF$4)+(R349+T349)*Cadeirante/30*FF$4+(Q346+Q347+Q348+S346+S347+S348)*Percapita/30*FF$4)+IF(Q349+S349&gt;=11,Fixo/30*FF$4+(Q349+S349-10)*Crechee/30*FF$4,0),IF(C346=2,IF(R346+R347+R348+R349+T346+T347+T348+T349=1,Cadeirante/30*FF$4,IF(R346+R347+R348+R349+T346+T347+T348+T349=2,Fixo/30*FF$4,IF(R346+R347+R348+R349+T346+T347+T348+T349&gt;2,Fixo/30*FF$4+(R346+R347+R348+R349+T346+T347+T348+T349-2)*Cadeirante/30*FF$4)))+(Q346+Q347+Q348+S346+S347+S348)*Percapita/30*FF$4+(Q349+S349)*Crechee/30*FF$4,IF(C346=1,IF(Q346+Q347+Q348+R346+R347+R348+S346+S347+S348+T346+T347+T348&lt;=15,(Q346+Q347+Q348+S346+S347+S348)*Percapita/30*FF$4,IF(Q346+Q347+Q348+R346+R347+R348+S346+S347+S348+T346+T347+T348&gt;=16,Fixo/30*FF$4+(Q346+Q347+Q348+R346+R347+R348+S346+S347+S348+T346+T347-16)*Percapita/30*FF$4))))))</f>
        <v>18278.96</v>
      </c>
      <c r="FG346" s="177">
        <f>IF(C346=4,SUM(U346+U347+U348+W346+W347+W348)*Percapita/30*FG$4+(V346+V347+V348+X346+X347+X348)*Cadeirante/30*FG$4,IF(C346=3,IF(U349+W349=10,Fixo/30*FG$4+(U346+U347+U348+W346+W347+W348)*Percapita/30*FG$4+(V349+X349)*Cadeirante/30*FG$4,IF(U349+W349&lt;=9,(U349+W349)*Crechee/30*FG$4)+(V349+X349)*Cadeirante/30*FG$4+(U346+U347+U348+W346+W347+W348)*Percapita/30*FG$4)+IF(U349+W349&gt;=11,Fixo/30*FG$4+(U349+W349-10)*Crechee/30*FG$4,0),IF(C346=2,IF(V346+V347+V348+V349+X346+X347+X348+X349=1,Cadeirante/30*FG$4,IF(V346+V347+V348+V349+X346+X347+X348+X349=2,Fixo/30*FG$4,IF(V346+V347+V348+V349+X346+X347+X348+X349&gt;2,Fixo/30*FG$4+(V346+V347+V348+V349+X346+X347+X348+X349-2)*Cadeirante/30*FG$4)))+(U346+U347+U348+W346+W347+W348)*Percapita/30*FG$4+(U349+W349)*Crechee/30*FG$4,IF(C346=1,IF(U346+U347+U348+V346+V347+V348+W346+W347+W348+X346+X347+X348&lt;=15,(U346+U347+U348+W346+W347+W348)*Percapita/30*FG$4,IF(U346+U347+U348+V346+V347+V348+W346+W347+W348+X346+X347+X348&gt;=16,Fixo/30*FG$4+(U346+U347+U348+V346+V347+V348+W346+W347+W348+X346+X347-16)*Percapita/30*FG$4))))))</f>
        <v>0</v>
      </c>
      <c r="FH346" s="177">
        <f>IF(C346=4,SUM(Y346+Y347+Y348+AA346+AA347+AA348)*Percapita/30*FH$4+(Z346+Z347+Z348+AB346+AB347+AB348)*Cadeirante/30*FH$4,IF(C346=3,IF(Y349+AA349=10,Fixo/30*FH$4+(Y346+Y347+Y348+AA346+AA347+AA348)*Percapita/30*FH$4+(Z349+AB349)*Cadeirante/30*FH$4,IF(Y349+AA349&lt;=9,(Y349+AA349)*Crechee/30*FH$4)+(Z349+AB349)*Cadeirante/30*FH$4+(Y346+Y347+Y348+AA346+AA347+AA348)*Percapita/30*FH$4)+IF(Y349+AA349&gt;=11,Fixo/30*FH$4+(Y349+AA349-10)*Crechee/30*FH$4,0),IF(C346=2,IF(Z346+Z347+Z348+Z349+AB346+AB347+AB348+AB349=1,Cadeirante/30*FH$4,IF(Z346+Z347+Z348+Z349+AB346+AB347+AB348+AB349=2,Fixo/30*FH$4,IF(Z346+Z347+Z348+Z349+AB346+AB347+AB348+AB349&gt;2,Fixo/30*FH$4+(Z346+Z347+Z348+Z349+AB346+AB347+AB348+AB349-2)*Cadeirante/30*FH$4)))+(Y346+Y347+Y348+AA346+AA347+AA348)*Percapita/30*FH$4+(Y349+AA349)*Crechee/30*FH$4,IF(C346=1,IF(Y346+Y347+Y348+Z346+Z347+Z348+AA346+AA347+AA348+AB346+AB347+AB348&lt;=15,(Y346+Y347+Y348+AA346+AA347+AA348)*Percapita/30*FH$4,IF(Y346+Y347+Y348+Z346+Z347+Z348+AA346+AA347+AA348+AB346+AB347+AB348&gt;=16,Fixo/30*FH$4+(Y346+Y347+Y348+Z346+Z347+Z348+AA346+AA347+AA348+AB346+AB347-16)*Percapita/30*FH$4))))))</f>
        <v>0</v>
      </c>
      <c r="FI346" s="177">
        <f>IF(C346=4,SUM(AC346+AC347+AC348+AE346+AE347+AE348)*Percapita/30*FI$4+(AD346+AD347+AD348+AF346+AF347+AF348)*Cadeirante/30*FI$4,IF(C346=3,IF(AC349+AE349=10,Fixo/30*FI$4+(AC346+AC347+AC348+AE346+AE347+AE348)*Percapita/30*FI$4+(AD349+AF349)*Cadeirante/30*FI$4,IF(AC349+AE349&lt;=9,(AC349+AE349)*Crechee/30*FI$4)+(AD349+AF349)*Cadeirante/30*FI$4+(AC346+AC347+AC348+AE346+AE347+AE348)*Percapita/30*FI$4)+IF(AC349+AE349&gt;=11,Fixo/30*FI$4+(AC349+AE349-10)*Crechee/30*FI$4,0),IF(C346=2,IF(AD346+AD347+AD348+AD349+AF346+AF347+AF348+AF349=1,Cadeirante/30*FI$4,IF(AD346+AD347+AD348+AD349+AF346+AF347+AF348+AF349=2,Fixo/30*FI$4,IF(AD346+AD347+AD348+AD349+AF346+AF347+AF348+AF349&gt;2,Fixo/30*FI$4+(AD346+AD347+AD348+AD349+AF346+AF347+AF348+AF349-2)*Cadeirante/30*FI$4)))+(AC346+AC347+AC348+AE346+AE347+AE348)*Percapita/30*FI$4+(AC349+AE349)*Crechee/30*FI$4,IF(C346=1,IF(AC346+AC347+AC348+AD346+AD347+AD348+AE346+AE347+AE348+AF346+AF347+AF348&lt;=15,(AC346+AC347+AC348+AE346+AE347+AE348)*Percapita/30*FI$4,IF(AC346+AC347+AC348+AD346+AD347+AD348+AE346+AE347+AE348+AF346+AF347+AF348&gt;=16,Fixo/30*FI$4+(AC346+AC347+AC348+AD346+AD347+AD348+AE346+AE347+AE348+AF346+AF347-16)*Percapita/30*FI$4))))))</f>
        <v>0</v>
      </c>
      <c r="FJ346" s="177">
        <f>IF(C346=4,SUM(AG346+AG347+AG348+AI346+AI347+AI348)*Percapita/30*FJ$4+(AH346+AH347+AH348+AJ346+AJ347+AJ348)*Cadeirante/30*FJ$4,IF(C346=3,IF(AG349+AI349=10,Fixo/30*FJ$4+(AG346+AG347+AG348+AI346+AI347+AI348)*Percapita/30*FJ$4+(AH349+AJ349)*Cadeirante/30*FJ$4,IF(AG349+AI349&lt;=9,(AG349+AI349)*Crechee/30*FJ$4)+(AH349+AJ349)*Cadeirante/30*FJ$4+(AG346+AG347+AG348+AI346+AI347+AI348)*Percapita/30*FJ$4)+IF(AG349+AI349&gt;=11,Fixo/30*FJ$4+(AG349+AI349-10)*Crechee/30*FJ$4,0),IF(C346=2,IF(AH346+AH347+AH348+AH349+AJ346+AJ347+AJ348+AJ349=1,Cadeirante/30*FJ$4,IF(AH346+AH347+AH348+AH349+AJ346+AJ347+AJ348+AJ349=2,Fixo/30*FJ$4,IF(AH346+AH347+AH348+AH349+AJ346+AJ347+AJ348+AJ349&gt;2,Fixo/30*FJ$4+(AH346+AH347+AH348+AH349+AJ346+AJ347+AJ348+AJ349-2)*Cadeirante/30*FJ$4)))+(AG346+AG347+AG348+AI346+AI347+AI348)*Percapita/30*FJ$4+(AG349+AI349)*Crechee/30*FJ$4,IF(C346=1,IF(AG346+AG347+AG348+AH346+AH347+AH348+AI346+AI347+AI348+AJ346+AJ347+AJ348&lt;=15,(AG346+AG347+AG348+AI346+AI347+AI348)*Percapita/30*FJ$4,IF(AG346+AG347+AG348+AH346+AH347+AH348+AI346+AI347+AI348+AJ346+AJ347+AJ348&gt;=16,Fixo/30*FJ$4+(AG346+AG347+AG348+AH346+AH347+AH348+AI346+AI347+AI348+AJ346+AJ347-16)*Percapita/30*FJ$4))))))</f>
        <v>0</v>
      </c>
      <c r="FK346" s="177">
        <f>IF(C346=4,SUM(AK346+AK347+AK348+AM346+AM347+AM348)*Percapita/30*FK$4+(AL346+AL347+AL348+AN346+AN347+AN348)*Cadeirante/30*FK$4,IF(C346=3,IF(AK349+AM349=10,Fixo/30*FK$4+(AK346+AK347+AK348+AM346+AM347+AM348)*Percapita/30*FK$4+(AL349+AN349)*Cadeirante/30*FK$4,IF(AK349+AM349&lt;=9,(AK349+AM349)*Crechee/30*FK$4)+(AL349+AN349)*Cadeirante/30*FK$4+(AK346+AK347+AK348+AM346+AM347+AM348)*Percapita/30*FK$4)+IF(AK349+AM349&gt;=11,Fixo/30*FK$4+(AK349+AM349-10)*Crechee/30*FK$4,0),IF(C346=2,IF(AL346+AL347+AL348+AL349+AN346+AN347+AN348+AN349=1,Cadeirante/30*FK$4,IF(AL346+AL347+AL348+AL349+AN346+AN347+AN348+AN349=2,Fixo/30*FK$4,IF(AL346+AL347+AL348+AL349+AN346+AN347+AN348+AN349&gt;2,Fixo/30*FK$4+(AL346+AL347+AL348+AL349+AN346+AN347+AN348+AN349-2)*Cadeirante/30*FK$4)))+(AK346+AK347+AK348+AM346+AM347+AM348)*Percapita/30*FK$4+(AK349+AM349)*Crechee/30*FK$4,IF(C346=1,IF(AK346+AK347+AK348+AL346+AL347+AL348+AM346+AM347+AM348+AN346+AN347+AN348&lt;=15,(AK346+AK347+AK348+AM346+AM347+AM348)*Percapita/30*FK$4,IF(AK346+AK347+AK348+AL346+AL347+AL348+AM346+AM347+AM348+AN346+AN347+AN348&gt;=16,Fixo/30*FK$4+(AK346+AK347+AK348+AL346+AL347+AL348+AM346+AM347+AM348+AN346+AN347-16)*Percapita/30*FK$4))))))</f>
        <v>321.02500000000003</v>
      </c>
      <c r="FL346" s="177">
        <f>IF(C346=4,SUM(AO346+AO347+AO348+AQ346+AQ347+AQ348)*Percapita/30*FL$4+(AP346+AP347+AP348+AR346+AR347+AR348)*Cadeirante/30*FL$4,IF(C346=3,IF(AO349+AQ349=10,Fixo/30*FL$4+(AO346+AO347+AO348+AQ346+AQ347+AQ348)*Percapita/30*FL$4+(AP349+AR349)*Cadeirante/30*FL$4,IF(AO349+AQ349&lt;=9,(AO349+AQ349)*Crechee/30*FL$4)+(AP349+AR349)*Cadeirante/30*FL$4+(AO346+AO347+AO348+AQ346+AQ347+AQ348)*Percapita/30*FL$4)+IF(AO349+AQ349&gt;=11,Fixo/30*FL$4+(AO349+AQ349-10)*Crechee/30*FL$4,0),IF(C346=2,IF(AP346+AP347+AP348+AP349+AR346+AR347+AR348+AR349=1,Cadeirante/30*FL$4,IF(AP346+AP347+AP348+AP349+AR346+AR347+AR348+AR349=2,Fixo/30*FL$4,IF(AP346+AP347+AP348+AP349+AR346+AR347+AR348+AR349&gt;2,Fixo/30*FL$4+(AP346+AP347+AP348+AP349+AR346+AR347+AR348+AR349-2)*Cadeirante/30*FL$4)))+(AO346+AO347+AO348+AQ346+AQ347+AQ348)*Percapita/30*FL$4+(AO349+AQ349)*Crechee/30*FL$4,IF(C346=1,IF(AO346+AO347+AO348+AP346+AP347+AP348+AQ346+AQ347+AQ348+AR346+AR347+AR348&lt;=15,(AO346+AO347+AO348+AQ346+AQ347+AQ348)*Percapita/30*FL$4,IF(AO346+AO347+AO348+AP346+AP347+AP348+AQ346+AQ347+AQ348+AR346+AR347+AR348&gt;=16,Fixo/30*FL$4+(AO346+AO347+AO348+AP346+AP347+AP348+AQ346+AQ347+AQ348+AR346+AR347-16)*Percapita/30*FL$4))))))</f>
        <v>0</v>
      </c>
      <c r="FM346" s="177">
        <f>IF(C346=4,SUM(AS346+AS347+AS348+AU346+AU347+AU348)*Percapita/30*FM$4+(AT346+AT347+AT348+AV346+AV347+AV348)*Cadeirante/30*FM$4,IF(C346=3,IF(AS349+AU349=10,Fixo/30*FM$4+(AS346+AS347+AS348+AU346+AU347+AU348)*Percapita/30*FM$4+(AT349+AV349)*Cadeirante/30*FM$4,IF(AS349+AU349&lt;=9,(AS349+AU349)*Crechee/30*FM$4)+(AT349+AV349)*Cadeirante/30*FM$4+(AS346+AS347+AS348+AU346+AU347+AU348)*Percapita/30*FM$4)+IF(AS349+AU349&gt;=11,Fixo/30*FM$4+(AS349+AU349-10)*Crechee/30*FM$4,0),IF(C346=2,IF(AT346+AT347+AT348+AT349+AV346+AV347+AV348+AV349=1,Cadeirante/30*FM$4,IF(AT346+AT347+AT348+AT349+AV346+AV347+AV348+AV349=2,Fixo/30*FM$4,IF(AT346+AT347+AT348+AT349+AV346+AV347+AV348+AV349&gt;2,Fixo/30*FM$4+(AT346+AT347+AT348+AT349+AV346+AV347+AV348+AV349-2)*Cadeirante/30*FM$4)))+(AS346+AS347+AS348+AU346+AU347+AU348)*Percapita/30*FM$4+(AS349+AU349)*Crechee/30*FM$4,IF(C346=1,IF(AS346+AS347+AS348+AT346+AT347+AT348+AU346+AU347+AU348+AV346+AV347+AV348&lt;=15,(AS346+AS347+AS348+AU346+AU347+AU348)*Percapita/30*FM$4,IF(AS346+AS347+AS348+AT346+AT347+AT348+AU346+AU347+AU348+AV346+AV347+AV348&gt;=16,Fixo/30*FM$4+(AS346+AS347+AS348+AT346+AT347+AT348+AU346+AU347+AU348+AV346+AV347-16)*Percapita/30*FM$4))))))</f>
        <v>0</v>
      </c>
      <c r="FN346" s="177">
        <f>IF(C346=4,SUM(AW346+AW347+AW348+AY346+AY347+AY348)*Percapita/30*FN$4+(AX346+AX347+AX348+AZ346+AZ347+AZ348)*Cadeirante/30*FN$4,IF(C346=3,IF(AW349+AY349=10,Fixo/30*FN$4+(AW346+AW347+AW348+AY346+AY347+AY348)*Percapita/30*FN$4+(AX349+AZ349)*Cadeirante/30*FN$4,IF(AW349+AY349&lt;=9,(AW349+AY349)*Crechee/30*FN$4)+(AX349+AZ349)*Cadeirante/30*FN$4+(AW346+AW347+AW348+AY346+AY347+AY348)*Percapita/30*FN$4)+IF(AW349+AY349&gt;=11,Fixo/30*FN$4+(AW349+AY349-10)*Crechee/30*FN$4,0),IF(C346=2,IF(AX346+AX347+AX348+AX349+AZ346+AZ347+AZ348+AZ349=1,Cadeirante/30*FN$4,IF(AX346+AX347+AX348+AX349+AZ346+AZ347+AZ348+AZ349=2,Fixo/30*FN$4,IF(AX346+AX347+AX348+AX349+AZ346+AZ347+AZ348+AZ349&gt;2,Fixo/30*FN$4+(AX346+AX347+AX348+AX349+AZ346+AZ347+AZ348+AZ349-2)*Cadeirante/30*FN$4)))+(AW346+AW347+AW348+AY346+AY347+AY348)*Percapita/30*FN$4+(AW349+AY349)*Crechee/30*FN$4,IF(C346=1,IF(AW346+AW347+AW348+AX346+AX347+AX348+AY346+AY347+AY348+AZ346+AZ347+AZ348&lt;=15,(AW346+AW347+AW348+AY346+AY347+AY348)*Percapita/30*FN$4,IF(AW346+AW347+AW348+AX346+AX347+AX348+AY346+AY347+AY348+AZ346+AZ347+AZ348&gt;=16,Fixo/30*FN$4+(AW346+AW347+AW348+AX346+AX347+AX348+AY346+AY347+AY348+AZ346+AZ347-16)*Percapita/30*FN$4))))))</f>
        <v>0</v>
      </c>
      <c r="FO346" s="177">
        <f>IF(C346=4,SUM(BA346+BA347+BA348+BC346+BC347+BC348)*Percapita/30*FO$4+(BB346+BB347+BB348+BD346+BD347+BD348)*Cadeirante/30*FO$4,IF(C346=3,IF(BA349+BC349=10,Fixo/30*FO$4+(BA346+BA347+BA348+BC346+BC347+BC348)*Percapita/30*FO$4+(BB349+BD349)*Cadeirante/30*FO$4,IF(BA349+BC349&lt;=9,(BA349+BC349)*Crechee/30*FO$4)+(BB349+BD349)*Cadeirante/30*FO$4+(BA346+BA347+BA348+BC346+BC347+BC348)*Percapita/30*FO$4)+IF(BA349+BC349&gt;=11,Fixo/30*FO$4+(BA349+BC349-10)*Crechee/30*FO$4,0),IF(C346=2,IF(BB346+BB347+BB348+BB349+BD346+BD347+BD348+BD349=1,Cadeirante/30*FO$4,IF(BB346+BB347+BB348+BB349+BD346+BD347+BD348+BD349=2,Fixo/30*FO$4,IF(BB346+BB347+BB348+BB349+BD346+BD347+BD348+BD349&gt;2,Fixo/30*FO$4+(BB346+BB347+BB348+BB349+BD346+BD347+BD348+BD349-2)*Cadeirante/30*FO$4)))+(BA346+BA347+BA348+BC346+BC347+BC348)*Percapita/30*FO$4+(BA349+BC349)*Crechee/30*FO$4,IF(C346=1,IF(BA346+BA347+BA348+BB346+BB347+BB348+BC346+BC347+BC348+BD346+BD347+BD348&lt;=15,(BA346+BA347+BA348+BC346+BC347+BC348)*Percapita/30*FO$4,IF(BA346+BA347+BA348+BB346+BB347+BB348+BC346+BC347+BC348+BD346+BD347+BD348&gt;=16,Fixo/30*FO$4+(BA346+BA347+BA348+BB346+BB347+BB348+BC346+BC347+BC348+BD346+BD347-16)*Percapita/30*FO$4))))))</f>
        <v>0</v>
      </c>
      <c r="FP346" s="177">
        <f>IF(C346=4,SUM(BE346+BE347+BE348+BG346+BG347+BG348)*Percapita/30*FP$4+(BF346+BF347+BF348+BH346+BH347+BH348)*Cadeirante/30*FP$4,IF(C346=3,IF(BE349+BG349=10,Fixo/30*FP$4+(BE346+BE347+BE348+BG346+BG347+BG348)*Percapita/30*FP$4+(BF349+BH349)*Cadeirante/30*FP$4,IF(BE349+BG349&lt;=9,(BE349+BG349)*Crechee/30*FP$4)+(BF349+BH349)*Cadeirante/30*FP$4+(BE346+BE347+BE348+BG346+BG347+BG348)*Percapita/30*FP$4)+IF(BE349+BG349&gt;=11,Fixo/30*FP$4+(BE349+BG349-10)*Crechee/30*FP$4,0),IF(C346=2,IF(BF346+BF347+BF348+BF349+BH346+BH347+BH348+BH349=1,Cadeirante/30*FP$4,IF(BF346+BF347+BF348+BF349+BH346+BH347+BH348+BH349=2,Fixo/30*FP$4,IF(BF346+BF347+BF348+BF349+BH346+BH347+BH348+BH349&gt;2,Fixo/30*FP$4+(BF346+BF347+BF348+BF349+BH346+BH347+BH348+BH349-2)*Cadeirante/30*FP$4)))+(BE346+BE347+BE348+BG346+BG347+BG348)*Percapita/30*FP$4+(BE349+BG349)*Crechee/30*FP$4,IF(C346=1,IF(BE346+BE347+BE348+BF346+BF347+BF348+BG346+BG347+BG348+BH346+BH347+BH348&lt;=15,(BE346+BE347+BE348+BG346+BG347+BG348)*Percapita/30*FP$4,IF(BE346+BE347+BE348+BF346+BF347+BF348+BG346+BG347+BG348+BH346+BH347+BH348&gt;=16,Fixo/30*FP$4+(BE346+BE347+BE348+BF346+BF347+BF348+BG346+BG347+BG348+BH346+BH347-16)*Percapita/30*FP$4))))))</f>
        <v>0</v>
      </c>
      <c r="FQ346" s="177">
        <f>IF(C346=4,SUM(BI346+BI347+BI348+BK346+BK347+BK348)*Percapita/30*FQ$4+(BJ346+BJ347+BJ348+BL346+BL347+BL348)*Cadeirante/30*FQ$4,IF(C346=3,IF(BI349+BK349=10,Fixo/30*FQ$4+(BI346+BI347+BI348+BK346+BK347+BK348)*Percapita/30*FQ$4+(BJ349+BL349)*Cadeirante/30*FQ$4,IF(BI349+BK349&lt;=9,(BI349+BK349)*Crechee/30*FQ$4)+(BJ349+BL349)*Cadeirante/30*FQ$4+(BI346+BI347+BI348+BK346+BK347+BK348)*Percapita/30*FQ$4)+IF(BI349+BK349&gt;=11,Fixo/30*FQ$4+(BI349+BK349-10)*Crechee/30*FQ$4,0),IF(C346=2,IF(BJ346+BJ347+BJ348+BJ349+BL346+BL347+BL348+BL349=1,Cadeirante/30*FQ$4,IF(BJ346+BJ347+BJ348+BJ349+BL346+BL347+BL348+BL349=2,Fixo/30*FQ$4,IF(BJ346+BJ347+BJ348+BJ349+BL346+BL347+BL348+BL349&gt;2,Fixo/30*FQ$4+(BJ346+BJ347+BJ348+BJ349+BL346+BL347+BL348+BL349-2)*Cadeirante/30*FQ$4)))+(BI346+BI347+BI348+BK346+BK347+BK348)*Percapita/30*FQ$4+(BI349+BK349)*Crechee/30*FQ$4,IF(C346=1,IF(BI346+BI347+BI348+BJ346+BJ347+BJ348+BK346+BK347+BK348+BL346+BL347+BL348&lt;=15,(BI346+BI347+BI348+BK346+BK347+BK348)*Percapita/30*FQ$4,IF(BI346+BI347+BI348+BJ346+BJ347+BJ348+BK346+BK347+BK348+BL346+BL347+BL348&gt;=16,Fixo/30*FQ$4+(BI346+BI347+BI348+BJ346+BJ347+BJ348+BK346+BK347+BK348+BL346+BL347-16)*Percapita/30*FQ$4))))))</f>
        <v>0</v>
      </c>
      <c r="FR346" s="177">
        <f>IF(C346=4,SUM(BM346+BM347+BM348+BO346+BO347+BO348)*Percapita/30*FR$4+(BN346+BN347+BN348+BP346+BP347+BP348)*Cadeirante/30*FR$4,IF(C346=3,IF(BM349+BO349=10,Fixo/30*FR$4+(BM346+BM347+BM348+BO346+BO347+BO348)*Percapita/30*FR$4+(BN349+BP349)*Cadeirante/30*FR$4,IF(BM349+BO349&lt;=9,(BM349+BO349)*Crechee/30*FR$4)+(BN349+BP349)*Cadeirante/30*FR$4+(BM346+BM347+BM348+BO346+BO347+BO348)*Percapita/30*FR$4)+IF(BM349+BO349&gt;=11,Fixo/30*FR$4+(BM349+BO349-10)*Crechee/30*FR$4,0),IF(C346=2,IF(BN346+BN347+BN348+BN349+BP346+BP347+BP348+BP349=1,Cadeirante/30*FR$4,IF(BN346+BN347+BN348+BN349+BP346+BP347+BP348+BP349=2,Fixo/30*FR$4,IF(BN346+BN347+BN348+BN349+BP346+BP347+BP348+BP349&gt;2,Fixo/30*FR$4+(BN346+BN347+BN348+BN349+BP346+BP347+BP348+BP349-2)*Cadeirante/30*FR$4)))+(BM346+BM347+BM348+BO346+BO347+BO348)*Percapita/30*FR$4+(BM349+BO349)*Crechee/30*FR$4,IF(C346=1,IF(BM346+BM347+BM348+BN346+BN347+BN348+BO346+BO347+BO348+BP346+BP347+BP348&lt;=15,(BM346+BM347+BM348+BO346+BO347+BO348)*Percapita/30*FR$4,IF(BM346+BM347+BM348+BN346+BN347+BN348+BO346+BO347+BO348+BP346+BP347+BP348&gt;=16,Fixo/30*FR$4+(BM346+BM347+BM348+BN346+BN347+BN348+BO346+BO347+BO348+BP346+BP347-16)*Percapita/30*FR$4))))))</f>
        <v>0</v>
      </c>
      <c r="FS346" s="177">
        <f>IF(C346=4,SUM(BQ346+BQ347+BQ348+BS346+BS347+BS348)*Percapita/30*FS$4+(BR346+BR347+BR348+BT346+BT347+BT348)*Cadeirante/30*FS$4,IF(C346=3,IF(BQ349+BS349=10,Fixo/30*FS$4+(BQ346+BQ347+BQ348+BS346+BS347+BS348)*Percapita/30*FS$4+(BR349+BT349)*Cadeirante/30*FS$4,IF(BQ349+BS349&lt;=9,(BQ349+BS349)*Crechee/30*FS$4)+(BR349+BT349)*Cadeirante/30*FS$4+(BQ346+BQ347+BQ348+BS346+BS347+BS348)*Percapita/30*FS$4)+IF(BQ349+BS349&gt;=11,Fixo/30*FS$4+(BQ349+BS349-10)*Crechee/30*FS$4,0),IF(C346=2,IF(BR346+BR347+BR348+BR349+BT346+BT347+BT348+BT349=1,Cadeirante/30*FS$4,IF(BR346+BR347+BR348+BR349+BT346+BT347+BT348+BT349=2,Fixo/30*FS$4,IF(BR346+BR347+BR348+BR349+BT346+BT347+BT348+BT349&gt;2,Fixo/30*FS$4+(BR346+BR347+BR348+BR349+BT346+BT347+BT348+BT349-2)*Cadeirante/30*FS$4)))+(BQ346+BQ347+BQ348+BS346+BS347+BS348)*Percapita/30*FS$4+(BQ349+BS349)*Crechee/30*FS$4,IF(C346=1,IF(BQ346+BQ347+BQ348+BR346+BR347+BR348+BS346+BS347+BS348+BT346+BT347+BT348&lt;=15,(BQ346+BQ347+BQ348+BS346+BS347+BS348)*Percapita/30*FS$4,IF(BQ346+BQ347+BQ348+BR346+BR347+BR348+BS346+BS347+BS348+BT346+BT347+BT348&gt;=16,Fixo/30*FS$4+(BQ346+BQ347+BQ348+BR346+BR347+BR348+BS346+BS347+BS348+BT346+BT347-16)*Percapita/30*FS$4))))))</f>
        <v>0</v>
      </c>
      <c r="FT346" s="177">
        <f>IF(C346=4,SUM(BU346+BU347+BU348+BW346+BW347+BW348)*Percapita/30*FT$4+(BV346+BV347+BV348+BX346+BX347+BX348)*Cadeirante/30*FT$4,IF(C346=3,IF(BU349+BW349=10,Fixo/30*FT$4+(BU346+BU347+BU348+BW346+BW347+BW348)*Percapita/30*FT$4+(BV349+BX349)*Cadeirante/30*FT$4,IF(BU349+BW349&lt;=9,(BU349+BW349)*Crechee/30*FT$4)+(BV349+BX349)*Cadeirante/30*FT$4+(BU346+BU347+BU348+BW346+BW347+BW348)*Percapita/30*FT$4)+IF(BU349+BW349&gt;=11,Fixo/30*FT$4+(BU349+BW349-10)*Crechee/30*FT$4,0),IF(C346=2,IF(BV346+BV347+BV348+BV349+BX346+BX347+BX348+BX349=1,Cadeirante/30*FT$4,IF(BV346+BV347+BV348+BV349+BX346+BX347+BX348+BX349=2,Fixo/30*FT$4,IF(BV346+BV347+BV348+BV349+BX346+BX347+BX348+BX349&gt;2,Fixo/30*FT$4+(BV346+BV347+BV348+BV349+BX346+BX347+BX348+BX349-2)*Cadeirante/30*FT$4)))+(BU346+BU347+BU348+BW346+BW347+BW348)*Percapita/30*FT$4+(BU349+BW349)*Crechee/30*FT$4,IF(C346=1,IF(BU346+BU347+BU348+BV346+BV347+BV348+BW346+BW347+BW348+BX346+BX347+BX348&lt;=15,(BU346+BU347+BU348+BW346+BW347+BW348)*Percapita/30*FT$4,IF(BU346+BU347+BU348+BV346+BV347+BV348+BW346+BW347+BW348+BX346+BX347+BX348&gt;=16,Fixo/30*FT$4+(BU346+BU347+BU348+BV346+BV347+BV348+BW346+BW347+BW348+BX346+BX347-16)*Percapita/30*FT$4))))))</f>
        <v>0</v>
      </c>
      <c r="FU346" s="177">
        <f>IF(C346=4,SUM(BY346+BY347+BY348+CA346+CA347+CA348)*Percapita/30*FU$4+(BZ346+BZ347+BZ348+CB346+CB347+CB348)*Cadeirante/30*FU$4,IF(C346=3,IF(BY349+CA349=10,Fixo/30*FU$4+(BY346+BY347+BY348+CA346+CA347+CA348)*Percapita/30*FU$4+(BZ349+CB349)*Cadeirante/30*FU$4,IF(BY349+CA349&lt;=9,(BY349+CA349)*Crechee/30*FU$4)+(BZ349+CB349)*Cadeirante/30*FU$4+(BY346+BY347+BY348+CA346+CA347+CA348)*Percapita/30*FU$4)+IF(BY349+CA349&gt;=11,Fixo/30*FU$4+(BY349+CA349-10)*Crechee/30*FU$4,0),IF(C346=2,IF(BZ346+BZ347+BZ348+BZ349+CB346+CB347+CB348+CB349=1,Cadeirante/30*FU$4,IF(BZ346+BZ347+BZ348+BZ349+CB346+CB347+CB348+CB349=2,Fixo/30*FU$4,IF(BZ346+BZ347+BZ348+BZ349+CB346+CB347+CB348+CB349&gt;2,Fixo/30*FU$4+(BZ346+BZ347+BZ348+BZ349+CB346+CB347+CB348+CB349-2)*Cadeirante/30*FU$4)))+(BY346+BY347+BY348+CA346+CA347+CA348)*Percapita/30*FU$4+(BY349+CA349)*Crechee/30*FU$4,IF(C346=1,IF(BY346+BY347+BY348+BZ346+BZ347+BZ348+CA346+CA347+CA348+CB346+CB347+CB348&lt;=15,(BY346+BY347+BY348+CA346+CA347+CA348)*Percapita/30*FU$4,IF(BY346+BY347+BY348+BZ346+BZ347+BZ348+CA346+CA347+CA348+CB346+CB347+CB348&gt;=16,Fixo/30*FU$4+(BY346+BY347+BY348+BZ346+BZ347+BZ348+CA346+CA347+CA348+CB346+CB347-16)*Percapita/30*FU$4))))))</f>
        <v>0</v>
      </c>
      <c r="FV346" s="177">
        <f>IF(C346=4,SUM(CC346+CC347+CC348+CE346+CE347+CE348)*Percapita/30*FV$4+(CD346+CD347+CD348+CF346+CF347+CF348)*Cadeirante/30*FV$4,IF(C346=3,IF(CC349+CE349=10,Fixo/30*FV$4+(CC346+CC347+CC348+CE346+CE347+CE348)*Percapita/30*FV$4+(CD349+CF349)*Cadeirante/30*FV$4,IF(CC349+CE349&lt;=9,(CC349+CE349)*Crechee/30*FV$4)+(CD349+CF349)*Cadeirante/30*FV$4+(CC346+CC347+CC348+CE346+CE347+CE348)*Percapita/30*FV$4)+IF(CC349+CE349&gt;=11,Fixo/30*FV$4+(CC349+CE349-10)*Crechee/30*FV$4,0),IF(C346=2,IF(CD346+CD347+CD348+CD349+CF346+CF347+CF348+CF349=1,Cadeirante/30*FV$4,IF(CD346+CD347+CD348+CD349+CF346+CF347+CF348+CF349=2,Fixo/30*FV$4,IF(CD346+CD347+CD348+CD349+CF346+CF347+CF348+CF349&gt;2,Fixo/30*FV$4+(CD346+CD347+CD348+CD349+CF346+CF347+CF348+CF349-2)*Cadeirante/30*FV$4)))+(CC346+CC347+CC348+CE346+CE347+CE348)*Percapita/30*FV$4+(CC349+CE349)*Crechee/30*FV$4,IF(C346=1,IF(CC346+CC347+CC348+CD346+CD347+CD348+CE346+CE347+CE348+CF346+CF347+CF348&lt;=15,(CC346+CC347+CC348+CE346+CE347+CE348)*Percapita/30*FV$4,IF(CC346+CC347+CC348+CD346+CD347+CD348+CE346+CE347+CE348+CF346+CF347+CF348&gt;=16,Fixo/30*FV$4+(CC346+CC347+CC348+CD346+CD347+CD348+CE346+CE347+CE348+CF346+CF347-16)*Percapita/30*FV$4))))))</f>
        <v>0</v>
      </c>
      <c r="FW346" s="177">
        <f>IF(C346=4,SUM(CG346+CG347+CG348+CI346+CI347+CI348)*Percapita/30*FW$4+(CH346+CH347+CH348+CJ346+CJ347+CJ348)*Cadeirante/30*FW$4,IF(C346=3,IF(CG349+CI349=10,Fixo/30*FW$4+(CG346+CG347+CG348+CI346+CI347+CI348)*Percapita/30*FW$4+(CH349+CJ349)*Cadeirante/30*FW$4,IF(CG349+CI349&lt;=9,(CG349+CI349)*Crechee/30*FW$4)+(CH349+CJ349)*Cadeirante/30*FW$4+(CG346+CG347+CG348+CI346+CI347+CI348)*Percapita/30*FW$4)+IF(CG349+CI349&gt;=11,Fixo/30*FW$4+(CG349+CI349-10)*Crechee/30*FW$4,0),IF(C346=2,IF(CH346+CH347+CH348+CH349+CJ346+CJ347+CJ348+CJ349=1,Cadeirante/30*FW$4,IF(CH346+CH347+CH348+CH349+CJ346+CJ347+CJ348+CJ349=2,Fixo/30*FW$4,IF(CH346+CH347+CH348+CH349+CJ346+CJ347+CJ348+CJ349&gt;2,Fixo/30*FW$4+(CH346+CH347+CH348+CH349+CJ346+CJ347+CJ348+CJ349-2)*Cadeirante/30*FW$4)))+(CG346+CG347+CG348+CI346+CI347+CI348)*Percapita/30*FW$4+(CG349+CI349)*Crechee/30*FW$4,IF(C346=1,IF(CG346+CG347+CG348+CH346+CH347+CH348+CI346+CI347+CI348+CJ346+CJ347+CJ348&lt;=15,(CG346+CG347+CG348+CI346+CI347+CI348)*Percapita/30*FW$4,IF(CG346+CG347+CG348+CH346+CH347+CH348+CI346+CI347+CI348+CJ346+CJ347+CJ348&gt;=16,Fixo/30*FW$4+(CG346+CG347+CG348+CH346+CH347+CH348+CI346+CI347+CI348+CJ346+CJ347-16)*Percapita/30*FW$4))))))</f>
        <v>0</v>
      </c>
      <c r="FX346" s="177">
        <f>IF(C346=4,SUM(CK346+CK347+CK348+CM346+CM347+CM348)*Percapita/30*FX$4+(CL346+CL347+CL348+CN346+CN347+CN348)*Cadeirante/30*FX$4,IF(C346=3,IF(CK349+CM349=10,Fixo/30*FX$4+(CK346+CK347+CK348+CM346+CM347+CM348)*Percapita/30*FX$4+(CL349+CN349)*Cadeirante/30*FX$4,IF(CK349+CM349&lt;=9,(CK349+CM349)*Crechee/30*FX$4)+(CL349+CN349)*Cadeirante/30*FX$4+(CK346+CK347+CK348+CM346+CM347+CM348)*Percapita/30*FX$4)+IF(CK349+CM349&gt;=11,Fixo/30*FX$4+(CK349+CM349-10)*Crechee/30*FX$4,0),IF(C346=2,IF(CL346+CL347+CL348+CL349+CN346+CN347+CN348+CN349=1,Cadeirante/30*FX$4,IF(CL346+CL347+CL348+CL349+CN346+CN347+CN348+CN349=2,Fixo/30*FX$4,IF(CL346+CL347+CL348+CL349+CN346+CN347+CN348+CN349&gt;2,Fixo/30*FX$4+(CL346+CL347+CL348+CL349+CN346+CN347+CN348+CN349-2)*Cadeirante/30*FX$4)))+(CK346+CK347+CK348+CM346+CM347+CM348)*Percapita/30*FX$4+(CK349+CM349)*Crechee/30*FX$4,IF(C346=1,IF(CK346+CK347+CK348+CL346+CL347+CL348+CM346+CM347+CM348+CN346+CN347+CN348&lt;=15,(CK346+CK347+CK348+CM346+CM347+CM348)*Percapita/30*FX$4,IF(CK346+CK347+CK348+CL346+CL347+CL348+CM346+CM347+CM348+CN346+CN347+CN348&gt;=16,Fixo/30*FX$4+(CK346+CK347+CK348+CL346+CL347+CL348+CM346+CM347+CM348+CN346+CN347-16)*Percapita/30*FX$4))))))</f>
        <v>0</v>
      </c>
      <c r="FY346" s="177">
        <f>IF(C346=4,SUM(CO346+CO347+CO348+CQ346+CQ347+CQ348)*Percapita/30*FY$4+(CP346+CP347+CP348+CR346+CR347+CR348)*Cadeirante/30*FY$4,IF(C346=3,IF(CO349+CQ349=10,Fixo/30*FY$4+(CO346+CO347+CO348+CQ346+CQ347+CQ348)*Percapita/30*FY$4+(CP349+CR349)*Cadeirante/30*FY$4,IF(CO349+CQ349&lt;=9,(CO349+CQ349)*Crechee/30*FY$4)+(CP349+CR349)*Cadeirante/30*FY$4+(CO346+CO347+CO348+CQ346+CQ347+CQ348)*Percapita/30*FY$4)+IF(CO349+CQ349&gt;=11,Fixo/30*FY$4+(CO349+CQ349-10)*Crechee/30*FY$4,0),IF(C346=2,IF(CP346+CP347+CP348+CP349+CR346+CR347+CR348+CR349=1,Cadeirante/30*FY$4,IF(CP346+CP347+CP348+CP349+CR346+CR347+CR348+CR349=2,Fixo/30*FY$4,IF(CP346+CP347+CP348+CP349+CR346+CR347+CR348+CR349&gt;2,Fixo/30*FY$4+(CP346+CP347+CP348+CP349+CR346+CR347+CR348+CR349-2)*Cadeirante/30*FY$4)))+(CO346+CO347+CO348+CQ346+CQ347+CQ348)*Percapita/30*FY$4+(CO349+CQ349)*Crechee/30*FY$4,IF(C346=1,IF(CO346+CO347+CO348+CP346+CP347+CP348+CQ346+CQ347+CQ348+CR346+CR347+CR348&lt;=15,(CO346+CO347+CO348+CQ346+CQ347+CQ348)*Percapita/30*FY$4,IF(CO346+CO347+CO348+CP346+CP347+CP348+CQ346+CQ347+CQ348+CR346+CR347+CR348&gt;=16,Fixo/30*FY$4+(CO346+CO347+CO348+CP346+CP347+CP348+CQ346+CQ347+CQ348+CR346+CR347-16)*Percapita/30*FY$4))))))</f>
        <v>0</v>
      </c>
      <c r="FZ346" s="177">
        <f>IF(C346=4,SUM(CS346+CS347+CS348+CU346+CU347+CU348)*Percapita/30*FZ$4+(CT346+CT347+CT348+CV346+CV347+CV348)*Cadeirante/30*FZ$4,IF(C346=3,IF(CS349+CU349=10,Fixo/30*FZ$4+(CS346+CS347+CS348+CU346+CU347+CU348)*Percapita/30*FZ$4+(CT349+CV349)*Cadeirante/30*FZ$4,IF(CS349+CU349&lt;=9,(CS349+CU349)*Crechee/30*FZ$4)+(CT349+CV349)*Cadeirante/30*FZ$4+(CS346+CS347+CS348+CU346+CU347+CU348)*Percapita/30*FZ$4)+IF(CS349+CU349&gt;=11,Fixo/30*FZ$4+(CS349+CU349-10)*Crechee/30*FZ$4,0),IF(C346=2,IF(CT346+CT347+CT348+CT349+CV346+CV347+CV348+CV349=1,Cadeirante/30*FZ$4,IF(CT346+CT347+CT348+CT349+CV346+CV347+CV348+CV349=2,Fixo/30*FZ$4,IF(CT346+CT347+CT348+CT349+CV346+CV347+CV348+CV349&gt;2,Fixo/30*FZ$4+(CT346+CT347+CT348+CT349+CV346+CV347+CV348+CV349-2)*Cadeirante/30*FZ$4)))+(CS346+CS347+CS348+CU346+CU347+CU348)*Percapita/30*FZ$4+(CS349+CU349)*Crechee/30*FZ$4,IF(C346=1,IF(CS346+CS347+CS348+CT346+CT347+CT348+CU346+CU347+CU348+CV346+CV347+CV348&lt;=15,(CS346+CS347+CS348+CU346+CU347+CU348)*Percapita/30*FZ$4,IF(CS346+CS347+CS348+CT346+CT347+CT348+CU346+CU347+CU348+CV346+CV347+CV348&gt;=16,Fixo/30*FZ$4+(CS346+CS347+CS348+CT346+CT347+CT348+CU346+CU347+CU348+CV346+CV347-16)*Percapita/30*FZ$4))))))</f>
        <v>0</v>
      </c>
      <c r="GA346" s="177">
        <f>IF(C346=4,SUM(CW346+CW347+CW348+CY346+CY347+CY348)*Percapita/30*GA$4+(CX346+CX347+CX348+CZ346+CZ347+CZ348)*Cadeirante/30*GA$4,IF(C346=3,IF(CW349+CY349=10,Fixo/30*GA$4+(CW346+CW347+CW348+CY346+CY347+CY348)*Percapita/30*GA$4+(CX349+CZ349)*Cadeirante/30*GA$4,IF(CW349+CY349&lt;=9,(CW349+CY349)*Crechee/30*GA$4)+(CX349+CZ349)*Cadeirante/30*GA$4+(CW346+CW347+CW348+CY346+CY347+CY348)*Percapita/30*GA$4)+IF(CW349+CY349&gt;=11,Fixo/30*GA$4+(CW349+CY349-10)*Crechee/30*GA$4,0),IF(C346=2,IF(CX346+CX347+CX348+CX349+CZ346+CZ347+CZ348+CZ349=1,Cadeirante/30*GA$4,IF(CX346+CX347+CX348+CX349+CZ346+CZ347+CZ348+CZ349=2,Fixo/30*GA$4,IF(CX346+CX347+CX348+CX349+CZ346+CZ347+CZ348+CZ349&gt;2,Fixo/30*GA$4+(CX346+CX347+CX348+CX349+CZ346+CZ347+CZ348+CZ349-2)*Cadeirante/30*GA$4)))+(CW346+CW347+CW348+CY346+CY347+CY348)*Percapita/30*GA$4+(CW349+CY349)*Crechee/30*GA$4,IF(C346=1,IF(CW346+CW347+CW348+CX346+CX347+CX348+CY346+CY347+CY348+CZ346+CZ347+CZ348&lt;=15,(CW346+CW347+CW348+CY346+CY347+CY348)*Percapita/30*GA$4,IF(CW346+CW347+CW348+CX346+CX347+CX348+CY346+CY347+CY348+CZ346+CZ347+CZ348&gt;=16,Fixo/30*GA$4+(CW346+CW347+CW348+CX346+CX347+CX348+CY346+CY347+CY348+CZ346+CZ347-16)*Percapita/30*GA$4))))))</f>
        <v>0</v>
      </c>
      <c r="GB346" s="177">
        <f>IF(C346=4,SUM(DA346+DA347+DA348+DC346+DC347+DC348)*Percapita/30*GB$4+(DB346+DB347+DB348+DD346+DD347+DD348)*Cadeirante/30*GB$4,IF(C346=3,IF(DA349+DC349=10,Fixo/30*GB$4+(DA346+DA347+DA348+DC346+DC347+DC348)*Percapita/30*GB$4+(DB349+DD349)*Cadeirante/30*GB$4,IF(DA349+DC349&lt;=9,(DA349+DC349)*Crechee/30*GB$4)+(DB349+DD349)*Cadeirante/30*GB$4+(DA346+DA347+DA348+DC346+DC347+DC348)*Percapita/30*GB$4)+IF(DA349+DC349&gt;=11,Fixo/30*GB$4+(DA349+DC349-10)*Crechee/30*GB$4,0),IF(C346=2,IF(DB346+DB347+DB348+DB349+DD346+DD347+DD348+DD349=1,Cadeirante/30*GB$4,IF(DB346+DB347+DB348+DB349+DD346+DD347+DD348+DD349=2,Fixo/30*GB$4,IF(DB346+DB347+DB348+DB349+DD346+DD347+DD348+DD349&gt;2,Fixo/30*GB$4+(DB346+DB347+DB348+DB349+DD346+DD347+DD348+DD349-2)*Cadeirante/30*GB$4)))+(DA346+DA347+DA348+DC346+DC347+DC348)*Percapita/30*GB$4+(DA349+DC349)*Crechee/30*GB$4,IF(C346=1,IF(DA346+DA347+DA348+DB346+DB347+DB348+DC346+DC347+DC348+DD346+DD347+DD348&lt;=15,(DA346+DA347+DA348+DC346+DC347+DC348)*Percapita/30*GB$4,IF(DA346+DA347+DA348+DB346+DB347+DB348+DC346+DC347+DC348+DD346+DD347+DD348&gt;=16,Fixo/30*GB$4+(DA346+DA347+DA348+DB346+DB347+DB348+DC346+DC347+DC348+DD346+DD347-16)*Percapita/30*GB$4))))))</f>
        <v>0</v>
      </c>
      <c r="GC346" s="177">
        <f>IF(C346=4,SUM(DE346+DE347+DE348+DG346+DG347+DG348)*Percapita/30*GC$4+(DF346+DF347+DF348+DH346+DH347+DH348)*Cadeirante/30*GC$4,IF(C346=3,IF(DE349+DG349=10,Fixo/30*GC$4+(DE346+DE347+DE348+DG346+DG347+DG348)*Percapita/30*GC$4+(DF349+DH349)*Cadeirante/30*GC$4,IF(DE349+DG349&lt;=9,(DE349+DG349)*Crechee/30*GC$4)+(DF349+DH349)*Cadeirante/30*GC$4+(DE346+DE347+DE348+DG346+DG347+DG348)*Percapita/30*GC$4)+IF(DE349+DG349&gt;=11,Fixo/30*GC$4+(DE349+DG349-10)*Crechee/30*GC$4,0),IF(C346=2,IF(DF346+DF347+DF348+DF349+DH346+DH347+DH348+DH349=1,Cadeirante/30*GC$4,IF(DF346+DF347+DF348+DF349+DH346+DH347+DH348+DH349=2,Fixo/30*GC$4,IF(DF346+DF347+DF348+DF349+DH346+DH347+DH348+DH349&gt;2,Fixo/30*GC$4+(DF346+DF347+DF348+DF349+DH346+DH347+DH348+DH349-2)*Cadeirante/30*GC$4)))+(DE346+DE347+DE348+DG346+DG347+DG348)*Percapita/30*GC$4+(DE349+DG349)*Crechee/30*GC$4,IF(C346=1,IF(DE346+DE347+DE348+DF346+DF347+DF348+DG346+DG347+DG348+DH346+DH347+DH348&lt;=15,(DE346+DE347+DE348+DG346+DG347+DG348)*Percapita/30*GC$4,IF(DE346+DE347+DE348+DF346+DF347+DF348+DG346+DG347+DG348+DH346+DH347+DH348&gt;=16,Fixo/30*GC$4+(DE346+DE347+DE348+DF346+DF347+DF348+DG346+DG347+DG348+DH346+DH347-16)*Percapita/30*GC$4))))))</f>
        <v>0</v>
      </c>
      <c r="GD346" s="177">
        <f>IF(C346=4,SUM(DI346+DI347+DI348+DK346+DK347+DK348)*Percapita/30*GD$4+(DJ346+DJ347+DJ348+DL346+DL347+DL348)*Cadeirante/30*GD$4,IF(C346=3,IF(DI349+DK349=10,Fixo/30*GD$4+(DI346+DI347+DI348+DK346+DK347+DK348)*Percapita/30*GD$4+(DJ349+DL349)*Cadeirante/30*GD$4,IF(DI349+DK349&lt;=9,(DI349+DK349)*Crechee/30*GD$4)+(DJ349+DL349)*Cadeirante/30*GD$4+(DI346+DI347+DI348+DK346+DK347+DK348)*Percapita/30*GD$4)+IF(DI349+DK349&gt;=11,Fixo/30*GD$4+(DI349+DK349-10)*Crechee/30*GD$4,0),IF(C346=2,IF(DJ346+DJ347+DJ348+DJ349+DL346+DL347+DL348+DL349=1,Cadeirante/30*GD$4,IF(DJ346+DJ347+DJ348+DJ349+DL346+DL347+DL348+DL349=2,Fixo/30*GD$4,IF(DJ346+DJ347+DJ348+DJ349+DL346+DL347+DL348+DL349&gt;2,Fixo/30*GD$4+(DJ346+DJ347+DJ348+DJ349+DL346+DL347+DL348+DL349-2)*Cadeirante/30*GD$4)))+(DI346+DI347+DI348+DK346+DK347+DK348)*Percapita/30*GD$4+(DI349+DK349)*Crechee/30*GD$4,IF(C346=1,IF(DI346+DI347+DI348+DJ346+DJ347+DJ348+DK346+DK347+DK348+DL346+DL347+DL348&lt;=15,(DI346+DI347+DI348+DK346+DK347+DK348)*Percapita/30*GD$4,IF(DI346+DI347+DI348+DJ346+DJ347+DJ348+DK346+DK347+DK348+DL346+DL347+DL348&gt;=16,Fixo/30*GD$4+(DI346+DI347+DI348+DJ346+DJ347+DJ348+DK346+DK347+DK348+DL346+DL347-16)*Percapita/30*GD$4))))))</f>
        <v>0</v>
      </c>
      <c r="GE346" s="177">
        <f>IF(C346=4,SUM(DM346+DM347+DM348+DO346+DO347+DO348)*Percapita/30*GE$4+(DN346+DN347+DN348+DP346+DP347+DP348)*Cadeirante/30*GE$4,IF(C346=3,IF(DM349+DO349=10,Fixo/30*GE$4+(DM346+DM347+DM348+DO346+DO347+DO348)*Percapita/30*GE$4+(DN349+DP349)*Cadeirante/30*GE$4,IF(DM349+DO349&lt;=9,(DM349+DO349)*Crechee/30*GE$4)+(DN349+DP349)*Cadeirante/30*GE$4+(DM346+DM347+DM348+DO346+DO347+DO348)*Percapita/30*GE$4)+IF(DM349+DO349&gt;=11,Fixo/30*GE$4+(DM349+DO349-10)*Crechee/30*GE$4,0),IF(C346=2,IF(DN346+DN347+DN348+DN349+DP346+DP347+DP348+DP349=1,Cadeirante/30*GE$4,IF(DN346+DN347+DN348+DN349+DP346+DP347+DP348+DP349=2,Fixo/30*GE$4,IF(DN346+DN347+DN348+DN349+DP346+DP347+DP348+DP349&gt;2,Fixo/30*GE$4+(DN346+DN347+DN348+DN349+DP346+DP347+DP348+DP349-2)*Cadeirante/30*GE$4)))+(DM346+DM347+DM348+DO346+DO347+DO348)*Percapita/30*GE$4+(DM349+DO349)*Crechee/30*GE$4,IF(C346=1,IF(DM346+DM347+DM348+DN346+DN347+DN348+DO346+DO347+DO348+DP346+DP347+DP348&lt;=15,(DM346+DM347+DM348+DO346+DO347+DO348)*Percapita/30*GE$4,IF(DM346+DM347+DM348+DN346+DN347+DN348+DO346+DO347+DO348+DP346+DP347+DP348&gt;=16,Fixo/30*GE$4+(DM346+DM347+DM348+DN346+DN347+DN348+DO346+DO347+DO348+DP346+DP347-16)*Percapita/30*GE$4))))))</f>
        <v>0</v>
      </c>
      <c r="GF346" s="177">
        <f>IF(C346=4,SUM(DQ346+DQ347+DQ348+DS346+DS347+DS348)*Percapita/30*GF$4+(DR346+DR347+DR348+DT346+DT347+DT348)*Cadeirante/30*GF$4,IF(C346=3,IF(DQ349+DS349=10,Fixo/30*GF$4+(DQ346+DQ347+DQ348+DS346+DS347+DS348)*Percapita/30*GF$4+(DR349+DT349)*Cadeirante/30*GF$4,IF(DQ349+DS349&lt;=9,(DQ349+DS349)*Crechee/30*GF$4)+(DR349+DT349)*Cadeirante/30*GF$4+(DQ346+DQ347+DQ348+DS346+DS347+DS348)*Percapita/30*GF$4)+IF(DQ349+DS349&gt;=11,Fixo/30*GF$4+(DQ349+DS349-10)*Crechee/30*GF$4,0),IF(C346=2,IF(DR346+DR347+DR348+DR349+DT346+DT347+DT348+DT349=1,Cadeirante/30*GF$4,IF(DR346+DR347+DR348+DR349+DT346+DT347+DT348+DT349=2,Fixo/30*GF$4,IF(DR346+DR347+DR348+DR349+DT346+DT347+DT348+DT349&gt;2,Fixo/30*GF$4+(DR346+DR347+DR348+DR349+DT346+DT347+DT348+DT349-2)*Cadeirante/30*GF$4)))+(DQ346+DQ347+DQ348+DS346+DS347+DS348)*Percapita/30*GF$4+(DQ349+DS349)*Crechee/30*GF$4,IF(C346=1,IF(DQ346+DQ347+DQ348+DR346+DR347+DR348+DS346+DS347+DS348+DT346+DT347+DT348&lt;=15,(DQ346+DQ347+DQ348+DS346+DS347+DS348)*Percapita/30*GF$4,IF(DQ346+DQ347+DQ348+DR346+DR347+DR348+DS346+DS347+DS348+DT346+DT347+DT348&gt;=16,Fixo/30*GF$4+(DQ346+DQ347+DQ348+DR346+DR347+DR348+DS346+DS347+DS348+DT346+DT347-16)*Percapita/30*GF$4))))))</f>
        <v>0</v>
      </c>
      <c r="GG346" s="177">
        <f>IF(C346=4,SUM(DU346+DU347+DU348+DW346+DW347+DW348)*Percapita/30*GG$4+(DV346+DV347+DV348+DX346+DX347+DX348)*Cadeirante/30*GG$4,IF(C346=3,IF(DU349+DW349=10,Fixo/30*GG$4+(DU346+DU347+DU348+DW346+DW347+DW348)*Percapita/30*GG$4+(DV349+DX349)*Cadeirante/30*GG$4,IF(DU349+DW349&lt;=9,(DU349+DW349)*Crechee/30*GG$4)+(DV349+DX349)*Cadeirante/30*GG$4+(DU346+DU347+DU348+DW346+DW347+DW348)*Percapita/30*GG$4)+IF(DU349+DW349&gt;=11,Fixo/30*GG$4+(DU349+DW349-10)*Crechee/30*GG$4,0),IF(C346=2,IF(DV346+DV347+DV348+DV349+DX346+DX347+DX348+DX349=1,Cadeirante/30*GG$4,IF(DV346+DV347+DV348+DV349+DX346+DX347+DX348+DX349=2,Fixo/30*GG$4,IF(DV346+DV347+DV348+DV349+DX346+DX347+DX348+DX349&gt;2,Fixo/30*GG$4+(DV346+DV347+DV348+DV349+DX346+DX347+DX348+DX349-2)*Cadeirante/30*GG$4)))+(DU346+DU347+DU348+DW346+DW347+DW348)*Percapita/30*GG$4+(DU349+DW349)*Crechee/30*GG$4,IF(C346=1,IF(DU346+DU347+DU348+DV346+DV347+DV348+DW346+DW347+DW348+DX346+DX347+DX348&lt;=15,(DU346+DU347+DU348+DW346+DW347+DW348)*Percapita/30*GG$4,IF(DU346+DU347+DU348+DV346+DV347+DV348+DW346+DW347+DW348+DX346+DX347+DX348&gt;=16,Fixo/30*GG$4+(DU346+DU347+DU348+DV346+DV347+DV348+DW346+DW347+DW348+DX346+DX347-16)*Percapita/30*GG$4))))))</f>
        <v>0</v>
      </c>
      <c r="GH346" s="177">
        <f>IF(C346=4,SUM(DY346+DY347+DY348+EA346+EA347+EA348)*Percapita/30*GH$4+(DZ346+DZ347+DZ348+EB346+EB347+EB348)*Cadeirante/30*GH$4,IF(C346=3,IF(DY349+EA349=10,Fixo/30*GH$4+(DY346+DY347+DY348+EA346+EA347+EA348)*Percapita/30*GH$4+(DZ349+EB349)*Cadeirante/30*GH$4,IF(DY349+EA349&lt;=9,(DY349+EA349)*Crechee/30*GH$4)+(DZ349+EB349)*Cadeirante/30*GH$4+(DY346+DY347+DY348+EA346+EA347+EA348)*Percapita/30*GH$4)+IF(DY349+EA349&gt;=11,Fixo/30*GH$4+(DY349+EA349-10)*Crechee/30*GH$4,0),IF(C346=2,IF(DZ346+DZ347+DZ348+DZ349+EB346+EB347+EB348+EB349=1,Cadeirante/30*GH$4,IF(DZ346+DZ347+DZ348+DZ349+EB346+EB347+EB348+EB349=2,Fixo/30*GH$4,IF(DZ346+DZ347+DZ348+DZ349+EB346+EB347+EB348+EB349&gt;2,Fixo/30*GH$4+(DZ346+DZ347+DZ348+DZ349+EB346+EB347+EB348+EB349-2)*Cadeirante/30*GH$4)))+(DY346+DY347+DY348+EA346+EA347+EA348)*Percapita/30*GH$4+(DY349+EA349)*Crechee/30*GH$4,IF(C346=1,IF(DY346+DY347+DY348+DZ346+DZ347+DZ348+EA346+EA347+EA348+EB346+EB347+EB348&lt;=15,(DY346+DY347+DY348+EA346+EA347+EA348)*Percapita/30*GH$4,IF(DY346+DY347+DY348+DZ346+DZ347+DZ348+EA346+EA347+EA348+EB346+EB347+EB348&gt;=16,Fixo/30*GH$4+(DY346+DY347+DY348+DZ346+DZ347+DZ348+EA346+EA347+EA348+EB346+EB347-16)*Percapita/30*GH$4))))))</f>
        <v>0</v>
      </c>
      <c r="GI346" s="177">
        <f>IF(C346=4,SUM(EC346+EC347+EC348+EE346+EE347+EE348)*Percapita/30*GI$4+(ED346+ED347+ED348+EF346+EF347+EF348)*Cadeirante/30*GI$4,IF(C346=3,IF(EC349+EE349=10,Fixo/30*GI$4+(EC346+EC347+EC348+EE346+EE347+EE348)*Percapita/30*GI$4+(ED349+EF349)*Cadeirante/30*GI$4,IF(EC349+EE349&lt;=9,(EC349+EE349)*Crechee/30*GI$4)+(ED349+EF349)*Cadeirante/30*GI$4+(EC346+EC347+EC348+EE346+EE347+EE348)*Percapita/30*GI$4)+IF(EC349+EE349&gt;=11,Fixo/30*GI$4+(EC349+EE349-10)*Crechee/30*GI$4,0),IF(C346=2,IF(ED346+ED347+ED348+ED349+EF346+EF347+EF348+EF349=1,Cadeirante/30*GI$4,IF(ED346+ED347+ED348+ED349+EF346+EF347+EF348+EF349=2,Fixo/30*GI$4,IF(ED346+ED347+ED348+ED349+EF346+EF347+EF348+EF349&gt;2,Fixo/30*GI$4+(ED346+ED347+ED348+ED349+EF346+EF347+EF348+EF349-2)*Cadeirante/30*GI$4)))+(EC346+EC347+EC348+EE346+EE347+EE348)*Percapita/30*GI$4+(EC349+EE349)*Crechee/30*GI$4,IF(C346=1,IF(EC346+EC347+EC348+ED346+ED347+ED348+EE346+EE347+EE348+EF346+EF347+EF348&lt;=15,(EC346+EC347+EC348+EE346+EE347+EE348)*Percapita/30*GI$4,IF(EC346+EC347+EC348+ED346+ED347+ED348+EE346+EE347+EE348+EF346+EF347+EF348&gt;=16,Fixo/30*GI$4+(EC346+EC347+EC348+ED346+ED347+ED348+EE346+EE347+EE348+EF346+EF347-16)*Percapita/30*GI$4))))))</f>
        <v>0</v>
      </c>
      <c r="GJ346" s="177">
        <f>IF(C346=4,SUM(EG346+EG347+EG348+EI346+EI347+EI348)*Percapita/30*GJ$4+(EH346+EH347+EH348+EJ346+EJ347+EJ348)*Cadeirante/30*GJ$4,IF(C346=3,IF(EG349+EI349=10,Fixo/30*GJ$4+(EG346+EG347+EG348+EI346+EI347+EI348)*Percapita/30*GJ$4+(EH349+EJ349)*Cadeirante/30*GJ$4,IF(EG349+EI349&lt;=9,(EG349+EI349)*Crechee/30*GJ$4)+(EH349+EJ349)*Cadeirante/30*GJ$4+(EG346+EG347+EG348+EI346+EI347+EI348)*Percapita/30*GJ$4)+IF(EG349+EI349&gt;=11,Fixo/30*GJ$4+(EG349+EI349-10)*Crechee/30*GJ$4,0),IF(C346=2,IF(EH346+EH347+EH348+EH349+EJ346+EJ347+EJ348+EJ349=1,Cadeirante/30*GJ$4,IF(EH346+EH347+EH348+EH349+EJ346+EJ347+EJ348+EJ349=2,Fixo/30*GJ$4,IF(EH346+EH347+EH348+EH349+EJ346+EJ347+EJ348+EJ349&gt;2,Fixo/30*GJ$4+(EH346+EH347+EH348+EH349+EJ346+EJ347+EJ348+EJ349-2)*Cadeirante/30*GJ$4)))+(EG346+EG347+EG348+EI346+EI347+EI348)*Percapita/30*GJ$4+(EG349+EI349)*Crechee/30*GJ$4,IF(C346=1,IF(EG346+EG347+EG348+EH346+EH347+EH348+EI346+EI347+EI348+EJ346+EJ347+EJ348&lt;=15,(EG346+EG347+EG348+EI346+EI347+EI348)*Percapita/30*GJ$4,IF(EG346+EG347+EG348+EH346+EH347+EH348+EI346+EI347+EI348+EJ346+EJ347+EJ348&gt;=16,Fixo/30*GJ$4+(EG346+EG347+EG348+EH346+EH347+EH348+EI346+EI347+EI348+EJ346+EJ347-16)*Percapita/30*GJ$4))))))</f>
        <v>0</v>
      </c>
      <c r="GK346" s="178"/>
      <c r="GL346" s="103">
        <f t="shared" si="390"/>
        <v>0</v>
      </c>
      <c r="GM346" s="124"/>
      <c r="GN346" s="104">
        <f>SUMIF(V346:V349,"&lt;0")*Cadeirante/30*GN$4+SUMIF(X346:X349,"&lt;0")*Cadeirante/30*GN$4</f>
        <v>0</v>
      </c>
      <c r="GO346" s="104">
        <f>SUMIF(Z346:Z349,"&lt;0")*Cadeirante/30*GO$4+SUMIF(AB346:AB349,"&lt;0")*Cadeirante/30*GO$4</f>
        <v>0</v>
      </c>
      <c r="GP346" s="104">
        <f>SUMIF(AD346:AD349,"&lt;0")*Cadeirante/30*GP$4+SUMIF(AF346:AF349,"&lt;0")*Cadeirante/30*GP$4</f>
        <v>0</v>
      </c>
      <c r="GQ346" s="104">
        <f>SUMIF(AH346:AH349,"&lt;0")*Cadeirante/30*GQ$4+SUMIF(AJ346:AJ349,"&lt;0")*Cadeirante/30*GQ$4</f>
        <v>0</v>
      </c>
      <c r="GR346" s="104">
        <f>SUMIF(AL346:AL349,"&lt;0")*Cadeirante/30*GR$4+SUMIF(AN346:AN349,"&lt;0")*Cadeirante/30*GR$4</f>
        <v>0</v>
      </c>
      <c r="GS346" s="104">
        <f>SUMIF(AP346:AP349,"&lt;0")*Cadeirante/30*GS$4+SUMIF(AR346:AR349,"&lt;0")*Cadeirante/30*GS$4</f>
        <v>0</v>
      </c>
      <c r="GT346" s="104">
        <f>SUMIF(AT346:AT349,"&lt;0")*Cadeirante/30*GT$4+SUMIF(AV346:AV349,"&lt;0")*Cadeirante/30*GT$4</f>
        <v>0</v>
      </c>
      <c r="GU346" s="104">
        <f>SUMIF(AX346:AX349,"&lt;0")*Cadeirante/30*GU$4+SUMIF(AZ346:AZ349,"&lt;0")*Cadeirante/30*GU$4</f>
        <v>0</v>
      </c>
      <c r="GV346" s="104">
        <f>SUMIF(BB346:BB349,"&lt;0")*Cadeirante/30*GV$4+SUMIF(BD346:BD349,"&lt;0")*Cadeirante/30*GV$4</f>
        <v>0</v>
      </c>
      <c r="GW346" s="104">
        <f>SUMIF(BF346:BF349,"&lt;0")*Cadeirante/30*GW$4+SUMIF(BH346:BH349,"&lt;0")*Cadeirante/30*GW$4</f>
        <v>0</v>
      </c>
      <c r="GX346" s="104">
        <f>SUMIF(BJ346:BJ349,"&lt;0")*Cadeirante/30*GX$4+SUMIF(BL346:BL349,"&lt;0")*Cadeirante/30*GX$4</f>
        <v>0</v>
      </c>
      <c r="GY346" s="104">
        <f>SUMIF(BN346:BN349,"&lt;0")*Cadeirante/30*GY$4+SUMIF(BP346:BP349,"&lt;0")*Cadeirante/30*GY$4</f>
        <v>0</v>
      </c>
      <c r="GZ346" s="104">
        <f>SUMIF(BR346:BR349,"&lt;0")*Cadeirante/30*GZ$4+SUMIF(BT346:BT349,"&lt;0")*Cadeirante/30*GZ$4</f>
        <v>0</v>
      </c>
      <c r="HA346" s="104">
        <f>SUMIF(BV346:BV349,"&lt;0")*Cadeirante/30*HA$4+SUMIF(BX346:BX349,"&lt;0")*Cadeirante/30*HA$4</f>
        <v>0</v>
      </c>
      <c r="HB346" s="104">
        <f>SUMIF(BZ346:BZ349,"&lt;0")*Cadeirante/30*HB$4+SUMIF(CB346:CB349,"&lt;0")*Cadeirante/30*HB$4</f>
        <v>0</v>
      </c>
      <c r="HC346" s="104">
        <f>SUMIF(CD346:CD349,"&lt;0")*Cadeirante/30*HC$4+SUMIF(CF346:CF349,"&lt;0")*Cadeirante/30*HC$4</f>
        <v>0</v>
      </c>
      <c r="HD346" s="104">
        <f>SUMIF(CH346:CH349,"&lt;0")*Cadeirante/30*HD$4+SUMIF(CJ346:CJ349,"&lt;0")*Cadeirante/30*HD$4</f>
        <v>0</v>
      </c>
      <c r="HE346" s="104">
        <f>SUMIF(CL346:CL349,"&lt;0")*Cadeirante/30*HE$4+SUMIF(CN346:CN349,"&lt;0")*Cadeirante/30*HE$4</f>
        <v>0</v>
      </c>
      <c r="HF346" s="104">
        <f>SUMIF(CP346:CP349,"&lt;0")*Cadeirante/30*HF$4+SUMIF(CR346:CR349,"&lt;0")*Cadeirante/30*HF$4</f>
        <v>0</v>
      </c>
      <c r="HG346" s="104">
        <f>SUMIF(CT346:CT349,"&lt;0")*Cadeirante/30*HG$4+SUMIF(CV346:CV349,"&lt;0")*Cadeirante/30*HG$4</f>
        <v>0</v>
      </c>
      <c r="HH346" s="104">
        <f>SUMIF(CX346:CX349,"&lt;0")*Cadeirante/30*HH$4+SUMIF(CZ346:CZ349,"&lt;0")*Cadeirante/30*HH$4</f>
        <v>0</v>
      </c>
      <c r="HI346" s="104">
        <f>SUMIF(DB346:DB349,"&lt;0")*Cadeirante/30*HI$4+SUMIF(DD346:DD349,"&lt;0")*Cadeirante/30*HI$4</f>
        <v>0</v>
      </c>
      <c r="HJ346" s="104">
        <f>SUMIF(DF346:DF349,"&lt;0")*Cadeirante/30*HJ$4+SUMIF(DH346:DH349,"&lt;0")*Cadeirante/30*HJ$4</f>
        <v>0</v>
      </c>
      <c r="HK346" s="104">
        <f>SUMIF(DJ346:DJ349,"&lt;0")*Cadeirante/30*HK$4+SUMIF(DL346:DL349,"&lt;0")*Cadeirante/30*HK$4</f>
        <v>0</v>
      </c>
      <c r="HL346" s="104">
        <f>SUMIF(DN346:DN349,"&lt;0")*Cadeirante/30*HL$4+SUMIF(DP346:DP349,"&lt;0")*Cadeirante/30*HL$4</f>
        <v>0</v>
      </c>
      <c r="HM346" s="104">
        <f>SUMIF(DR346:DR349,"&lt;0")*Cadeirante/30*HM$4+SUMIF(DT346:DT349,"&lt;0")*Cadeirante/30*HM$4</f>
        <v>0</v>
      </c>
      <c r="HN346" s="104">
        <f>SUMIF(DV346:DV349,"&lt;0")*Cadeirante/30*HN$4+SUMIF(DX346:DX349,"&lt;0")*Cadeirante/30*HN$4</f>
        <v>0</v>
      </c>
      <c r="HO346" s="104">
        <f>SUMIF(DZ346:DZ349,"&lt;0")*Cadeirante/30*HO$4+SUMIF(EB346:EB349,"&lt;0")*Cadeirante/30*HO$4</f>
        <v>0</v>
      </c>
      <c r="HP346" s="104">
        <f>SUMIF(ED346:ED349,"&lt;0")*Cadeirante/30*HP$4+SUMIF(EF346:EF349,"&lt;0")*Cadeirante/30*HP$4</f>
        <v>0</v>
      </c>
      <c r="HQ346" s="64"/>
      <c r="HR346" s="64"/>
      <c r="HS346" s="64"/>
      <c r="HT346" s="64"/>
      <c r="HU346" s="64"/>
      <c r="HV346" s="64"/>
      <c r="HW346" s="176">
        <v>17629.309999999998</v>
      </c>
      <c r="HX346" s="64"/>
      <c r="HY346" s="280">
        <f>IF(ISTEXT(EM346), VALUE(EM346), EM346)</f>
        <v>0</v>
      </c>
      <c r="HZ346" s="280">
        <f>IF(ISTEXT(EN346), VALUE(EN346), EN346)</f>
        <v>0</v>
      </c>
      <c r="IA346" s="280">
        <f>IF(ISTEXT(EO346), VALUE(EO346), EO346)</f>
        <v>0</v>
      </c>
      <c r="IB346" s="64" t="b">
        <f>HW346=FE346</f>
        <v>0</v>
      </c>
      <c r="IC346" s="64"/>
    </row>
    <row r="347" spans="1:237" s="106" customFormat="1" ht="22.5" customHeight="1" x14ac:dyDescent="0.25">
      <c r="A347" s="368" t="s">
        <v>3467</v>
      </c>
      <c r="B347" s="369" t="s">
        <v>3468</v>
      </c>
      <c r="C347" s="370" t="s">
        <v>3186</v>
      </c>
      <c r="D347" s="371" t="s">
        <v>3469</v>
      </c>
      <c r="E347" s="371" t="s">
        <v>3470</v>
      </c>
      <c r="F347" s="372" t="s">
        <v>3182</v>
      </c>
      <c r="G347" s="372" t="s">
        <v>3183</v>
      </c>
      <c r="H347" s="373" t="s">
        <v>2140</v>
      </c>
      <c r="I347" s="374" t="s">
        <v>2140</v>
      </c>
      <c r="J347" s="421" t="s">
        <v>3184</v>
      </c>
      <c r="K347" s="421" t="s">
        <v>3187</v>
      </c>
      <c r="L347" s="329">
        <f>CONTINUA!BV347</f>
        <v>0</v>
      </c>
      <c r="M347" s="329">
        <f>CONTINUA!BW347</f>
        <v>0</v>
      </c>
      <c r="N347" s="895"/>
      <c r="O347" s="896" t="s">
        <v>3552</v>
      </c>
      <c r="P347" s="897">
        <v>0</v>
      </c>
      <c r="Q347" s="400">
        <v>37</v>
      </c>
      <c r="R347" s="401"/>
      <c r="S347" s="400">
        <v>7</v>
      </c>
      <c r="T347" s="401"/>
      <c r="U347" s="400"/>
      <c r="V347" s="401"/>
      <c r="W347" s="400"/>
      <c r="X347" s="401"/>
      <c r="Y347" s="400"/>
      <c r="Z347" s="401"/>
      <c r="AA347" s="400"/>
      <c r="AB347" s="401"/>
      <c r="AC347" s="400"/>
      <c r="AD347" s="401"/>
      <c r="AE347" s="400"/>
      <c r="AF347" s="401"/>
      <c r="AG347" s="400"/>
      <c r="AH347" s="401"/>
      <c r="AI347" s="400"/>
      <c r="AJ347" s="401"/>
      <c r="AK347" s="400">
        <v>1</v>
      </c>
      <c r="AL347" s="401"/>
      <c r="AM347" s="400"/>
      <c r="AN347" s="401"/>
      <c r="AO347" s="400"/>
      <c r="AP347" s="401"/>
      <c r="AQ347" s="400"/>
      <c r="AR347" s="401"/>
      <c r="AS347" s="400"/>
      <c r="AT347" s="401"/>
      <c r="AU347" s="400"/>
      <c r="AV347" s="401"/>
      <c r="AW347" s="400"/>
      <c r="AX347" s="401"/>
      <c r="AY347" s="400"/>
      <c r="AZ347" s="401"/>
      <c r="BA347" s="400"/>
      <c r="BB347" s="401"/>
      <c r="BC347" s="400"/>
      <c r="BD347" s="401"/>
      <c r="BE347" s="400"/>
      <c r="BF347" s="401"/>
      <c r="BG347" s="400"/>
      <c r="BH347" s="401"/>
      <c r="BI347" s="400"/>
      <c r="BJ347" s="401"/>
      <c r="BK347" s="400"/>
      <c r="BL347" s="401"/>
      <c r="BM347" s="400"/>
      <c r="BN347" s="401"/>
      <c r="BO347" s="400"/>
      <c r="BP347" s="401"/>
      <c r="BQ347" s="400"/>
      <c r="BR347" s="401"/>
      <c r="BS347" s="400"/>
      <c r="BT347" s="401"/>
      <c r="BU347" s="400"/>
      <c r="BV347" s="401"/>
      <c r="BW347" s="400"/>
      <c r="BX347" s="401"/>
      <c r="BY347" s="400"/>
      <c r="BZ347" s="401"/>
      <c r="CA347" s="400"/>
      <c r="CB347" s="401"/>
      <c r="CC347" s="400"/>
      <c r="CD347" s="401"/>
      <c r="CE347" s="400"/>
      <c r="CF347" s="401"/>
      <c r="CG347" s="400"/>
      <c r="CH347" s="401"/>
      <c r="CI347" s="400"/>
      <c r="CJ347" s="401"/>
      <c r="CK347" s="400"/>
      <c r="CL347" s="401"/>
      <c r="CM347" s="400"/>
      <c r="CN347" s="401"/>
      <c r="CO347" s="400"/>
      <c r="CP347" s="401"/>
      <c r="CQ347" s="400"/>
      <c r="CR347" s="401"/>
      <c r="CS347" s="400"/>
      <c r="CT347" s="401"/>
      <c r="CU347" s="400"/>
      <c r="CV347" s="401"/>
      <c r="CW347" s="400"/>
      <c r="CX347" s="401"/>
      <c r="CY347" s="400"/>
      <c r="CZ347" s="401"/>
      <c r="DA347" s="400"/>
      <c r="DB347" s="401"/>
      <c r="DC347" s="400"/>
      <c r="DD347" s="401"/>
      <c r="DE347" s="400"/>
      <c r="DF347" s="401"/>
      <c r="DG347" s="400"/>
      <c r="DH347" s="401"/>
      <c r="DI347" s="400"/>
      <c r="DJ347" s="401"/>
      <c r="DK347" s="400"/>
      <c r="DL347" s="401"/>
      <c r="DM347" s="400"/>
      <c r="DN347" s="401"/>
      <c r="DO347" s="400"/>
      <c r="DP347" s="401"/>
      <c r="DQ347" s="400"/>
      <c r="DR347" s="401"/>
      <c r="DS347" s="400"/>
      <c r="DT347" s="401"/>
      <c r="DU347" s="400"/>
      <c r="DV347" s="401"/>
      <c r="DW347" s="400"/>
      <c r="DX347" s="401"/>
      <c r="DY347" s="400"/>
      <c r="DZ347" s="401"/>
      <c r="EA347" s="400"/>
      <c r="EB347" s="401"/>
      <c r="EC347" s="400"/>
      <c r="ED347" s="401"/>
      <c r="EE347" s="400"/>
      <c r="EF347" s="401"/>
      <c r="EG347" s="400"/>
      <c r="EH347" s="401"/>
      <c r="EI347" s="400"/>
      <c r="EJ347" s="447"/>
      <c r="EK347" s="511"/>
      <c r="EL347" s="514"/>
      <c r="EM347" s="448"/>
      <c r="EN347" s="344"/>
      <c r="EO347" s="345"/>
      <c r="EP347" s="171">
        <f t="shared" si="382"/>
        <v>37</v>
      </c>
      <c r="EQ347" s="171">
        <f t="shared" si="383"/>
        <v>1</v>
      </c>
      <c r="ER347" s="171">
        <f t="shared" si="384"/>
        <v>7</v>
      </c>
      <c r="ES347" s="171">
        <f t="shared" si="385"/>
        <v>0</v>
      </c>
      <c r="ET347" s="171">
        <f t="shared" si="386"/>
        <v>0</v>
      </c>
      <c r="EU347" s="171">
        <f t="shared" si="387"/>
        <v>0</v>
      </c>
      <c r="EV347" s="172">
        <f t="shared" si="388"/>
        <v>45</v>
      </c>
      <c r="EW347" s="173"/>
      <c r="EX347" s="248">
        <f t="shared" si="405"/>
        <v>0</v>
      </c>
      <c r="EY347" s="174">
        <f>(L347*regular)+(M347*Cadeirantee)</f>
        <v>0</v>
      </c>
      <c r="EZ347" s="249">
        <f>SUMIF(FG347:GJ347,"&gt;0")</f>
        <v>0</v>
      </c>
      <c r="FA347" s="249">
        <f>SUMIF(FG347:GJ347,"&lt;0")+SUMIF(GN347:HP347,"&lt;0")</f>
        <v>0</v>
      </c>
      <c r="FB347" s="174">
        <v>0</v>
      </c>
      <c r="FC347" s="126">
        <f>N347*km*'VALORES TABELA'!$B$13</f>
        <v>0</v>
      </c>
      <c r="FD347" s="250">
        <f t="shared" ref="FD347:FD350" si="406">GL347</f>
        <v>0</v>
      </c>
      <c r="FE347" s="105"/>
      <c r="FF347" s="119"/>
      <c r="FG347" s="119"/>
      <c r="FH347" s="119"/>
      <c r="FI347" s="119"/>
      <c r="FJ347" s="119"/>
      <c r="FK347" s="119"/>
      <c r="FL347" s="119"/>
      <c r="FM347" s="119"/>
      <c r="FN347" s="119"/>
      <c r="FO347" s="119"/>
      <c r="FP347" s="119"/>
      <c r="FQ347" s="119"/>
      <c r="FR347" s="119"/>
      <c r="FS347" s="119"/>
      <c r="FT347" s="119"/>
      <c r="FU347" s="119"/>
      <c r="FV347" s="119"/>
      <c r="FW347" s="119"/>
      <c r="FX347" s="119"/>
      <c r="FY347" s="119"/>
      <c r="FZ347" s="119"/>
      <c r="GA347" s="119"/>
      <c r="GB347" s="119"/>
      <c r="GC347" s="119"/>
      <c r="GD347" s="119"/>
      <c r="GE347" s="119"/>
      <c r="GF347" s="119"/>
      <c r="GG347" s="119"/>
      <c r="GH347" s="119"/>
      <c r="GI347" s="119"/>
      <c r="GJ347" s="119"/>
      <c r="GK347" s="251"/>
      <c r="GL347" s="103">
        <f t="shared" si="390"/>
        <v>0</v>
      </c>
      <c r="GM347" s="124"/>
      <c r="GN347" s="104"/>
      <c r="GO347" s="104"/>
      <c r="GP347" s="104"/>
      <c r="GQ347" s="104"/>
      <c r="GR347" s="104"/>
      <c r="GS347" s="104"/>
      <c r="GT347" s="104"/>
      <c r="GU347" s="104"/>
      <c r="GV347" s="104"/>
      <c r="GW347" s="104"/>
      <c r="GX347" s="104"/>
      <c r="GY347" s="104"/>
      <c r="GZ347" s="104"/>
      <c r="HA347" s="104"/>
      <c r="HB347" s="104"/>
      <c r="HC347" s="104"/>
      <c r="HD347" s="104"/>
      <c r="HE347" s="104"/>
      <c r="HF347" s="104"/>
      <c r="HG347" s="104"/>
      <c r="HH347" s="104"/>
      <c r="HI347" s="104"/>
      <c r="HJ347" s="104"/>
      <c r="HK347" s="104"/>
      <c r="HL347" s="104"/>
      <c r="HM347" s="104"/>
      <c r="HN347" s="104"/>
      <c r="HO347" s="104"/>
      <c r="HP347" s="104"/>
      <c r="HQ347" s="64"/>
      <c r="HR347" s="64"/>
      <c r="HS347" s="64"/>
      <c r="HT347" s="64"/>
      <c r="HU347" s="64"/>
      <c r="HV347" s="64"/>
      <c r="HW347" s="105"/>
      <c r="HX347" s="64"/>
      <c r="HY347" s="280">
        <f t="shared" ref="HY347:HY350" si="407">IF(ISTEXT(EM347), VALUE(EM347), EM347)</f>
        <v>0</v>
      </c>
      <c r="HZ347" s="280">
        <f t="shared" ref="HZ347:HZ350" si="408">IF(ISTEXT(EN347), VALUE(EN347), EN347)</f>
        <v>0</v>
      </c>
      <c r="IA347" s="280">
        <f t="shared" ref="IA347:IA350" si="409">IF(ISTEXT(EO347), VALUE(EO347), EO347)</f>
        <v>0</v>
      </c>
      <c r="IB347" s="64"/>
      <c r="IC347" s="64"/>
    </row>
    <row r="348" spans="1:237" s="106" customFormat="1" ht="22.5" customHeight="1" x14ac:dyDescent="0.25">
      <c r="A348" s="368" t="s">
        <v>3467</v>
      </c>
      <c r="B348" s="369" t="s">
        <v>3468</v>
      </c>
      <c r="C348" s="375" t="s">
        <v>3186</v>
      </c>
      <c r="D348" s="371" t="s">
        <v>3469</v>
      </c>
      <c r="E348" s="371" t="s">
        <v>3470</v>
      </c>
      <c r="F348" s="376" t="s">
        <v>3182</v>
      </c>
      <c r="G348" s="376" t="s">
        <v>3183</v>
      </c>
      <c r="H348" s="373" t="s">
        <v>2140</v>
      </c>
      <c r="I348" s="374" t="s">
        <v>2140</v>
      </c>
      <c r="J348" s="421" t="s">
        <v>3184</v>
      </c>
      <c r="K348" s="422" t="s">
        <v>3188</v>
      </c>
      <c r="L348" s="329">
        <f>CONTINUA!BV348</f>
        <v>0</v>
      </c>
      <c r="M348" s="329">
        <f>CONTINUA!BW348</f>
        <v>0</v>
      </c>
      <c r="N348" s="895"/>
      <c r="O348" s="896" t="s">
        <v>3552</v>
      </c>
      <c r="P348" s="897">
        <v>0</v>
      </c>
      <c r="Q348" s="400"/>
      <c r="R348" s="401"/>
      <c r="S348" s="400"/>
      <c r="T348" s="401"/>
      <c r="U348" s="400"/>
      <c r="V348" s="401"/>
      <c r="W348" s="400"/>
      <c r="X348" s="401"/>
      <c r="Y348" s="400"/>
      <c r="Z348" s="401"/>
      <c r="AA348" s="400"/>
      <c r="AB348" s="401"/>
      <c r="AC348" s="400"/>
      <c r="AD348" s="401"/>
      <c r="AE348" s="400"/>
      <c r="AF348" s="401"/>
      <c r="AG348" s="400"/>
      <c r="AH348" s="401"/>
      <c r="AI348" s="400"/>
      <c r="AJ348" s="401"/>
      <c r="AK348" s="400"/>
      <c r="AL348" s="401"/>
      <c r="AM348" s="400"/>
      <c r="AN348" s="401"/>
      <c r="AO348" s="400"/>
      <c r="AP348" s="401"/>
      <c r="AQ348" s="400"/>
      <c r="AR348" s="401"/>
      <c r="AS348" s="400"/>
      <c r="AT348" s="401"/>
      <c r="AU348" s="400"/>
      <c r="AV348" s="401"/>
      <c r="AW348" s="400"/>
      <c r="AX348" s="401"/>
      <c r="AY348" s="400"/>
      <c r="AZ348" s="401"/>
      <c r="BA348" s="400"/>
      <c r="BB348" s="401"/>
      <c r="BC348" s="400"/>
      <c r="BD348" s="401"/>
      <c r="BE348" s="400"/>
      <c r="BF348" s="401"/>
      <c r="BG348" s="400"/>
      <c r="BH348" s="401"/>
      <c r="BI348" s="400"/>
      <c r="BJ348" s="401"/>
      <c r="BK348" s="400"/>
      <c r="BL348" s="401"/>
      <c r="BM348" s="400"/>
      <c r="BN348" s="401"/>
      <c r="BO348" s="400"/>
      <c r="BP348" s="401"/>
      <c r="BQ348" s="400"/>
      <c r="BR348" s="401"/>
      <c r="BS348" s="400"/>
      <c r="BT348" s="401"/>
      <c r="BU348" s="400"/>
      <c r="BV348" s="401"/>
      <c r="BW348" s="400"/>
      <c r="BX348" s="401"/>
      <c r="BY348" s="400"/>
      <c r="BZ348" s="401"/>
      <c r="CA348" s="400"/>
      <c r="CB348" s="401"/>
      <c r="CC348" s="400"/>
      <c r="CD348" s="401"/>
      <c r="CE348" s="400"/>
      <c r="CF348" s="401"/>
      <c r="CG348" s="400"/>
      <c r="CH348" s="401"/>
      <c r="CI348" s="400"/>
      <c r="CJ348" s="401"/>
      <c r="CK348" s="400"/>
      <c r="CL348" s="401"/>
      <c r="CM348" s="400"/>
      <c r="CN348" s="401"/>
      <c r="CO348" s="400"/>
      <c r="CP348" s="401"/>
      <c r="CQ348" s="400"/>
      <c r="CR348" s="401"/>
      <c r="CS348" s="400"/>
      <c r="CT348" s="401"/>
      <c r="CU348" s="400"/>
      <c r="CV348" s="401"/>
      <c r="CW348" s="400"/>
      <c r="CX348" s="401"/>
      <c r="CY348" s="400"/>
      <c r="CZ348" s="401"/>
      <c r="DA348" s="400"/>
      <c r="DB348" s="401"/>
      <c r="DC348" s="400"/>
      <c r="DD348" s="401"/>
      <c r="DE348" s="400"/>
      <c r="DF348" s="401"/>
      <c r="DG348" s="400"/>
      <c r="DH348" s="401"/>
      <c r="DI348" s="400"/>
      <c r="DJ348" s="401"/>
      <c r="DK348" s="400"/>
      <c r="DL348" s="401"/>
      <c r="DM348" s="400"/>
      <c r="DN348" s="401"/>
      <c r="DO348" s="400"/>
      <c r="DP348" s="401"/>
      <c r="DQ348" s="400"/>
      <c r="DR348" s="401"/>
      <c r="DS348" s="400"/>
      <c r="DT348" s="401"/>
      <c r="DU348" s="400"/>
      <c r="DV348" s="401"/>
      <c r="DW348" s="400"/>
      <c r="DX348" s="401"/>
      <c r="DY348" s="400"/>
      <c r="DZ348" s="401"/>
      <c r="EA348" s="400"/>
      <c r="EB348" s="401"/>
      <c r="EC348" s="400"/>
      <c r="ED348" s="401"/>
      <c r="EE348" s="400"/>
      <c r="EF348" s="401"/>
      <c r="EG348" s="400"/>
      <c r="EH348" s="401"/>
      <c r="EI348" s="400"/>
      <c r="EJ348" s="447"/>
      <c r="EK348" s="511"/>
      <c r="EL348" s="514"/>
      <c r="EM348" s="448"/>
      <c r="EN348" s="344"/>
      <c r="EO348" s="345"/>
      <c r="EP348" s="171">
        <f t="shared" si="382"/>
        <v>0</v>
      </c>
      <c r="EQ348" s="171">
        <f t="shared" si="383"/>
        <v>0</v>
      </c>
      <c r="ER348" s="171">
        <f t="shared" si="384"/>
        <v>0</v>
      </c>
      <c r="ES348" s="171">
        <f t="shared" si="385"/>
        <v>0</v>
      </c>
      <c r="ET348" s="171">
        <f t="shared" si="386"/>
        <v>0</v>
      </c>
      <c r="EU348" s="171">
        <f t="shared" si="387"/>
        <v>0</v>
      </c>
      <c r="EV348" s="172">
        <f t="shared" si="388"/>
        <v>0</v>
      </c>
      <c r="EW348" s="125"/>
      <c r="EX348" s="248">
        <f t="shared" si="405"/>
        <v>0</v>
      </c>
      <c r="EY348" s="174">
        <f>(L348*regular)+(M348*Cadeirantee)</f>
        <v>0</v>
      </c>
      <c r="EZ348" s="249">
        <f>SUMIF(FG348:GJ348,"&gt;0")</f>
        <v>0</v>
      </c>
      <c r="FA348" s="249">
        <f>SUMIF(FG348:GJ348,"&lt;0")+SUMIF(GN348:HP348,"&lt;0")</f>
        <v>0</v>
      </c>
      <c r="FB348" s="174">
        <v>0</v>
      </c>
      <c r="FC348" s="126">
        <f>N348*km*'VALORES TABELA'!$B$13</f>
        <v>0</v>
      </c>
      <c r="FD348" s="250">
        <f t="shared" si="406"/>
        <v>0</v>
      </c>
      <c r="FE348" s="105"/>
      <c r="FF348" s="108"/>
      <c r="FG348" s="108"/>
      <c r="FH348" s="108"/>
      <c r="FI348" s="108"/>
      <c r="FJ348" s="108"/>
      <c r="FK348" s="108"/>
      <c r="FL348" s="108"/>
      <c r="FM348" s="108"/>
      <c r="FN348" s="108"/>
      <c r="FO348" s="108"/>
      <c r="FP348" s="108"/>
      <c r="FQ348" s="108"/>
      <c r="FR348" s="108"/>
      <c r="FS348" s="108"/>
      <c r="FT348" s="108"/>
      <c r="FU348" s="108"/>
      <c r="FV348" s="108"/>
      <c r="FW348" s="108"/>
      <c r="FX348" s="108"/>
      <c r="FY348" s="108"/>
      <c r="FZ348" s="108"/>
      <c r="GA348" s="108"/>
      <c r="GB348" s="108"/>
      <c r="GC348" s="108"/>
      <c r="GD348" s="108"/>
      <c r="GE348" s="108"/>
      <c r="GF348" s="108"/>
      <c r="GG348" s="108"/>
      <c r="GH348" s="108"/>
      <c r="GI348" s="108"/>
      <c r="GJ348" s="108"/>
      <c r="GK348" s="251"/>
      <c r="GL348" s="103">
        <f t="shared" si="390"/>
        <v>0</v>
      </c>
      <c r="GM348" s="12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64"/>
      <c r="HR348" s="64"/>
      <c r="HS348" s="64"/>
      <c r="HT348" s="64"/>
      <c r="HU348" s="64"/>
      <c r="HV348" s="64"/>
      <c r="HW348" s="105"/>
      <c r="HX348" s="64"/>
      <c r="HY348" s="280">
        <f t="shared" si="407"/>
        <v>0</v>
      </c>
      <c r="HZ348" s="280">
        <f t="shared" si="408"/>
        <v>0</v>
      </c>
      <c r="IA348" s="280">
        <f t="shared" si="409"/>
        <v>0</v>
      </c>
      <c r="IB348" s="64"/>
      <c r="IC348" s="64"/>
    </row>
    <row r="349" spans="1:237" s="106" customFormat="1" ht="22.5" customHeight="1" x14ac:dyDescent="0.25">
      <c r="A349" s="368" t="s">
        <v>3467</v>
      </c>
      <c r="B349" s="369" t="s">
        <v>3468</v>
      </c>
      <c r="C349" s="375" t="s">
        <v>3186</v>
      </c>
      <c r="D349" s="371" t="s">
        <v>3469</v>
      </c>
      <c r="E349" s="371" t="s">
        <v>3470</v>
      </c>
      <c r="F349" s="376" t="s">
        <v>3182</v>
      </c>
      <c r="G349" s="376" t="s">
        <v>3183</v>
      </c>
      <c r="H349" s="373" t="s">
        <v>2140</v>
      </c>
      <c r="I349" s="374" t="s">
        <v>2140</v>
      </c>
      <c r="J349" s="421" t="s">
        <v>3184</v>
      </c>
      <c r="K349" s="423" t="s">
        <v>3189</v>
      </c>
      <c r="L349" s="329">
        <f>CONTINUA!BV349</f>
        <v>0</v>
      </c>
      <c r="M349" s="329">
        <f>CONTINUA!BW349</f>
        <v>0</v>
      </c>
      <c r="N349" s="895"/>
      <c r="O349" s="896" t="s">
        <v>3552</v>
      </c>
      <c r="P349" s="897">
        <v>0</v>
      </c>
      <c r="Q349" s="400"/>
      <c r="R349" s="401"/>
      <c r="S349" s="400"/>
      <c r="T349" s="401"/>
      <c r="U349" s="400"/>
      <c r="V349" s="401"/>
      <c r="W349" s="400"/>
      <c r="X349" s="401"/>
      <c r="Y349" s="400"/>
      <c r="Z349" s="401"/>
      <c r="AA349" s="400"/>
      <c r="AB349" s="401"/>
      <c r="AC349" s="400"/>
      <c r="AD349" s="401"/>
      <c r="AE349" s="400"/>
      <c r="AF349" s="401"/>
      <c r="AG349" s="400"/>
      <c r="AH349" s="401"/>
      <c r="AI349" s="400"/>
      <c r="AJ349" s="401"/>
      <c r="AK349" s="400"/>
      <c r="AL349" s="401"/>
      <c r="AM349" s="400"/>
      <c r="AN349" s="401"/>
      <c r="AO349" s="400"/>
      <c r="AP349" s="401"/>
      <c r="AQ349" s="400"/>
      <c r="AR349" s="401"/>
      <c r="AS349" s="400"/>
      <c r="AT349" s="401"/>
      <c r="AU349" s="400"/>
      <c r="AV349" s="401"/>
      <c r="AW349" s="400"/>
      <c r="AX349" s="401"/>
      <c r="AY349" s="400"/>
      <c r="AZ349" s="401"/>
      <c r="BA349" s="400"/>
      <c r="BB349" s="401"/>
      <c r="BC349" s="400"/>
      <c r="BD349" s="401"/>
      <c r="BE349" s="400"/>
      <c r="BF349" s="401"/>
      <c r="BG349" s="400"/>
      <c r="BH349" s="401"/>
      <c r="BI349" s="400"/>
      <c r="BJ349" s="401"/>
      <c r="BK349" s="400"/>
      <c r="BL349" s="401"/>
      <c r="BM349" s="400"/>
      <c r="BN349" s="401"/>
      <c r="BO349" s="400"/>
      <c r="BP349" s="401"/>
      <c r="BQ349" s="400"/>
      <c r="BR349" s="401"/>
      <c r="BS349" s="400"/>
      <c r="BT349" s="401"/>
      <c r="BU349" s="400"/>
      <c r="BV349" s="401"/>
      <c r="BW349" s="400"/>
      <c r="BX349" s="401"/>
      <c r="BY349" s="400"/>
      <c r="BZ349" s="401"/>
      <c r="CA349" s="400"/>
      <c r="CB349" s="401"/>
      <c r="CC349" s="400"/>
      <c r="CD349" s="401"/>
      <c r="CE349" s="400"/>
      <c r="CF349" s="401"/>
      <c r="CG349" s="400"/>
      <c r="CH349" s="401"/>
      <c r="CI349" s="400"/>
      <c r="CJ349" s="401"/>
      <c r="CK349" s="400"/>
      <c r="CL349" s="401"/>
      <c r="CM349" s="400"/>
      <c r="CN349" s="401"/>
      <c r="CO349" s="400"/>
      <c r="CP349" s="401"/>
      <c r="CQ349" s="400"/>
      <c r="CR349" s="401"/>
      <c r="CS349" s="400"/>
      <c r="CT349" s="401"/>
      <c r="CU349" s="400"/>
      <c r="CV349" s="401"/>
      <c r="CW349" s="400"/>
      <c r="CX349" s="401"/>
      <c r="CY349" s="400"/>
      <c r="CZ349" s="401"/>
      <c r="DA349" s="400"/>
      <c r="DB349" s="401"/>
      <c r="DC349" s="400"/>
      <c r="DD349" s="401"/>
      <c r="DE349" s="400"/>
      <c r="DF349" s="401"/>
      <c r="DG349" s="400"/>
      <c r="DH349" s="401"/>
      <c r="DI349" s="400"/>
      <c r="DJ349" s="401"/>
      <c r="DK349" s="400"/>
      <c r="DL349" s="401"/>
      <c r="DM349" s="400"/>
      <c r="DN349" s="401"/>
      <c r="DO349" s="400"/>
      <c r="DP349" s="401"/>
      <c r="DQ349" s="400"/>
      <c r="DR349" s="401"/>
      <c r="DS349" s="400"/>
      <c r="DT349" s="401"/>
      <c r="DU349" s="400"/>
      <c r="DV349" s="401"/>
      <c r="DW349" s="400"/>
      <c r="DX349" s="401"/>
      <c r="DY349" s="400"/>
      <c r="DZ349" s="401"/>
      <c r="EA349" s="400"/>
      <c r="EB349" s="401"/>
      <c r="EC349" s="400"/>
      <c r="ED349" s="401"/>
      <c r="EE349" s="400"/>
      <c r="EF349" s="401"/>
      <c r="EG349" s="400"/>
      <c r="EH349" s="401"/>
      <c r="EI349" s="400"/>
      <c r="EJ349" s="447"/>
      <c r="EK349" s="511"/>
      <c r="EL349" s="514"/>
      <c r="EM349" s="448"/>
      <c r="EN349" s="344"/>
      <c r="EO349" s="345"/>
      <c r="EP349" s="171">
        <f t="shared" si="382"/>
        <v>0</v>
      </c>
      <c r="EQ349" s="171">
        <f t="shared" si="383"/>
        <v>0</v>
      </c>
      <c r="ER349" s="171">
        <f t="shared" si="384"/>
        <v>0</v>
      </c>
      <c r="ES349" s="171">
        <f t="shared" si="385"/>
        <v>0</v>
      </c>
      <c r="ET349" s="171">
        <f t="shared" si="386"/>
        <v>0</v>
      </c>
      <c r="EU349" s="171">
        <f t="shared" si="387"/>
        <v>0</v>
      </c>
      <c r="EV349" s="172">
        <f t="shared" si="388"/>
        <v>0</v>
      </c>
      <c r="EW349" s="127"/>
      <c r="EX349" s="248">
        <f t="shared" si="405"/>
        <v>0</v>
      </c>
      <c r="EY349" s="174">
        <f>(L349*regular)+(M349*Cadeirantee)</f>
        <v>0</v>
      </c>
      <c r="EZ349" s="249">
        <f>SUMIF(FG349:GJ349,"&gt;0")</f>
        <v>0</v>
      </c>
      <c r="FA349" s="249">
        <f>SUMIF(FG349:GJ349,"&lt;0")+SUMIF(GN349:HP349,"&lt;0")</f>
        <v>0</v>
      </c>
      <c r="FB349" s="174">
        <v>0</v>
      </c>
      <c r="FC349" s="126">
        <f>N349*km*'VALORES TABELA'!$B$13</f>
        <v>0</v>
      </c>
      <c r="FD349" s="250">
        <f t="shared" si="406"/>
        <v>0</v>
      </c>
      <c r="FE349" s="105"/>
      <c r="FF349" s="118"/>
      <c r="FG349" s="118"/>
      <c r="FH349" s="118"/>
      <c r="FI349" s="118"/>
      <c r="FJ349" s="118"/>
      <c r="FK349" s="118"/>
      <c r="FL349" s="118"/>
      <c r="FM349" s="118"/>
      <c r="FN349" s="118"/>
      <c r="FO349" s="118"/>
      <c r="FP349" s="118"/>
      <c r="FQ349" s="118"/>
      <c r="FR349" s="118"/>
      <c r="FS349" s="118"/>
      <c r="FT349" s="118"/>
      <c r="FU349" s="118"/>
      <c r="FV349" s="118"/>
      <c r="FW349" s="118"/>
      <c r="FX349" s="118"/>
      <c r="FY349" s="118"/>
      <c r="FZ349" s="118"/>
      <c r="GA349" s="118"/>
      <c r="GB349" s="118"/>
      <c r="GC349" s="118"/>
      <c r="GD349" s="118"/>
      <c r="GE349" s="118"/>
      <c r="GF349" s="118"/>
      <c r="GG349" s="118"/>
      <c r="GH349" s="118"/>
      <c r="GI349" s="118"/>
      <c r="GJ349" s="118"/>
      <c r="GK349" s="252"/>
      <c r="GL349" s="103">
        <f t="shared" si="390"/>
        <v>0</v>
      </c>
      <c r="GM349" s="12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64"/>
      <c r="HR349" s="65"/>
      <c r="HS349" s="65"/>
      <c r="HT349" s="65"/>
      <c r="HU349" s="65"/>
      <c r="HV349" s="65"/>
      <c r="HW349" s="105"/>
      <c r="HX349" s="65"/>
      <c r="HY349" s="280">
        <f t="shared" si="407"/>
        <v>0</v>
      </c>
      <c r="HZ349" s="280">
        <f t="shared" si="408"/>
        <v>0</v>
      </c>
      <c r="IA349" s="280">
        <f t="shared" si="409"/>
        <v>0</v>
      </c>
      <c r="IB349" s="65"/>
      <c r="IC349" s="65"/>
    </row>
    <row r="350" spans="1:237" s="106" customFormat="1" ht="22.5" customHeight="1" thickBot="1" x14ac:dyDescent="0.3">
      <c r="A350" s="377" t="s">
        <v>3467</v>
      </c>
      <c r="B350" s="378" t="s">
        <v>3468</v>
      </c>
      <c r="C350" s="379" t="s">
        <v>3186</v>
      </c>
      <c r="D350" s="380" t="s">
        <v>3469</v>
      </c>
      <c r="E350" s="380" t="s">
        <v>3470</v>
      </c>
      <c r="F350" s="381" t="s">
        <v>3182</v>
      </c>
      <c r="G350" s="381" t="s">
        <v>3183</v>
      </c>
      <c r="H350" s="382" t="s">
        <v>2140</v>
      </c>
      <c r="I350" s="383" t="s">
        <v>2140</v>
      </c>
      <c r="J350" s="421" t="s">
        <v>3184</v>
      </c>
      <c r="K350" s="424" t="s">
        <v>60</v>
      </c>
      <c r="L350" s="329">
        <f>CONTINUA!BV350</f>
        <v>0</v>
      </c>
      <c r="M350" s="329">
        <f>CONTINUA!BW350</f>
        <v>0</v>
      </c>
      <c r="N350" s="895"/>
      <c r="O350" s="896" t="s">
        <v>3552</v>
      </c>
      <c r="P350" s="897">
        <v>0</v>
      </c>
      <c r="Q350" s="400"/>
      <c r="R350" s="401"/>
      <c r="S350" s="400"/>
      <c r="T350" s="401"/>
      <c r="U350" s="400"/>
      <c r="V350" s="401"/>
      <c r="W350" s="400"/>
      <c r="X350" s="401"/>
      <c r="Y350" s="400"/>
      <c r="Z350" s="401"/>
      <c r="AA350" s="400"/>
      <c r="AB350" s="401"/>
      <c r="AC350" s="400"/>
      <c r="AD350" s="401"/>
      <c r="AE350" s="400"/>
      <c r="AF350" s="401"/>
      <c r="AG350" s="400"/>
      <c r="AH350" s="401"/>
      <c r="AI350" s="400"/>
      <c r="AJ350" s="401"/>
      <c r="AK350" s="400"/>
      <c r="AL350" s="401"/>
      <c r="AM350" s="400"/>
      <c r="AN350" s="401"/>
      <c r="AO350" s="400"/>
      <c r="AP350" s="401"/>
      <c r="AQ350" s="400"/>
      <c r="AR350" s="401"/>
      <c r="AS350" s="400"/>
      <c r="AT350" s="401"/>
      <c r="AU350" s="400"/>
      <c r="AV350" s="401"/>
      <c r="AW350" s="400"/>
      <c r="AX350" s="401"/>
      <c r="AY350" s="400"/>
      <c r="AZ350" s="401"/>
      <c r="BA350" s="400"/>
      <c r="BB350" s="401"/>
      <c r="BC350" s="400"/>
      <c r="BD350" s="401"/>
      <c r="BE350" s="400"/>
      <c r="BF350" s="401"/>
      <c r="BG350" s="400"/>
      <c r="BH350" s="401"/>
      <c r="BI350" s="400"/>
      <c r="BJ350" s="401"/>
      <c r="BK350" s="400"/>
      <c r="BL350" s="401"/>
      <c r="BM350" s="400"/>
      <c r="BN350" s="401"/>
      <c r="BO350" s="400"/>
      <c r="BP350" s="401"/>
      <c r="BQ350" s="400"/>
      <c r="BR350" s="401"/>
      <c r="BS350" s="400"/>
      <c r="BT350" s="401"/>
      <c r="BU350" s="400"/>
      <c r="BV350" s="401"/>
      <c r="BW350" s="400"/>
      <c r="BX350" s="401"/>
      <c r="BY350" s="400"/>
      <c r="BZ350" s="401"/>
      <c r="CA350" s="400"/>
      <c r="CB350" s="401"/>
      <c r="CC350" s="400"/>
      <c r="CD350" s="401"/>
      <c r="CE350" s="400"/>
      <c r="CF350" s="401"/>
      <c r="CG350" s="400"/>
      <c r="CH350" s="401"/>
      <c r="CI350" s="400"/>
      <c r="CJ350" s="401"/>
      <c r="CK350" s="400"/>
      <c r="CL350" s="401"/>
      <c r="CM350" s="400"/>
      <c r="CN350" s="401"/>
      <c r="CO350" s="400"/>
      <c r="CP350" s="401"/>
      <c r="CQ350" s="400"/>
      <c r="CR350" s="401"/>
      <c r="CS350" s="400"/>
      <c r="CT350" s="401"/>
      <c r="CU350" s="400"/>
      <c r="CV350" s="401"/>
      <c r="CW350" s="400"/>
      <c r="CX350" s="401"/>
      <c r="CY350" s="400"/>
      <c r="CZ350" s="401"/>
      <c r="DA350" s="400"/>
      <c r="DB350" s="401"/>
      <c r="DC350" s="400"/>
      <c r="DD350" s="401"/>
      <c r="DE350" s="400"/>
      <c r="DF350" s="401"/>
      <c r="DG350" s="400"/>
      <c r="DH350" s="401"/>
      <c r="DI350" s="400"/>
      <c r="DJ350" s="401"/>
      <c r="DK350" s="400"/>
      <c r="DL350" s="401"/>
      <c r="DM350" s="400"/>
      <c r="DN350" s="401"/>
      <c r="DO350" s="400"/>
      <c r="DP350" s="401"/>
      <c r="DQ350" s="400"/>
      <c r="DR350" s="401"/>
      <c r="DS350" s="400"/>
      <c r="DT350" s="401"/>
      <c r="DU350" s="400"/>
      <c r="DV350" s="401"/>
      <c r="DW350" s="400"/>
      <c r="DX350" s="401"/>
      <c r="DY350" s="400"/>
      <c r="DZ350" s="401"/>
      <c r="EA350" s="400"/>
      <c r="EB350" s="401"/>
      <c r="EC350" s="400"/>
      <c r="ED350" s="401"/>
      <c r="EE350" s="400"/>
      <c r="EF350" s="401"/>
      <c r="EG350" s="400"/>
      <c r="EH350" s="401"/>
      <c r="EI350" s="400"/>
      <c r="EJ350" s="447"/>
      <c r="EK350" s="512"/>
      <c r="EL350" s="515"/>
      <c r="EM350" s="450"/>
      <c r="EN350" s="348"/>
      <c r="EO350" s="348"/>
      <c r="EP350" s="179">
        <f t="shared" si="382"/>
        <v>0</v>
      </c>
      <c r="EQ350" s="179">
        <f t="shared" si="383"/>
        <v>0</v>
      </c>
      <c r="ER350" s="179">
        <f t="shared" si="384"/>
        <v>0</v>
      </c>
      <c r="ES350" s="179">
        <f t="shared" si="385"/>
        <v>0</v>
      </c>
      <c r="ET350" s="179">
        <f t="shared" si="386"/>
        <v>0</v>
      </c>
      <c r="EU350" s="179">
        <f t="shared" si="387"/>
        <v>0</v>
      </c>
      <c r="EV350" s="172">
        <f t="shared" si="388"/>
        <v>0</v>
      </c>
      <c r="EW350" s="253"/>
      <c r="EX350" s="254">
        <v>0</v>
      </c>
      <c r="EY350" s="180">
        <v>0</v>
      </c>
      <c r="EZ350" s="255">
        <v>0</v>
      </c>
      <c r="FA350" s="255">
        <v>0</v>
      </c>
      <c r="FB350" s="180">
        <f>SUM(FF350:GI350)/2</f>
        <v>0</v>
      </c>
      <c r="FC350" s="256">
        <f>N350*km*'VALORES TABELA'!$B$13</f>
        <v>0</v>
      </c>
      <c r="FD350" s="250">
        <f t="shared" si="406"/>
        <v>0</v>
      </c>
      <c r="FE350" s="257"/>
      <c r="FF350" s="181">
        <f>((Q350+S350)*Percapita)+((R350+T350)*Cadeirante)</f>
        <v>0</v>
      </c>
      <c r="FG350" s="181">
        <f>((U350+W350)*Percapita/30*FG$4)+((V350+X350)*Cadeirante/30*FG$4)</f>
        <v>0</v>
      </c>
      <c r="FH350" s="181">
        <f>((Y350+AA350)*Percapita/30*FH$4)+((Z350+AB350)*Cadeirante/30*FH$4)</f>
        <v>0</v>
      </c>
      <c r="FI350" s="181">
        <f>((AC350+AE350)*Percapita/30*FI$4)+((AD350+AF350)*Cadeirante/30*FI$4)</f>
        <v>0</v>
      </c>
      <c r="FJ350" s="181">
        <f>((AG350+AI350)*Percapita/30*FJ$4)+((AH350+AJ350)*Cadeirante/30*FJ$4)</f>
        <v>0</v>
      </c>
      <c r="FK350" s="181">
        <f>((AK350+AM350)*Percapita/30*FK$4)+((AL350+AN350)*Cadeirante/30*FK$4)</f>
        <v>0</v>
      </c>
      <c r="FL350" s="181">
        <f>((AO350+AQ350)*Percapita/30*FL$4)+((AP350+AR350)*Cadeirante/30*FL$4)</f>
        <v>0</v>
      </c>
      <c r="FM350" s="181">
        <f>((AS350+AU350)*Percapita/30*FM$4)+((AT350+AV350)*Cadeirante/30*FM$4)</f>
        <v>0</v>
      </c>
      <c r="FN350" s="181">
        <f>((AW350+AY350)*Percapita/30*FN$4)+((AX350+AZ350)*Cadeirante/30*FN$4)</f>
        <v>0</v>
      </c>
      <c r="FO350" s="181">
        <f>((BA350+BC350)*Percapita/30*FO$4)+((BB350+BD350)*Cadeirante/30*FO$4)</f>
        <v>0</v>
      </c>
      <c r="FP350" s="181">
        <f>((BE350+BG350)*Percapita/30*FP$4)+((BF350+BH350)*Cadeirante/30*FP$4)</f>
        <v>0</v>
      </c>
      <c r="FQ350" s="181">
        <f>((BI350+BK350)*Percapita/30*FQ$4)+((BJ350+BL350)*Cadeirante/30*FQ$4)</f>
        <v>0</v>
      </c>
      <c r="FR350" s="181">
        <f>((BM350+BO350)*Percapita/30*FR$4)+((BN350+BP350)*Cadeirante/30*FR$4)</f>
        <v>0</v>
      </c>
      <c r="FS350" s="181">
        <f>((BQ350+BS350)*Percapita/30*FS$4)+((BR350+BT350)*Cadeirante/30*FS$4)</f>
        <v>0</v>
      </c>
      <c r="FT350" s="181">
        <f>((BU350+BW350)*Percapita/30*FT$4)+((BV350+BX350)*Cadeirante/30*FT$4)</f>
        <v>0</v>
      </c>
      <c r="FU350" s="181">
        <f>((BY350+CA350)*Percapita/30*FU$4)+((BZ350+CB350)*Cadeirante/30*FU$4)</f>
        <v>0</v>
      </c>
      <c r="FV350" s="181">
        <f>((CC350+CE350)*Percapita/30*FV$4)+((CD350+CF350)*Cadeirante/30*FV$4)</f>
        <v>0</v>
      </c>
      <c r="FW350" s="181">
        <f>((CG350+CI350)*Percapita/30*FW$4)+((CI350+CK350)*Cadeirante/30*FW$4)</f>
        <v>0</v>
      </c>
      <c r="FX350" s="181">
        <f>((CK350+CM350)*Percapita/30*FX$4)+((CL350+CN350)*Cadeirante/30*FX$4)</f>
        <v>0</v>
      </c>
      <c r="FY350" s="181">
        <f>((CO350+CQ350)*Percapita/30*FY$4)+((CP350+CR350)*Cadeirante/30*FY$4)</f>
        <v>0</v>
      </c>
      <c r="FZ350" s="181">
        <f>((CS350+CU350)*Percapita/30*FZ$4)+((CT350+CV350)*Cadeirante/30*FZ$4)</f>
        <v>0</v>
      </c>
      <c r="GA350" s="181">
        <f>((CW350+CY350)*Percapita/30*GA$4)+((CX350+CZ350)*Cadeirante/30*GA$4)</f>
        <v>0</v>
      </c>
      <c r="GB350" s="181">
        <f>((DA350+DC350)*Percapita/30*GB$4)+((DB350+DD350)*Cadeirante/30*GB$4)</f>
        <v>0</v>
      </c>
      <c r="GC350" s="181">
        <f>((DE350+DG350)*Percapita/30*GC$4)+((DF350+DH350)*Cadeirante/30*GC$4)</f>
        <v>0</v>
      </c>
      <c r="GD350" s="181">
        <f>((DI350+DK350)*Percapita/30*GD$4)+((DJ350+DL350)*Cadeirante/30*GD$4)</f>
        <v>0</v>
      </c>
      <c r="GE350" s="181">
        <f>((DM350+DO350)*Percapita/30*GE$4)+((DN350+DP350)*Cadeirante/30*GE$4)</f>
        <v>0</v>
      </c>
      <c r="GF350" s="181">
        <f>((DQ350+DS350)*Percapita/30*GF$4)+((DR350+DT350)*Cadeirante/30*GF$4)</f>
        <v>0</v>
      </c>
      <c r="GG350" s="181">
        <f>((DU350+DW350)*Percapita/30*GG$4)+((DV350+DX350)*Cadeirante/30*GG$4)</f>
        <v>0</v>
      </c>
      <c r="GH350" s="181">
        <f>((DY350+EA350)*Percapita/30*GH$4)+((DZ350+EB350)*Cadeirante/30*GH$4)</f>
        <v>0</v>
      </c>
      <c r="GI350" s="181">
        <f>((EC350+EE350)*Percapita/30*GI$4)+((ED350+EF350)*Cadeirante/30*GI$4)</f>
        <v>0</v>
      </c>
      <c r="GJ350" s="181">
        <f>((EG350+EI350)*Percapita)+((EH350+EJ350)*Cadeirante)</f>
        <v>0</v>
      </c>
      <c r="GK350" s="258"/>
      <c r="GL350" s="103">
        <f t="shared" si="390"/>
        <v>0</v>
      </c>
      <c r="GM350" s="124"/>
      <c r="GN350" s="182"/>
      <c r="GO350" s="182"/>
      <c r="GP350" s="182"/>
      <c r="GQ350" s="182"/>
      <c r="GR350" s="182"/>
      <c r="GS350" s="182"/>
      <c r="GT350" s="182"/>
      <c r="GU350" s="182"/>
      <c r="GV350" s="182"/>
      <c r="GW350" s="182"/>
      <c r="GX350" s="182"/>
      <c r="GY350" s="182"/>
      <c r="GZ350" s="182"/>
      <c r="HA350" s="182"/>
      <c r="HB350" s="182"/>
      <c r="HC350" s="182"/>
      <c r="HD350" s="182"/>
      <c r="HE350" s="182"/>
      <c r="HF350" s="182"/>
      <c r="HG350" s="182"/>
      <c r="HH350" s="182"/>
      <c r="HI350" s="182"/>
      <c r="HJ350" s="182"/>
      <c r="HK350" s="182"/>
      <c r="HL350" s="182"/>
      <c r="HM350" s="182"/>
      <c r="HN350" s="182"/>
      <c r="HO350" s="182"/>
      <c r="HP350" s="259"/>
      <c r="HQ350" s="64"/>
      <c r="HW350" s="257"/>
      <c r="HY350" s="280">
        <f t="shared" si="407"/>
        <v>0</v>
      </c>
      <c r="HZ350" s="280">
        <f t="shared" si="408"/>
        <v>0</v>
      </c>
      <c r="IA350" s="280">
        <f t="shared" si="409"/>
        <v>0</v>
      </c>
    </row>
    <row r="351" spans="1:237" s="106" customFormat="1" ht="22.5" customHeight="1" x14ac:dyDescent="0.25">
      <c r="A351" t="s">
        <v>3471</v>
      </c>
      <c r="B351" s="522" t="s">
        <v>3472</v>
      </c>
      <c r="C351" s="523">
        <v>1</v>
      </c>
      <c r="D351" s="524" t="s">
        <v>3473</v>
      </c>
      <c r="E351" s="524" t="s">
        <v>3474</v>
      </c>
      <c r="F351" s="525" t="s">
        <v>3182</v>
      </c>
      <c r="G351" s="525" t="s">
        <v>3183</v>
      </c>
      <c r="H351" s="350" t="s">
        <v>2141</v>
      </c>
      <c r="I351" s="351" t="s">
        <v>2141</v>
      </c>
      <c r="J351" s="409" t="s">
        <v>3184</v>
      </c>
      <c r="K351" s="410" t="s">
        <v>3185</v>
      </c>
      <c r="L351" s="329">
        <f>CONTINUA!BV351</f>
        <v>0</v>
      </c>
      <c r="M351" s="329">
        <f>CONTINUA!BW351</f>
        <v>0</v>
      </c>
      <c r="N351" s="895"/>
      <c r="O351" s="896" t="s">
        <v>3553</v>
      </c>
      <c r="P351" s="897">
        <v>0</v>
      </c>
      <c r="Q351" s="400">
        <v>7</v>
      </c>
      <c r="R351" s="401"/>
      <c r="S351" s="400"/>
      <c r="T351" s="401"/>
      <c r="U351" s="400"/>
      <c r="V351" s="401"/>
      <c r="W351" s="400"/>
      <c r="X351" s="401"/>
      <c r="Y351" s="400"/>
      <c r="Z351" s="401"/>
      <c r="AA351" s="400"/>
      <c r="AB351" s="401"/>
      <c r="AC351" s="400"/>
      <c r="AD351" s="401"/>
      <c r="AE351" s="400"/>
      <c r="AF351" s="401"/>
      <c r="AG351" s="400"/>
      <c r="AH351" s="401"/>
      <c r="AI351" s="400"/>
      <c r="AJ351" s="401"/>
      <c r="AK351" s="400"/>
      <c r="AL351" s="401"/>
      <c r="AM351" s="400"/>
      <c r="AN351" s="401"/>
      <c r="AO351" s="400"/>
      <c r="AP351" s="401"/>
      <c r="AQ351" s="400"/>
      <c r="AR351" s="401"/>
      <c r="AS351" s="400"/>
      <c r="AT351" s="401"/>
      <c r="AU351" s="400"/>
      <c r="AV351" s="401"/>
      <c r="AW351" s="400"/>
      <c r="AX351" s="401"/>
      <c r="AY351" s="400"/>
      <c r="AZ351" s="401"/>
      <c r="BA351" s="400"/>
      <c r="BB351" s="401"/>
      <c r="BC351" s="400"/>
      <c r="BD351" s="401"/>
      <c r="BE351" s="400"/>
      <c r="BF351" s="401"/>
      <c r="BG351" s="400"/>
      <c r="BH351" s="401"/>
      <c r="BI351" s="400"/>
      <c r="BJ351" s="401"/>
      <c r="BK351" s="400"/>
      <c r="BL351" s="401"/>
      <c r="BM351" s="400"/>
      <c r="BN351" s="401"/>
      <c r="BO351" s="400"/>
      <c r="BP351" s="401"/>
      <c r="BQ351" s="400">
        <v>-1</v>
      </c>
      <c r="BR351" s="401"/>
      <c r="BS351" s="400"/>
      <c r="BT351" s="401"/>
      <c r="BU351" s="400"/>
      <c r="BV351" s="401"/>
      <c r="BW351" s="400"/>
      <c r="BX351" s="401"/>
      <c r="BY351" s="400"/>
      <c r="BZ351" s="401"/>
      <c r="CA351" s="400"/>
      <c r="CB351" s="401"/>
      <c r="CC351" s="400"/>
      <c r="CD351" s="401"/>
      <c r="CE351" s="400"/>
      <c r="CF351" s="401"/>
      <c r="CG351" s="400"/>
      <c r="CH351" s="401"/>
      <c r="CI351" s="400"/>
      <c r="CJ351" s="401"/>
      <c r="CK351" s="400"/>
      <c r="CL351" s="401"/>
      <c r="CM351" s="400"/>
      <c r="CN351" s="401"/>
      <c r="CO351" s="400"/>
      <c r="CP351" s="401"/>
      <c r="CQ351" s="400"/>
      <c r="CR351" s="401"/>
      <c r="CS351" s="400"/>
      <c r="CT351" s="401"/>
      <c r="CU351" s="400"/>
      <c r="CV351" s="401"/>
      <c r="CW351" s="400"/>
      <c r="CX351" s="401"/>
      <c r="CY351" s="400"/>
      <c r="CZ351" s="401"/>
      <c r="DA351" s="400"/>
      <c r="DB351" s="401"/>
      <c r="DC351" s="400"/>
      <c r="DD351" s="401"/>
      <c r="DE351" s="400"/>
      <c r="DF351" s="401"/>
      <c r="DG351" s="400"/>
      <c r="DH351" s="401"/>
      <c r="DI351" s="400"/>
      <c r="DJ351" s="401"/>
      <c r="DK351" s="400"/>
      <c r="DL351" s="401"/>
      <c r="DM351" s="400"/>
      <c r="DN351" s="401"/>
      <c r="DO351" s="400"/>
      <c r="DP351" s="401"/>
      <c r="DQ351" s="400"/>
      <c r="DR351" s="401"/>
      <c r="DS351" s="400"/>
      <c r="DT351" s="401"/>
      <c r="DU351" s="400"/>
      <c r="DV351" s="401"/>
      <c r="DW351" s="400"/>
      <c r="DX351" s="401"/>
      <c r="DY351" s="400"/>
      <c r="DZ351" s="401"/>
      <c r="EA351" s="400"/>
      <c r="EB351" s="401"/>
      <c r="EC351" s="400"/>
      <c r="ED351" s="401"/>
      <c r="EE351" s="400"/>
      <c r="EF351" s="401"/>
      <c r="EG351" s="400"/>
      <c r="EH351" s="401"/>
      <c r="EI351" s="400"/>
      <c r="EJ351" s="447"/>
      <c r="EK351" s="510"/>
      <c r="EL351" s="513"/>
      <c r="EM351" s="520"/>
      <c r="EN351" s="520"/>
      <c r="EO351" s="520"/>
      <c r="EP351" s="171">
        <f t="shared" si="382"/>
        <v>7</v>
      </c>
      <c r="EQ351" s="171">
        <f t="shared" si="383"/>
        <v>-1</v>
      </c>
      <c r="ER351" s="171">
        <f t="shared" si="384"/>
        <v>0</v>
      </c>
      <c r="ES351" s="171">
        <f t="shared" si="385"/>
        <v>0</v>
      </c>
      <c r="ET351" s="171">
        <f t="shared" si="386"/>
        <v>0</v>
      </c>
      <c r="EU351" s="171">
        <f t="shared" si="387"/>
        <v>0</v>
      </c>
      <c r="EV351" s="172">
        <f t="shared" si="388"/>
        <v>6</v>
      </c>
      <c r="EW351" s="367">
        <f>IF(C351=4,IF(MAX(Q351:EJ353)&gt;0,(Especiall/30*(IF(($G351-$F351)=($G$5-$F$5),30,IF(DAY($G351)=31,($G351-$F351),($G351-$F351)+1)))),0),0)</f>
        <v>0</v>
      </c>
      <c r="EX351" s="248">
        <f t="shared" ref="EX351:EX354" si="410">FF351</f>
        <v>9033.44</v>
      </c>
      <c r="EY351" s="174">
        <f>(L351*regular)+(M351*Cadeirantee)</f>
        <v>0</v>
      </c>
      <c r="EZ351" s="249">
        <f>SUMIF(FG351:GJ351,"&gt;0")</f>
        <v>0</v>
      </c>
      <c r="FA351" s="249">
        <f>SUMIF(FG351:GJ351,"&lt;0")+SUMIF(GN351:HP351,"&lt;0")</f>
        <v>-218.29700000000003</v>
      </c>
      <c r="FB351" s="174">
        <v>0</v>
      </c>
      <c r="FC351" s="175">
        <f>N351*km*'VALORES TABELA'!$B$13</f>
        <v>0</v>
      </c>
      <c r="FD351" s="250">
        <f>GL351</f>
        <v>0</v>
      </c>
      <c r="FE351" s="176">
        <f>(EW351+EW352+EW353+EW354+EX351+EX352+EX353+EX354+EY351+EY352+EY353+EY354+EY355+EZ351+EZ352+EZ353+EZ354+FA351+FA352+FA353+FA354+FC351+FC352+FC353+FC354+HY351-HZ351-IA351+FD351+FD352+FD353+FD354+FB355)</f>
        <v>9075.4230000000007</v>
      </c>
      <c r="FF351" s="177">
        <f>IF(C351=4,SUM(Q351+Q352+Q353+S351+S352+S353)*Percapita/30*FF$4+(R351+R352+R353+T351+T352+T353)*Cadeirante/30*FF$4,IF(C351=3,IF(Q354+S354=10,Fixo/30*FF$4+(Q351+Q352+Q353+S351+S352+S353)*Percapita/30*FF$4+(R354+T354)*Cadeirante/30*FF$4,IF(Q354+S354&lt;=9,(Q354+S354)*Crechee/30*FF$4)+(R354+T354)*Cadeirante/30*FF$4+(Q351+Q352+Q353+S351+S352+S353)*Percapita/30*FF$4)+IF(Q354+S354&gt;=11,Fixo/30*FF$4+(Q354+S354-10)*Crechee/30*FF$4,0),IF(C351=2,IF(R351+R352+R353+R354+T351+T352+T353+T354=1,Cadeirante/30*FF$4,IF(R351+R352+R353+R354+T351+T352+T353+T354=2,Fixo/30*FF$4,IF(R351+R352+R353+R354+T351+T352+T353+T354&gt;2,Fixo/30*FF$4+(R351+R352+R353+R354+T351+T352+T353+T354-2)*Cadeirante/30*FF$4)))+(Q351+Q352+Q353+S351+S352+S353)*Percapita/30*FF$4+(Q354+S354)*Crechee/30*FF$4,IF(C351=1,IF(Q351+Q352+Q353+R351+R352+R353+S351+S352+S353+T351+T352+T353&lt;=15,(Q351+Q352+Q353+S351+S352+S353)*Percapita/30*FF$4,IF(Q351+Q352+Q353+R351+R352+R353+S351+S352+S353+T351+T352+T353&gt;=16,Fixo/30*FF$4+(Q351+Q352+Q353+R351+R352+R353+S351+S352+S353+T351+T352-16)*Percapita/30*FF$4))))))</f>
        <v>9033.44</v>
      </c>
      <c r="FG351" s="177">
        <f>IF(C351=4,SUM(U351+U352+U353+W351+W352+W353)*Percapita/30*FG$4+(V351+V352+V353+X351+X352+X353)*Cadeirante/30*FG$4,IF(C351=3,IF(U354+W354=10,Fixo/30*FG$4+(U351+U352+U353+W351+W352+W353)*Percapita/30*FG$4+(V354+X354)*Cadeirante/30*FG$4,IF(U354+W354&lt;=9,(U354+W354)*Crechee/30*FG$4)+(V354+X354)*Cadeirante/30*FG$4+(U351+U352+U353+W351+W352+W353)*Percapita/30*FG$4)+IF(U354+W354&gt;=11,Fixo/30*FG$4+(U354+W354-10)*Crechee/30*FG$4,0),IF(C351=2,IF(V351+V352+V353+V354+X351+X352+X353+X354=1,Cadeirante/30*FG$4,IF(V351+V352+V353+V354+X351+X352+X353+X354=2,Fixo/30*FG$4,IF(V351+V352+V353+V354+X351+X352+X353+X354&gt;2,Fixo/30*FG$4+(V351+V352+V353+V354+X351+X352+X353+X354-2)*Cadeirante/30*FG$4)))+(U351+U352+U353+W351+W352+W353)*Percapita/30*FG$4+(U354+W354)*Crechee/30*FG$4,IF(C351=1,IF(U351+U352+U353+V351+V352+V353+W351+W352+W353+X351+X352+X353&lt;=15,(U351+U352+U353+W351+W352+W353)*Percapita/30*FG$4,IF(U351+U352+U353+V351+V352+V353+W351+W352+W353+X351+X352+X353&gt;=16,Fixo/30*FG$4+(U351+U352+U353+V351+V352+V353+W351+W352+W353+X351+X352-16)*Percapita/30*FG$4))))))</f>
        <v>0</v>
      </c>
      <c r="FH351" s="177">
        <f>IF(C351=4,SUM(Y351+Y352+Y353+AA351+AA352+AA353)*Percapita/30*FH$4+(Z351+Z352+Z353+AB351+AB352+AB353)*Cadeirante/30*FH$4,IF(C351=3,IF(Y354+AA354=10,Fixo/30*FH$4+(Y351+Y352+Y353+AA351+AA352+AA353)*Percapita/30*FH$4+(Z354+AB354)*Cadeirante/30*FH$4,IF(Y354+AA354&lt;=9,(Y354+AA354)*Crechee/30*FH$4)+(Z354+AB354)*Cadeirante/30*FH$4+(Y351+Y352+Y353+AA351+AA352+AA353)*Percapita/30*FH$4)+IF(Y354+AA354&gt;=11,Fixo/30*FH$4+(Y354+AA354-10)*Crechee/30*FH$4,0),IF(C351=2,IF(Z351+Z352+Z353+Z354+AB351+AB352+AB353+AB354=1,Cadeirante/30*FH$4,IF(Z351+Z352+Z353+Z354+AB351+AB352+AB353+AB354=2,Fixo/30*FH$4,IF(Z351+Z352+Z353+Z354+AB351+AB352+AB353+AB354&gt;2,Fixo/30*FH$4+(Z351+Z352+Z353+Z354+AB351+AB352+AB353+AB354-2)*Cadeirante/30*FH$4)))+(Y351+Y352+Y353+AA351+AA352+AA353)*Percapita/30*FH$4+(Y354+AA354)*Crechee/30*FH$4,IF(C351=1,IF(Y351+Y352+Y353+Z351+Z352+Z353+AA351+AA352+AA353+AB351+AB352+AB353&lt;=15,(Y351+Y352+Y353+AA351+AA352+AA353)*Percapita/30*FH$4,IF(Y351+Y352+Y353+Z351+Z352+Z353+AA351+AA352+AA353+AB351+AB352+AB353&gt;=16,Fixo/30*FH$4+(Y351+Y352+Y353+Z351+Z352+Z353+AA351+AA352+AA353+AB351+AB352-16)*Percapita/30*FH$4))))))</f>
        <v>0</v>
      </c>
      <c r="FI351" s="177">
        <f>IF(C351=4,SUM(AC351+AC352+AC353+AE351+AE352+AE353)*Percapita/30*FI$4+(AD351+AD352+AD353+AF351+AF352+AF353)*Cadeirante/30*FI$4,IF(C351=3,IF(AC354+AE354=10,Fixo/30*FI$4+(AC351+AC352+AC353+AE351+AE352+AE353)*Percapita/30*FI$4+(AD354+AF354)*Cadeirante/30*FI$4,IF(AC354+AE354&lt;=9,(AC354+AE354)*Crechee/30*FI$4)+(AD354+AF354)*Cadeirante/30*FI$4+(AC351+AC352+AC353+AE351+AE352+AE353)*Percapita/30*FI$4)+IF(AC354+AE354&gt;=11,Fixo/30*FI$4+(AC354+AE354-10)*Crechee/30*FI$4,0),IF(C351=2,IF(AD351+AD352+AD353+AD354+AF351+AF352+AF353+AF354=1,Cadeirante/30*FI$4,IF(AD351+AD352+AD353+AD354+AF351+AF352+AF353+AF354=2,Fixo/30*FI$4,IF(AD351+AD352+AD353+AD354+AF351+AF352+AF353+AF354&gt;2,Fixo/30*FI$4+(AD351+AD352+AD353+AD354+AF351+AF352+AF353+AF354-2)*Cadeirante/30*FI$4)))+(AC351+AC352+AC353+AE351+AE352+AE353)*Percapita/30*FI$4+(AC354+AE354)*Crechee/30*FI$4,IF(C351=1,IF(AC351+AC352+AC353+AD351+AD352+AD353+AE351+AE352+AE353+AF351+AF352+AF353&lt;=15,(AC351+AC352+AC353+AE351+AE352+AE353)*Percapita/30*FI$4,IF(AC351+AC352+AC353+AD351+AD352+AD353+AE351+AE352+AE353+AF351+AF352+AF353&gt;=16,Fixo/30*FI$4+(AC351+AC352+AC353+AD351+AD352+AD353+AE351+AE352+AE353+AF351+AF352-16)*Percapita/30*FI$4))))))</f>
        <v>0</v>
      </c>
      <c r="FJ351" s="177">
        <f>IF(C351=4,SUM(AG351+AG352+AG353+AI351+AI352+AI353)*Percapita/30*FJ$4+(AH351+AH352+AH353+AJ351+AJ352+AJ353)*Cadeirante/30*FJ$4,IF(C351=3,IF(AG354+AI354=10,Fixo/30*FJ$4+(AG351+AG352+AG353+AI351+AI352+AI353)*Percapita/30*FJ$4+(AH354+AJ354)*Cadeirante/30*FJ$4,IF(AG354+AI354&lt;=9,(AG354+AI354)*Crechee/30*FJ$4)+(AH354+AJ354)*Cadeirante/30*FJ$4+(AG351+AG352+AG353+AI351+AI352+AI353)*Percapita/30*FJ$4)+IF(AG354+AI354&gt;=11,Fixo/30*FJ$4+(AG354+AI354-10)*Crechee/30*FJ$4,0),IF(C351=2,IF(AH351+AH352+AH353+AH354+AJ351+AJ352+AJ353+AJ354=1,Cadeirante/30*FJ$4,IF(AH351+AH352+AH353+AH354+AJ351+AJ352+AJ353+AJ354=2,Fixo/30*FJ$4,IF(AH351+AH352+AH353+AH354+AJ351+AJ352+AJ353+AJ354&gt;2,Fixo/30*FJ$4+(AH351+AH352+AH353+AH354+AJ351+AJ352+AJ353+AJ354-2)*Cadeirante/30*FJ$4)))+(AG351+AG352+AG353+AI351+AI352+AI353)*Percapita/30*FJ$4+(AG354+AI354)*Crechee/30*FJ$4,IF(C351=1,IF(AG351+AG352+AG353+AH351+AH352+AH353+AI351+AI352+AI353+AJ351+AJ352+AJ353&lt;=15,(AG351+AG352+AG353+AI351+AI352+AI353)*Percapita/30*FJ$4,IF(AG351+AG352+AG353+AH351+AH352+AH353+AI351+AI352+AI353+AJ351+AJ352+AJ353&gt;=16,Fixo/30*FJ$4+(AG351+AG352+AG353+AH351+AH352+AH353+AI351+AI352+AI353+AJ351+AJ352-16)*Percapita/30*FJ$4))))))</f>
        <v>0</v>
      </c>
      <c r="FK351" s="177">
        <f>IF(C351=4,SUM(AK351+AK352+AK353+AM351+AM352+AM353)*Percapita/30*FK$4+(AL351+AL352+AL353+AN351+AN352+AN353)*Cadeirante/30*FK$4,IF(C351=3,IF(AK354+AM354=10,Fixo/30*FK$4+(AK351+AK352+AK353+AM351+AM352+AM353)*Percapita/30*FK$4+(AL354+AN354)*Cadeirante/30*FK$4,IF(AK354+AM354&lt;=9,(AK354+AM354)*Crechee/30*FK$4)+(AL354+AN354)*Cadeirante/30*FK$4+(AK351+AK352+AK353+AM351+AM352+AM353)*Percapita/30*FK$4)+IF(AK354+AM354&gt;=11,Fixo/30*FK$4+(AK354+AM354-10)*Crechee/30*FK$4,0),IF(C351=2,IF(AL351+AL352+AL353+AL354+AN351+AN352+AN353+AN354=1,Cadeirante/30*FK$4,IF(AL351+AL352+AL353+AL354+AN351+AN352+AN353+AN354=2,Fixo/30*FK$4,IF(AL351+AL352+AL353+AL354+AN351+AN352+AN353+AN354&gt;2,Fixo/30*FK$4+(AL351+AL352+AL353+AL354+AN351+AN352+AN353+AN354-2)*Cadeirante/30*FK$4)))+(AK351+AK352+AK353+AM351+AM352+AM353)*Percapita/30*FK$4+(AK354+AM354)*Crechee/30*FK$4,IF(C351=1,IF(AK351+AK352+AK353+AL351+AL352+AL353+AM351+AM352+AM353+AN351+AN352+AN353&lt;=15,(AK351+AK352+AK353+AM351+AM352+AM353)*Percapita/30*FK$4,IF(AK351+AK352+AK353+AL351+AL352+AL353+AM351+AM352+AM353+AN351+AN352+AN353&gt;=16,Fixo/30*FK$4+(AK351+AK352+AK353+AL351+AL352+AL353+AM351+AM352+AM353+AN351+AN352-16)*Percapita/30*FK$4))))))</f>
        <v>0</v>
      </c>
      <c r="FL351" s="177">
        <f>IF(C351=4,SUM(AO351+AO352+AO353+AQ351+AQ352+AQ353)*Percapita/30*FL$4+(AP351+AP352+AP353+AR351+AR352+AR353)*Cadeirante/30*FL$4,IF(C351=3,IF(AO354+AQ354=10,Fixo/30*FL$4+(AO351+AO352+AO353+AQ351+AQ352+AQ353)*Percapita/30*FL$4+(AP354+AR354)*Cadeirante/30*FL$4,IF(AO354+AQ354&lt;=9,(AO354+AQ354)*Crechee/30*FL$4)+(AP354+AR354)*Cadeirante/30*FL$4+(AO351+AO352+AO353+AQ351+AQ352+AQ353)*Percapita/30*FL$4)+IF(AO354+AQ354&gt;=11,Fixo/30*FL$4+(AO354+AQ354-10)*Crechee/30*FL$4,0),IF(C351=2,IF(AP351+AP352+AP353+AP354+AR351+AR352+AR353+AR354=1,Cadeirante/30*FL$4,IF(AP351+AP352+AP353+AP354+AR351+AR352+AR353+AR354=2,Fixo/30*FL$4,IF(AP351+AP352+AP353+AP354+AR351+AR352+AR353+AR354&gt;2,Fixo/30*FL$4+(AP351+AP352+AP353+AP354+AR351+AR352+AR353+AR354-2)*Cadeirante/30*FL$4)))+(AO351+AO352+AO353+AQ351+AQ352+AQ353)*Percapita/30*FL$4+(AO354+AQ354)*Crechee/30*FL$4,IF(C351=1,IF(AO351+AO352+AO353+AP351+AP352+AP353+AQ351+AQ352+AQ353+AR351+AR352+AR353&lt;=15,(AO351+AO352+AO353+AQ351+AQ352+AQ353)*Percapita/30*FL$4,IF(AO351+AO352+AO353+AP351+AP352+AP353+AQ351+AQ352+AQ353+AR351+AR352+AR353&gt;=16,Fixo/30*FL$4+(AO351+AO352+AO353+AP351+AP352+AP353+AQ351+AQ352+AQ353+AR351+AR352-16)*Percapita/30*FL$4))))))</f>
        <v>0</v>
      </c>
      <c r="FM351" s="177">
        <f>IF(C351=4,SUM(AS351+AS352+AS353+AU351+AU352+AU353)*Percapita/30*FM$4+(AT351+AT352+AT353+AV351+AV352+AV353)*Cadeirante/30*FM$4,IF(C351=3,IF(AS354+AU354=10,Fixo/30*FM$4+(AS351+AS352+AS353+AU351+AU352+AU353)*Percapita/30*FM$4+(AT354+AV354)*Cadeirante/30*FM$4,IF(AS354+AU354&lt;=9,(AS354+AU354)*Crechee/30*FM$4)+(AT354+AV354)*Cadeirante/30*FM$4+(AS351+AS352+AS353+AU351+AU352+AU353)*Percapita/30*FM$4)+IF(AS354+AU354&gt;=11,Fixo/30*FM$4+(AS354+AU354-10)*Crechee/30*FM$4,0),IF(C351=2,IF(AT351+AT352+AT353+AT354+AV351+AV352+AV353+AV354=1,Cadeirante/30*FM$4,IF(AT351+AT352+AT353+AT354+AV351+AV352+AV353+AV354=2,Fixo/30*FM$4,IF(AT351+AT352+AT353+AT354+AV351+AV352+AV353+AV354&gt;2,Fixo/30*FM$4+(AT351+AT352+AT353+AT354+AV351+AV352+AV353+AV354-2)*Cadeirante/30*FM$4)))+(AS351+AS352+AS353+AU351+AU352+AU353)*Percapita/30*FM$4+(AS354+AU354)*Crechee/30*FM$4,IF(C351=1,IF(AS351+AS352+AS353+AT351+AT352+AT353+AU351+AU352+AU353+AV351+AV352+AV353&lt;=15,(AS351+AS352+AS353+AU351+AU352+AU353)*Percapita/30*FM$4,IF(AS351+AS352+AS353+AT351+AT352+AT353+AU351+AU352+AU353+AV351+AV352+AV353&gt;=16,Fixo/30*FM$4+(AS351+AS352+AS353+AT351+AT352+AT353+AU351+AU352+AU353+AV351+AV352-16)*Percapita/30*FM$4))))))</f>
        <v>0</v>
      </c>
      <c r="FN351" s="177">
        <f>IF(C351=4,SUM(AW351+AW352+AW353+AY351+AY352+AY353)*Percapita/30*FN$4+(AX351+AX352+AX353+AZ351+AZ352+AZ353)*Cadeirante/30*FN$4,IF(C351=3,IF(AW354+AY354=10,Fixo/30*FN$4+(AW351+AW352+AW353+AY351+AY352+AY353)*Percapita/30*FN$4+(AX354+AZ354)*Cadeirante/30*FN$4,IF(AW354+AY354&lt;=9,(AW354+AY354)*Crechee/30*FN$4)+(AX354+AZ354)*Cadeirante/30*FN$4+(AW351+AW352+AW353+AY351+AY352+AY353)*Percapita/30*FN$4)+IF(AW354+AY354&gt;=11,Fixo/30*FN$4+(AW354+AY354-10)*Crechee/30*FN$4,0),IF(C351=2,IF(AX351+AX352+AX353+AX354+AZ351+AZ352+AZ353+AZ354=1,Cadeirante/30*FN$4,IF(AX351+AX352+AX353+AX354+AZ351+AZ352+AZ353+AZ354=2,Fixo/30*FN$4,IF(AX351+AX352+AX353+AX354+AZ351+AZ352+AZ353+AZ354&gt;2,Fixo/30*FN$4+(AX351+AX352+AX353+AX354+AZ351+AZ352+AZ353+AZ354-2)*Cadeirante/30*FN$4)))+(AW351+AW352+AW353+AY351+AY352+AY353)*Percapita/30*FN$4+(AW354+AY354)*Crechee/30*FN$4,IF(C351=1,IF(AW351+AW352+AW353+AX351+AX352+AX353+AY351+AY352+AY353+AZ351+AZ352+AZ353&lt;=15,(AW351+AW352+AW353+AY351+AY352+AY353)*Percapita/30*FN$4,IF(AW351+AW352+AW353+AX351+AX352+AX353+AY351+AY352+AY353+AZ351+AZ352+AZ353&gt;=16,Fixo/30*FN$4+(AW351+AW352+AW353+AX351+AX352+AX353+AY351+AY352+AY353+AZ351+AZ352-16)*Percapita/30*FN$4))))))</f>
        <v>0</v>
      </c>
      <c r="FO351" s="177">
        <f>IF(C351=4,SUM(BA351+BA352+BA353+BC351+BC352+BC353)*Percapita/30*FO$4+(BB351+BB352+BB353+BD351+BD352+BD353)*Cadeirante/30*FO$4,IF(C351=3,IF(BA354+BC354=10,Fixo/30*FO$4+(BA351+BA352+BA353+BC351+BC352+BC353)*Percapita/30*FO$4+(BB354+BD354)*Cadeirante/30*FO$4,IF(BA354+BC354&lt;=9,(BA354+BC354)*Crechee/30*FO$4)+(BB354+BD354)*Cadeirante/30*FO$4+(BA351+BA352+BA353+BC351+BC352+BC353)*Percapita/30*FO$4)+IF(BA354+BC354&gt;=11,Fixo/30*FO$4+(BA354+BC354-10)*Crechee/30*FO$4,0),IF(C351=2,IF(BB351+BB352+BB353+BB354+BD351+BD352+BD353+BD354=1,Cadeirante/30*FO$4,IF(BB351+BB352+BB353+BB354+BD351+BD352+BD353+BD354=2,Fixo/30*FO$4,IF(BB351+BB352+BB353+BB354+BD351+BD352+BD353+BD354&gt;2,Fixo/30*FO$4+(BB351+BB352+BB353+BB354+BD351+BD352+BD353+BD354-2)*Cadeirante/30*FO$4)))+(BA351+BA352+BA353+BC351+BC352+BC353)*Percapita/30*FO$4+(BA354+BC354)*Crechee/30*FO$4,IF(C351=1,IF(BA351+BA352+BA353+BB351+BB352+BB353+BC351+BC352+BC353+BD351+BD352+BD353&lt;=15,(BA351+BA352+BA353+BC351+BC352+BC353)*Percapita/30*FO$4,IF(BA351+BA352+BA353+BB351+BB352+BB353+BC351+BC352+BC353+BD351+BD352+BD353&gt;=16,Fixo/30*FO$4+(BA351+BA352+BA353+BB351+BB352+BB353+BC351+BC352+BC353+BD351+BD352-16)*Percapita/30*FO$4))))))</f>
        <v>0</v>
      </c>
      <c r="FP351" s="177">
        <f>IF(C351=4,SUM(BE351+BE352+BE353+BG351+BG352+BG353)*Percapita/30*FP$4+(BF351+BF352+BF353+BH351+BH352+BH353)*Cadeirante/30*FP$4,IF(C351=3,IF(BE354+BG354=10,Fixo/30*FP$4+(BE351+BE352+BE353+BG351+BG352+BG353)*Percapita/30*FP$4+(BF354+BH354)*Cadeirante/30*FP$4,IF(BE354+BG354&lt;=9,(BE354+BG354)*Crechee/30*FP$4)+(BF354+BH354)*Cadeirante/30*FP$4+(BE351+BE352+BE353+BG351+BG352+BG353)*Percapita/30*FP$4)+IF(BE354+BG354&gt;=11,Fixo/30*FP$4+(BE354+BG354-10)*Crechee/30*FP$4,0),IF(C351=2,IF(BF351+BF352+BF353+BF354+BH351+BH352+BH353+BH354=1,Cadeirante/30*FP$4,IF(BF351+BF352+BF353+BF354+BH351+BH352+BH353+BH354=2,Fixo/30*FP$4,IF(BF351+BF352+BF353+BF354+BH351+BH352+BH353+BH354&gt;2,Fixo/30*FP$4+(BF351+BF352+BF353+BF354+BH351+BH352+BH353+BH354-2)*Cadeirante/30*FP$4)))+(BE351+BE352+BE353+BG351+BG352+BG353)*Percapita/30*FP$4+(BE354+BG354)*Crechee/30*FP$4,IF(C351=1,IF(BE351+BE352+BE353+BF351+BF352+BF353+BG351+BG352+BG353+BH351+BH352+BH353&lt;=15,(BE351+BE352+BE353+BG351+BG352+BG353)*Percapita/30*FP$4,IF(BE351+BE352+BE353+BF351+BF352+BF353+BG351+BG352+BG353+BH351+BH352+BH353&gt;=16,Fixo/30*FP$4+(BE351+BE352+BE353+BF351+BF352+BF353+BG351+BG352+BG353+BH351+BH352-16)*Percapita/30*FP$4))))))</f>
        <v>0</v>
      </c>
      <c r="FQ351" s="177">
        <f>IF(C351=4,SUM(BI351+BI352+BI353+BK351+BK352+BK353)*Percapita/30*FQ$4+(BJ351+BJ352+BJ353+BL351+BL352+BL353)*Cadeirante/30*FQ$4,IF(C351=3,IF(BI354+BK354=10,Fixo/30*FQ$4+(BI351+BI352+BI353+BK351+BK352+BK353)*Percapita/30*FQ$4+(BJ354+BL354)*Cadeirante/30*FQ$4,IF(BI354+BK354&lt;=9,(BI354+BK354)*Crechee/30*FQ$4)+(BJ354+BL354)*Cadeirante/30*FQ$4+(BI351+BI352+BI353+BK351+BK352+BK353)*Percapita/30*FQ$4)+IF(BI354+BK354&gt;=11,Fixo/30*FQ$4+(BI354+BK354-10)*Crechee/30*FQ$4,0),IF(C351=2,IF(BJ351+BJ352+BJ353+BJ354+BL351+BL352+BL353+BL354=1,Cadeirante/30*FQ$4,IF(BJ351+BJ352+BJ353+BJ354+BL351+BL352+BL353+BL354=2,Fixo/30*FQ$4,IF(BJ351+BJ352+BJ353+BJ354+BL351+BL352+BL353+BL354&gt;2,Fixo/30*FQ$4+(BJ351+BJ352+BJ353+BJ354+BL351+BL352+BL353+BL354-2)*Cadeirante/30*FQ$4)))+(BI351+BI352+BI353+BK351+BK352+BK353)*Percapita/30*FQ$4+(BI354+BK354)*Crechee/30*FQ$4,IF(C351=1,IF(BI351+BI352+BI353+BJ351+BJ352+BJ353+BK351+BK352+BK353+BL351+BL352+BL353&lt;=15,(BI351+BI352+BI353+BK351+BK352+BK353)*Percapita/30*FQ$4,IF(BI351+BI352+BI353+BJ351+BJ352+BJ353+BK351+BK352+BK353+BL351+BL352+BL353&gt;=16,Fixo/30*FQ$4+(BI351+BI352+BI353+BJ351+BJ352+BJ353+BK351+BK352+BK353+BL351+BL352-16)*Percapita/30*FQ$4))))))</f>
        <v>0</v>
      </c>
      <c r="FR351" s="177">
        <f>IF(C351=4,SUM(BM351+BM352+BM353+BO351+BO352+BO353)*Percapita/30*FR$4+(BN351+BN352+BN353+BP351+BP352+BP353)*Cadeirante/30*FR$4,IF(C351=3,IF(BM354+BO354=10,Fixo/30*FR$4+(BM351+BM352+BM353+BO351+BO352+BO353)*Percapita/30*FR$4+(BN354+BP354)*Cadeirante/30*FR$4,IF(BM354+BO354&lt;=9,(BM354+BO354)*Crechee/30*FR$4)+(BN354+BP354)*Cadeirante/30*FR$4+(BM351+BM352+BM353+BO351+BO352+BO353)*Percapita/30*FR$4)+IF(BM354+BO354&gt;=11,Fixo/30*FR$4+(BM354+BO354-10)*Crechee/30*FR$4,0),IF(C351=2,IF(BN351+BN352+BN353+BN354+BP351+BP352+BP353+BP354=1,Cadeirante/30*FR$4,IF(BN351+BN352+BN353+BN354+BP351+BP352+BP353+BP354=2,Fixo/30*FR$4,IF(BN351+BN352+BN353+BN354+BP351+BP352+BP353+BP354&gt;2,Fixo/30*FR$4+(BN351+BN352+BN353+BN354+BP351+BP352+BP353+BP354-2)*Cadeirante/30*FR$4)))+(BM351+BM352+BM353+BO351+BO352+BO353)*Percapita/30*FR$4+(BM354+BO354)*Crechee/30*FR$4,IF(C351=1,IF(BM351+BM352+BM353+BN351+BN352+BN353+BO351+BO352+BO353+BP351+BP352+BP353&lt;=15,(BM351+BM352+BM353+BO351+BO352+BO353)*Percapita/30*FR$4,IF(BM351+BM352+BM353+BN351+BN352+BN353+BO351+BO352+BO353+BP351+BP352+BP353&gt;=16,Fixo/30*FR$4+(BM351+BM352+BM353+BN351+BN352+BN353+BO351+BO352+BO353+BP351+BP352-16)*Percapita/30*FR$4))))))</f>
        <v>0</v>
      </c>
      <c r="FS351" s="177">
        <f>IF(C351=4,SUM(BQ351+BQ352+BQ353+BS351+BS352+BS353)*Percapita/30*FS$4+(BR351+BR352+BR353+BT351+BT352+BT353)*Cadeirante/30*FS$4,IF(C351=3,IF(BQ354+BS354=10,Fixo/30*FS$4+(BQ351+BQ352+BQ353+BS351+BS352+BS353)*Percapita/30*FS$4+(BR354+BT354)*Cadeirante/30*FS$4,IF(BQ354+BS354&lt;=9,(BQ354+BS354)*Crechee/30*FS$4)+(BR354+BT354)*Cadeirante/30*FS$4+(BQ351+BQ352+BQ353+BS351+BS352+BS353)*Percapita/30*FS$4)+IF(BQ354+BS354&gt;=11,Fixo/30*FS$4+(BQ354+BS354-10)*Crechee/30*FS$4,0),IF(C351=2,IF(BR351+BR352+BR353+BR354+BT351+BT352+BT353+BT354=1,Cadeirante/30*FS$4,IF(BR351+BR352+BR353+BR354+BT351+BT352+BT353+BT354=2,Fixo/30*FS$4,IF(BR351+BR352+BR353+BR354+BT351+BT352+BT353+BT354&gt;2,Fixo/30*FS$4+(BR351+BR352+BR353+BR354+BT351+BT352+BT353+BT354-2)*Cadeirante/30*FS$4)))+(BQ351+BQ352+BQ353+BS351+BS352+BS353)*Percapita/30*FS$4+(BQ354+BS354)*Crechee/30*FS$4,IF(C351=1,IF(BQ351+BQ352+BQ353+BR351+BR352+BR353+BS351+BS352+BS353+BT351+BT352+BT353&lt;=15,(BQ351+BQ352+BQ353+BS351+BS352+BS353)*Percapita/30*FS$4,IF(BQ351+BQ352+BQ353+BR351+BR352+BR353+BS351+BS352+BS353+BT351+BT352+BT353&gt;=16,Fixo/30*FS$4+(BQ351+BQ352+BQ353+BR351+BR352+BR353+BS351+BS352+BS353+BT351+BT352-16)*Percapita/30*FS$4))))))</f>
        <v>-218.29700000000003</v>
      </c>
      <c r="FT351" s="177">
        <f>IF(C351=4,SUM(BU351+BU352+BU353+BW351+BW352+BW353)*Percapita/30*FT$4+(BV351+BV352+BV353+BX351+BX352+BX353)*Cadeirante/30*FT$4,IF(C351=3,IF(BU354+BW354=10,Fixo/30*FT$4+(BU351+BU352+BU353+BW351+BW352+BW353)*Percapita/30*FT$4+(BV354+BX354)*Cadeirante/30*FT$4,IF(BU354+BW354&lt;=9,(BU354+BW354)*Crechee/30*FT$4)+(BV354+BX354)*Cadeirante/30*FT$4+(BU351+BU352+BU353+BW351+BW352+BW353)*Percapita/30*FT$4)+IF(BU354+BW354&gt;=11,Fixo/30*FT$4+(BU354+BW354-10)*Crechee/30*FT$4,0),IF(C351=2,IF(BV351+BV352+BV353+BV354+BX351+BX352+BX353+BX354=1,Cadeirante/30*FT$4,IF(BV351+BV352+BV353+BV354+BX351+BX352+BX353+BX354=2,Fixo/30*FT$4,IF(BV351+BV352+BV353+BV354+BX351+BX352+BX353+BX354&gt;2,Fixo/30*FT$4+(BV351+BV352+BV353+BV354+BX351+BX352+BX353+BX354-2)*Cadeirante/30*FT$4)))+(BU351+BU352+BU353+BW351+BW352+BW353)*Percapita/30*FT$4+(BU354+BW354)*Crechee/30*FT$4,IF(C351=1,IF(BU351+BU352+BU353+BV351+BV352+BV353+BW351+BW352+BW353+BX351+BX352+BX353&lt;=15,(BU351+BU352+BU353+BW351+BW352+BW353)*Percapita/30*FT$4,IF(BU351+BU352+BU353+BV351+BV352+BV353+BW351+BW352+BW353+BX351+BX352+BX353&gt;=16,Fixo/30*FT$4+(BU351+BU352+BU353+BV351+BV352+BV353+BW351+BW352+BW353+BX351+BX352-16)*Percapita/30*FT$4))))))</f>
        <v>0</v>
      </c>
      <c r="FU351" s="177">
        <f>IF(C351=4,SUM(BY351+BY352+BY353+CA351+CA352+CA353)*Percapita/30*FU$4+(BZ351+BZ352+BZ353+CB351+CB352+CB353)*Cadeirante/30*FU$4,IF(C351=3,IF(BY354+CA354=10,Fixo/30*FU$4+(BY351+BY352+BY353+CA351+CA352+CA353)*Percapita/30*FU$4+(BZ354+CB354)*Cadeirante/30*FU$4,IF(BY354+CA354&lt;=9,(BY354+CA354)*Crechee/30*FU$4)+(BZ354+CB354)*Cadeirante/30*FU$4+(BY351+BY352+BY353+CA351+CA352+CA353)*Percapita/30*FU$4)+IF(BY354+CA354&gt;=11,Fixo/30*FU$4+(BY354+CA354-10)*Crechee/30*FU$4,0),IF(C351=2,IF(BZ351+BZ352+BZ353+BZ354+CB351+CB352+CB353+CB354=1,Cadeirante/30*FU$4,IF(BZ351+BZ352+BZ353+BZ354+CB351+CB352+CB353+CB354=2,Fixo/30*FU$4,IF(BZ351+BZ352+BZ353+BZ354+CB351+CB352+CB353+CB354&gt;2,Fixo/30*FU$4+(BZ351+BZ352+BZ353+BZ354+CB351+CB352+CB353+CB354-2)*Cadeirante/30*FU$4)))+(BY351+BY352+BY353+CA351+CA352+CA353)*Percapita/30*FU$4+(BY354+CA354)*Crechee/30*FU$4,IF(C351=1,IF(BY351+BY352+BY353+BZ351+BZ352+BZ353+CA351+CA352+CA353+CB351+CB352+CB353&lt;=15,(BY351+BY352+BY353+CA351+CA352+CA353)*Percapita/30*FU$4,IF(BY351+BY352+BY353+BZ351+BZ352+BZ353+CA351+CA352+CA353+CB351+CB352+CB353&gt;=16,Fixo/30*FU$4+(BY351+BY352+BY353+BZ351+BZ352+BZ353+CA351+CA352+CA353+CB351+CB352-16)*Percapita/30*FU$4))))))</f>
        <v>0</v>
      </c>
      <c r="FV351" s="177">
        <f>IF(C351=4,SUM(CC351+CC352+CC353+CE351+CE352+CE353)*Percapita/30*FV$4+(CD351+CD352+CD353+CF351+CF352+CF353)*Cadeirante/30*FV$4,IF(C351=3,IF(CC354+CE354=10,Fixo/30*FV$4+(CC351+CC352+CC353+CE351+CE352+CE353)*Percapita/30*FV$4+(CD354+CF354)*Cadeirante/30*FV$4,IF(CC354+CE354&lt;=9,(CC354+CE354)*Crechee/30*FV$4)+(CD354+CF354)*Cadeirante/30*FV$4+(CC351+CC352+CC353+CE351+CE352+CE353)*Percapita/30*FV$4)+IF(CC354+CE354&gt;=11,Fixo/30*FV$4+(CC354+CE354-10)*Crechee/30*FV$4,0),IF(C351=2,IF(CD351+CD352+CD353+CD354+CF351+CF352+CF353+CF354=1,Cadeirante/30*FV$4,IF(CD351+CD352+CD353+CD354+CF351+CF352+CF353+CF354=2,Fixo/30*FV$4,IF(CD351+CD352+CD353+CD354+CF351+CF352+CF353+CF354&gt;2,Fixo/30*FV$4+(CD351+CD352+CD353+CD354+CF351+CF352+CF353+CF354-2)*Cadeirante/30*FV$4)))+(CC351+CC352+CC353+CE351+CE352+CE353)*Percapita/30*FV$4+(CC354+CE354)*Crechee/30*FV$4,IF(C351=1,IF(CC351+CC352+CC353+CD351+CD352+CD353+CE351+CE352+CE353+CF351+CF352+CF353&lt;=15,(CC351+CC352+CC353+CE351+CE352+CE353)*Percapita/30*FV$4,IF(CC351+CC352+CC353+CD351+CD352+CD353+CE351+CE352+CE353+CF351+CF352+CF353&gt;=16,Fixo/30*FV$4+(CC351+CC352+CC353+CD351+CD352+CD353+CE351+CE352+CE353+CF351+CF352-16)*Percapita/30*FV$4))))))</f>
        <v>0</v>
      </c>
      <c r="FW351" s="177">
        <f>IF(C351=4,SUM(CG351+CG352+CG353+CI351+CI352+CI353)*Percapita/30*FW$4+(CH351+CH352+CH353+CJ351+CJ352+CJ353)*Cadeirante/30*FW$4,IF(C351=3,IF(CG354+CI354=10,Fixo/30*FW$4+(CG351+CG352+CG353+CI351+CI352+CI353)*Percapita/30*FW$4+(CH354+CJ354)*Cadeirante/30*FW$4,IF(CG354+CI354&lt;=9,(CG354+CI354)*Crechee/30*FW$4)+(CH354+CJ354)*Cadeirante/30*FW$4+(CG351+CG352+CG353+CI351+CI352+CI353)*Percapita/30*FW$4)+IF(CG354+CI354&gt;=11,Fixo/30*FW$4+(CG354+CI354-10)*Crechee/30*FW$4,0),IF(C351=2,IF(CH351+CH352+CH353+CH354+CJ351+CJ352+CJ353+CJ354=1,Cadeirante/30*FW$4,IF(CH351+CH352+CH353+CH354+CJ351+CJ352+CJ353+CJ354=2,Fixo/30*FW$4,IF(CH351+CH352+CH353+CH354+CJ351+CJ352+CJ353+CJ354&gt;2,Fixo/30*FW$4+(CH351+CH352+CH353+CH354+CJ351+CJ352+CJ353+CJ354-2)*Cadeirante/30*FW$4)))+(CG351+CG352+CG353+CI351+CI352+CI353)*Percapita/30*FW$4+(CG354+CI354)*Crechee/30*FW$4,IF(C351=1,IF(CG351+CG352+CG353+CH351+CH352+CH353+CI351+CI352+CI353+CJ351+CJ352+CJ353&lt;=15,(CG351+CG352+CG353+CI351+CI352+CI353)*Percapita/30*FW$4,IF(CG351+CG352+CG353+CH351+CH352+CH353+CI351+CI352+CI353+CJ351+CJ352+CJ353&gt;=16,Fixo/30*FW$4+(CG351+CG352+CG353+CH351+CH352+CH353+CI351+CI352+CI353+CJ351+CJ352-16)*Percapita/30*FW$4))))))</f>
        <v>0</v>
      </c>
      <c r="FX351" s="177">
        <f>IF(C351=4,SUM(CK351+CK352+CK353+CM351+CM352+CM353)*Percapita/30*FX$4+(CL351+CL352+CL353+CN351+CN352+CN353)*Cadeirante/30*FX$4,IF(C351=3,IF(CK354+CM354=10,Fixo/30*FX$4+(CK351+CK352+CK353+CM351+CM352+CM353)*Percapita/30*FX$4+(CL354+CN354)*Cadeirante/30*FX$4,IF(CK354+CM354&lt;=9,(CK354+CM354)*Crechee/30*FX$4)+(CL354+CN354)*Cadeirante/30*FX$4+(CK351+CK352+CK353+CM351+CM352+CM353)*Percapita/30*FX$4)+IF(CK354+CM354&gt;=11,Fixo/30*FX$4+(CK354+CM354-10)*Crechee/30*FX$4,0),IF(C351=2,IF(CL351+CL352+CL353+CL354+CN351+CN352+CN353+CN354=1,Cadeirante/30*FX$4,IF(CL351+CL352+CL353+CL354+CN351+CN352+CN353+CN354=2,Fixo/30*FX$4,IF(CL351+CL352+CL353+CL354+CN351+CN352+CN353+CN354&gt;2,Fixo/30*FX$4+(CL351+CL352+CL353+CL354+CN351+CN352+CN353+CN354-2)*Cadeirante/30*FX$4)))+(CK351+CK352+CK353+CM351+CM352+CM353)*Percapita/30*FX$4+(CK354+CM354)*Crechee/30*FX$4,IF(C351=1,IF(CK351+CK352+CK353+CL351+CL352+CL353+CM351+CM352+CM353+CN351+CN352+CN353&lt;=15,(CK351+CK352+CK353+CM351+CM352+CM353)*Percapita/30*FX$4,IF(CK351+CK352+CK353+CL351+CL352+CL353+CM351+CM352+CM353+CN351+CN352+CN353&gt;=16,Fixo/30*FX$4+(CK351+CK352+CK353+CL351+CL352+CL353+CM351+CM352+CM353+CN351+CN352-16)*Percapita/30*FX$4))))))</f>
        <v>0</v>
      </c>
      <c r="FY351" s="177">
        <f>IF(C351=4,SUM(CO351+CO352+CO353+CQ351+CQ352+CQ353)*Percapita/30*FY$4+(CP351+CP352+CP353+CR351+CR352+CR353)*Cadeirante/30*FY$4,IF(C351=3,IF(CO354+CQ354=10,Fixo/30*FY$4+(CO351+CO352+CO353+CQ351+CQ352+CQ353)*Percapita/30*FY$4+(CP354+CR354)*Cadeirante/30*FY$4,IF(CO354+CQ354&lt;=9,(CO354+CQ354)*Crechee/30*FY$4)+(CP354+CR354)*Cadeirante/30*FY$4+(CO351+CO352+CO353+CQ351+CQ352+CQ353)*Percapita/30*FY$4)+IF(CO354+CQ354&gt;=11,Fixo/30*FY$4+(CO354+CQ354-10)*Crechee/30*FY$4,0),IF(C351=2,IF(CP351+CP352+CP353+CP354+CR351+CR352+CR353+CR354=1,Cadeirante/30*FY$4,IF(CP351+CP352+CP353+CP354+CR351+CR352+CR353+CR354=2,Fixo/30*FY$4,IF(CP351+CP352+CP353+CP354+CR351+CR352+CR353+CR354&gt;2,Fixo/30*FY$4+(CP351+CP352+CP353+CP354+CR351+CR352+CR353+CR354-2)*Cadeirante/30*FY$4)))+(CO351+CO352+CO353+CQ351+CQ352+CQ353)*Percapita/30*FY$4+(CO354+CQ354)*Crechee/30*FY$4,IF(C351=1,IF(CO351+CO352+CO353+CP351+CP352+CP353+CQ351+CQ352+CQ353+CR351+CR352+CR353&lt;=15,(CO351+CO352+CO353+CQ351+CQ352+CQ353)*Percapita/30*FY$4,IF(CO351+CO352+CO353+CP351+CP352+CP353+CQ351+CQ352+CQ353+CR351+CR352+CR353&gt;=16,Fixo/30*FY$4+(CO351+CO352+CO353+CP351+CP352+CP353+CQ351+CQ352+CQ353+CR351+CR352-16)*Percapita/30*FY$4))))))</f>
        <v>0</v>
      </c>
      <c r="FZ351" s="177">
        <f>IF(C351=4,SUM(CS351+CS352+CS353+CU351+CU352+CU353)*Percapita/30*FZ$4+(CT351+CT352+CT353+CV351+CV352+CV353)*Cadeirante/30*FZ$4,IF(C351=3,IF(CS354+CU354=10,Fixo/30*FZ$4+(CS351+CS352+CS353+CU351+CU352+CU353)*Percapita/30*FZ$4+(CT354+CV354)*Cadeirante/30*FZ$4,IF(CS354+CU354&lt;=9,(CS354+CU354)*Crechee/30*FZ$4)+(CT354+CV354)*Cadeirante/30*FZ$4+(CS351+CS352+CS353+CU351+CU352+CU353)*Percapita/30*FZ$4)+IF(CS354+CU354&gt;=11,Fixo/30*FZ$4+(CS354+CU354-10)*Crechee/30*FZ$4,0),IF(C351=2,IF(CT351+CT352+CT353+CT354+CV351+CV352+CV353+CV354=1,Cadeirante/30*FZ$4,IF(CT351+CT352+CT353+CT354+CV351+CV352+CV353+CV354=2,Fixo/30*FZ$4,IF(CT351+CT352+CT353+CT354+CV351+CV352+CV353+CV354&gt;2,Fixo/30*FZ$4+(CT351+CT352+CT353+CT354+CV351+CV352+CV353+CV354-2)*Cadeirante/30*FZ$4)))+(CS351+CS352+CS353+CU351+CU352+CU353)*Percapita/30*FZ$4+(CS354+CU354)*Crechee/30*FZ$4,IF(C351=1,IF(CS351+CS352+CS353+CT351+CT352+CT353+CU351+CU352+CU353+CV351+CV352+CV353&lt;=15,(CS351+CS352+CS353+CU351+CU352+CU353)*Percapita/30*FZ$4,IF(CS351+CS352+CS353+CT351+CT352+CT353+CU351+CU352+CU353+CV351+CV352+CV353&gt;=16,Fixo/30*FZ$4+(CS351+CS352+CS353+CT351+CT352+CT353+CU351+CU352+CU353+CV351+CV352-16)*Percapita/30*FZ$4))))))</f>
        <v>0</v>
      </c>
      <c r="GA351" s="177">
        <f>IF(C351=4,SUM(CW351+CW352+CW353+CY351+CY352+CY353)*Percapita/30*GA$4+(CX351+CX352+CX353+CZ351+CZ352+CZ353)*Cadeirante/30*GA$4,IF(C351=3,IF(CW354+CY354=10,Fixo/30*GA$4+(CW351+CW352+CW353+CY351+CY352+CY353)*Percapita/30*GA$4+(CX354+CZ354)*Cadeirante/30*GA$4,IF(CW354+CY354&lt;=9,(CW354+CY354)*Crechee/30*GA$4)+(CX354+CZ354)*Cadeirante/30*GA$4+(CW351+CW352+CW353+CY351+CY352+CY353)*Percapita/30*GA$4)+IF(CW354+CY354&gt;=11,Fixo/30*GA$4+(CW354+CY354-10)*Crechee/30*GA$4,0),IF(C351=2,IF(CX351+CX352+CX353+CX354+CZ351+CZ352+CZ353+CZ354=1,Cadeirante/30*GA$4,IF(CX351+CX352+CX353+CX354+CZ351+CZ352+CZ353+CZ354=2,Fixo/30*GA$4,IF(CX351+CX352+CX353+CX354+CZ351+CZ352+CZ353+CZ354&gt;2,Fixo/30*GA$4+(CX351+CX352+CX353+CX354+CZ351+CZ352+CZ353+CZ354-2)*Cadeirante/30*GA$4)))+(CW351+CW352+CW353+CY351+CY352+CY353)*Percapita/30*GA$4+(CW354+CY354)*Crechee/30*GA$4,IF(C351=1,IF(CW351+CW352+CW353+CX351+CX352+CX353+CY351+CY352+CY353+CZ351+CZ352+CZ353&lt;=15,(CW351+CW352+CW353+CY351+CY352+CY353)*Percapita/30*GA$4,IF(CW351+CW352+CW353+CX351+CX352+CX353+CY351+CY352+CY353+CZ351+CZ352+CZ353&gt;=16,Fixo/30*GA$4+(CW351+CW352+CW353+CX351+CX352+CX353+CY351+CY352+CY353+CZ351+CZ352-16)*Percapita/30*GA$4))))))</f>
        <v>0</v>
      </c>
      <c r="GB351" s="177">
        <f>IF(C351=4,SUM(DA351+DA352+DA353+DC351+DC352+DC353)*Percapita/30*GB$4+(DB351+DB352+DB353+DD351+DD352+DD353)*Cadeirante/30*GB$4,IF(C351=3,IF(DA354+DC354=10,Fixo/30*GB$4+(DA351+DA352+DA353+DC351+DC352+DC353)*Percapita/30*GB$4+(DB354+DD354)*Cadeirante/30*GB$4,IF(DA354+DC354&lt;=9,(DA354+DC354)*Crechee/30*GB$4)+(DB354+DD354)*Cadeirante/30*GB$4+(DA351+DA352+DA353+DC351+DC352+DC353)*Percapita/30*GB$4)+IF(DA354+DC354&gt;=11,Fixo/30*GB$4+(DA354+DC354-10)*Crechee/30*GB$4,0),IF(C351=2,IF(DB351+DB352+DB353+DB354+DD351+DD352+DD353+DD354=1,Cadeirante/30*GB$4,IF(DB351+DB352+DB353+DB354+DD351+DD352+DD353+DD354=2,Fixo/30*GB$4,IF(DB351+DB352+DB353+DB354+DD351+DD352+DD353+DD354&gt;2,Fixo/30*GB$4+(DB351+DB352+DB353+DB354+DD351+DD352+DD353+DD354-2)*Cadeirante/30*GB$4)))+(DA351+DA352+DA353+DC351+DC352+DC353)*Percapita/30*GB$4+(DA354+DC354)*Crechee/30*GB$4,IF(C351=1,IF(DA351+DA352+DA353+DB351+DB352+DB353+DC351+DC352+DC353+DD351+DD352+DD353&lt;=15,(DA351+DA352+DA353+DC351+DC352+DC353)*Percapita/30*GB$4,IF(DA351+DA352+DA353+DB351+DB352+DB353+DC351+DC352+DC353+DD351+DD352+DD353&gt;=16,Fixo/30*GB$4+(DA351+DA352+DA353+DB351+DB352+DB353+DC351+DC352+DC353+DD351+DD352-16)*Percapita/30*GB$4))))))</f>
        <v>0</v>
      </c>
      <c r="GC351" s="177">
        <f>IF(C351=4,SUM(DE351+DE352+DE353+DG351+DG352+DG353)*Percapita/30*GC$4+(DF351+DF352+DF353+DH351+DH352+DH353)*Cadeirante/30*GC$4,IF(C351=3,IF(DE354+DG354=10,Fixo/30*GC$4+(DE351+DE352+DE353+DG351+DG352+DG353)*Percapita/30*GC$4+(DF354+DH354)*Cadeirante/30*GC$4,IF(DE354+DG354&lt;=9,(DE354+DG354)*Crechee/30*GC$4)+(DF354+DH354)*Cadeirante/30*GC$4+(DE351+DE352+DE353+DG351+DG352+DG353)*Percapita/30*GC$4)+IF(DE354+DG354&gt;=11,Fixo/30*GC$4+(DE354+DG354-10)*Crechee/30*GC$4,0),IF(C351=2,IF(DF351+DF352+DF353+DF354+DH351+DH352+DH353+DH354=1,Cadeirante/30*GC$4,IF(DF351+DF352+DF353+DF354+DH351+DH352+DH353+DH354=2,Fixo/30*GC$4,IF(DF351+DF352+DF353+DF354+DH351+DH352+DH353+DH354&gt;2,Fixo/30*GC$4+(DF351+DF352+DF353+DF354+DH351+DH352+DH353+DH354-2)*Cadeirante/30*GC$4)))+(DE351+DE352+DE353+DG351+DG352+DG353)*Percapita/30*GC$4+(DE354+DG354)*Crechee/30*GC$4,IF(C351=1,IF(DE351+DE352+DE353+DF351+DF352+DF353+DG351+DG352+DG353+DH351+DH352+DH353&lt;=15,(DE351+DE352+DE353+DG351+DG352+DG353)*Percapita/30*GC$4,IF(DE351+DE352+DE353+DF351+DF352+DF353+DG351+DG352+DG353+DH351+DH352+DH353&gt;=16,Fixo/30*GC$4+(DE351+DE352+DE353+DF351+DF352+DF353+DG351+DG352+DG353+DH351+DH352-16)*Percapita/30*GC$4))))))</f>
        <v>0</v>
      </c>
      <c r="GD351" s="177">
        <f>IF(C351=4,SUM(DI351+DI352+DI353+DK351+DK352+DK353)*Percapita/30*GD$4+(DJ351+DJ352+DJ353+DL351+DL352+DL353)*Cadeirante/30*GD$4,IF(C351=3,IF(DI354+DK354=10,Fixo/30*GD$4+(DI351+DI352+DI353+DK351+DK352+DK353)*Percapita/30*GD$4+(DJ354+DL354)*Cadeirante/30*GD$4,IF(DI354+DK354&lt;=9,(DI354+DK354)*Crechee/30*GD$4)+(DJ354+DL354)*Cadeirante/30*GD$4+(DI351+DI352+DI353+DK351+DK352+DK353)*Percapita/30*GD$4)+IF(DI354+DK354&gt;=11,Fixo/30*GD$4+(DI354+DK354-10)*Crechee/30*GD$4,0),IF(C351=2,IF(DJ351+DJ352+DJ353+DJ354+DL351+DL352+DL353+DL354=1,Cadeirante/30*GD$4,IF(DJ351+DJ352+DJ353+DJ354+DL351+DL352+DL353+DL354=2,Fixo/30*GD$4,IF(DJ351+DJ352+DJ353+DJ354+DL351+DL352+DL353+DL354&gt;2,Fixo/30*GD$4+(DJ351+DJ352+DJ353+DJ354+DL351+DL352+DL353+DL354-2)*Cadeirante/30*GD$4)))+(DI351+DI352+DI353+DK351+DK352+DK353)*Percapita/30*GD$4+(DI354+DK354)*Crechee/30*GD$4,IF(C351=1,IF(DI351+DI352+DI353+DJ351+DJ352+DJ353+DK351+DK352+DK353+DL351+DL352+DL353&lt;=15,(DI351+DI352+DI353+DK351+DK352+DK353)*Percapita/30*GD$4,IF(DI351+DI352+DI353+DJ351+DJ352+DJ353+DK351+DK352+DK353+DL351+DL352+DL353&gt;=16,Fixo/30*GD$4+(DI351+DI352+DI353+DJ351+DJ352+DJ353+DK351+DK352+DK353+DL351+DL352-16)*Percapita/30*GD$4))))))</f>
        <v>0</v>
      </c>
      <c r="GE351" s="177">
        <f>IF(C351=4,SUM(DM351+DM352+DM353+DO351+DO352+DO353)*Percapita/30*GE$4+(DN351+DN352+DN353+DP351+DP352+DP353)*Cadeirante/30*GE$4,IF(C351=3,IF(DM354+DO354=10,Fixo/30*GE$4+(DM351+DM352+DM353+DO351+DO352+DO353)*Percapita/30*GE$4+(DN354+DP354)*Cadeirante/30*GE$4,IF(DM354+DO354&lt;=9,(DM354+DO354)*Crechee/30*GE$4)+(DN354+DP354)*Cadeirante/30*GE$4+(DM351+DM352+DM353+DO351+DO352+DO353)*Percapita/30*GE$4)+IF(DM354+DO354&gt;=11,Fixo/30*GE$4+(DM354+DO354-10)*Crechee/30*GE$4,0),IF(C351=2,IF(DN351+DN352+DN353+DN354+DP351+DP352+DP353+DP354=1,Cadeirante/30*GE$4,IF(DN351+DN352+DN353+DN354+DP351+DP352+DP353+DP354=2,Fixo/30*GE$4,IF(DN351+DN352+DN353+DN354+DP351+DP352+DP353+DP354&gt;2,Fixo/30*GE$4+(DN351+DN352+DN353+DN354+DP351+DP352+DP353+DP354-2)*Cadeirante/30*GE$4)))+(DM351+DM352+DM353+DO351+DO352+DO353)*Percapita/30*GE$4+(DM354+DO354)*Crechee/30*GE$4,IF(C351=1,IF(DM351+DM352+DM353+DN351+DN352+DN353+DO351+DO352+DO353+DP351+DP352+DP353&lt;=15,(DM351+DM352+DM353+DO351+DO352+DO353)*Percapita/30*GE$4,IF(DM351+DM352+DM353+DN351+DN352+DN353+DO351+DO352+DO353+DP351+DP352+DP353&gt;=16,Fixo/30*GE$4+(DM351+DM352+DM353+DN351+DN352+DN353+DO351+DO352+DO353+DP351+DP352-16)*Percapita/30*GE$4))))))</f>
        <v>0</v>
      </c>
      <c r="GF351" s="177">
        <f>IF(C351=4,SUM(DQ351+DQ352+DQ353+DS351+DS352+DS353)*Percapita/30*GF$4+(DR351+DR352+DR353+DT351+DT352+DT353)*Cadeirante/30*GF$4,IF(C351=3,IF(DQ354+DS354=10,Fixo/30*GF$4+(DQ351+DQ352+DQ353+DS351+DS352+DS353)*Percapita/30*GF$4+(DR354+DT354)*Cadeirante/30*GF$4,IF(DQ354+DS354&lt;=9,(DQ354+DS354)*Crechee/30*GF$4)+(DR354+DT354)*Cadeirante/30*GF$4+(DQ351+DQ352+DQ353+DS351+DS352+DS353)*Percapita/30*GF$4)+IF(DQ354+DS354&gt;=11,Fixo/30*GF$4+(DQ354+DS354-10)*Crechee/30*GF$4,0),IF(C351=2,IF(DR351+DR352+DR353+DR354+DT351+DT352+DT353+DT354=1,Cadeirante/30*GF$4,IF(DR351+DR352+DR353+DR354+DT351+DT352+DT353+DT354=2,Fixo/30*GF$4,IF(DR351+DR352+DR353+DR354+DT351+DT352+DT353+DT354&gt;2,Fixo/30*GF$4+(DR351+DR352+DR353+DR354+DT351+DT352+DT353+DT354-2)*Cadeirante/30*GF$4)))+(DQ351+DQ352+DQ353+DS351+DS352+DS353)*Percapita/30*GF$4+(DQ354+DS354)*Crechee/30*GF$4,IF(C351=1,IF(DQ351+DQ352+DQ353+DR351+DR352+DR353+DS351+DS352+DS353+DT351+DT352+DT353&lt;=15,(DQ351+DQ352+DQ353+DS351+DS352+DS353)*Percapita/30*GF$4,IF(DQ351+DQ352+DQ353+DR351+DR352+DR353+DS351+DS352+DS353+DT351+DT352+DT353&gt;=16,Fixo/30*GF$4+(DQ351+DQ352+DQ353+DR351+DR352+DR353+DS351+DS352+DS353+DT351+DT352-16)*Percapita/30*GF$4))))))</f>
        <v>0</v>
      </c>
      <c r="GG351" s="177">
        <f>IF(C351=4,SUM(DU351+DU352+DU353+DW351+DW352+DW353)*Percapita/30*GG$4+(DV351+DV352+DV353+DX351+DX352+DX353)*Cadeirante/30*GG$4,IF(C351=3,IF(DU354+DW354=10,Fixo/30*GG$4+(DU351+DU352+DU353+DW351+DW352+DW353)*Percapita/30*GG$4+(DV354+DX354)*Cadeirante/30*GG$4,IF(DU354+DW354&lt;=9,(DU354+DW354)*Crechee/30*GG$4)+(DV354+DX354)*Cadeirante/30*GG$4+(DU351+DU352+DU353+DW351+DW352+DW353)*Percapita/30*GG$4)+IF(DU354+DW354&gt;=11,Fixo/30*GG$4+(DU354+DW354-10)*Crechee/30*GG$4,0),IF(C351=2,IF(DV351+DV352+DV353+DV354+DX351+DX352+DX353+DX354=1,Cadeirante/30*GG$4,IF(DV351+DV352+DV353+DV354+DX351+DX352+DX353+DX354=2,Fixo/30*GG$4,IF(DV351+DV352+DV353+DV354+DX351+DX352+DX353+DX354&gt;2,Fixo/30*GG$4+(DV351+DV352+DV353+DV354+DX351+DX352+DX353+DX354-2)*Cadeirante/30*GG$4)))+(DU351+DU352+DU353+DW351+DW352+DW353)*Percapita/30*GG$4+(DU354+DW354)*Crechee/30*GG$4,IF(C351=1,IF(DU351+DU352+DU353+DV351+DV352+DV353+DW351+DW352+DW353+DX351+DX352+DX353&lt;=15,(DU351+DU352+DU353+DW351+DW352+DW353)*Percapita/30*GG$4,IF(DU351+DU352+DU353+DV351+DV352+DV353+DW351+DW352+DW353+DX351+DX352+DX353&gt;=16,Fixo/30*GG$4+(DU351+DU352+DU353+DV351+DV352+DV353+DW351+DW352+DW353+DX351+DX352-16)*Percapita/30*GG$4))))))</f>
        <v>0</v>
      </c>
      <c r="GH351" s="177">
        <f>IF(C351=4,SUM(DY351+DY352+DY353+EA351+EA352+EA353)*Percapita/30*GH$4+(DZ351+DZ352+DZ353+EB351+EB352+EB353)*Cadeirante/30*GH$4,IF(C351=3,IF(DY354+EA354=10,Fixo/30*GH$4+(DY351+DY352+DY353+EA351+EA352+EA353)*Percapita/30*GH$4+(DZ354+EB354)*Cadeirante/30*GH$4,IF(DY354+EA354&lt;=9,(DY354+EA354)*Crechee/30*GH$4)+(DZ354+EB354)*Cadeirante/30*GH$4+(DY351+DY352+DY353+EA351+EA352+EA353)*Percapita/30*GH$4)+IF(DY354+EA354&gt;=11,Fixo/30*GH$4+(DY354+EA354-10)*Crechee/30*GH$4,0),IF(C351=2,IF(DZ351+DZ352+DZ353+DZ354+EB351+EB352+EB353+EB354=1,Cadeirante/30*GH$4,IF(DZ351+DZ352+DZ353+DZ354+EB351+EB352+EB353+EB354=2,Fixo/30*GH$4,IF(DZ351+DZ352+DZ353+DZ354+EB351+EB352+EB353+EB354&gt;2,Fixo/30*GH$4+(DZ351+DZ352+DZ353+DZ354+EB351+EB352+EB353+EB354-2)*Cadeirante/30*GH$4)))+(DY351+DY352+DY353+EA351+EA352+EA353)*Percapita/30*GH$4+(DY354+EA354)*Crechee/30*GH$4,IF(C351=1,IF(DY351+DY352+DY353+DZ351+DZ352+DZ353+EA351+EA352+EA353+EB351+EB352+EB353&lt;=15,(DY351+DY352+DY353+EA351+EA352+EA353)*Percapita/30*GH$4,IF(DY351+DY352+DY353+DZ351+DZ352+DZ353+EA351+EA352+EA353+EB351+EB352+EB353&gt;=16,Fixo/30*GH$4+(DY351+DY352+DY353+DZ351+DZ352+DZ353+EA351+EA352+EA353+EB351+EB352-16)*Percapita/30*GH$4))))))</f>
        <v>0</v>
      </c>
      <c r="GI351" s="177">
        <f>IF(C351=4,SUM(EC351+EC352+EC353+EE351+EE352+EE353)*Percapita/30*GI$4+(ED351+ED352+ED353+EF351+EF352+EF353)*Cadeirante/30*GI$4,IF(C351=3,IF(EC354+EE354=10,Fixo/30*GI$4+(EC351+EC352+EC353+EE351+EE352+EE353)*Percapita/30*GI$4+(ED354+EF354)*Cadeirante/30*GI$4,IF(EC354+EE354&lt;=9,(EC354+EE354)*Crechee/30*GI$4)+(ED354+EF354)*Cadeirante/30*GI$4+(EC351+EC352+EC353+EE351+EE352+EE353)*Percapita/30*GI$4)+IF(EC354+EE354&gt;=11,Fixo/30*GI$4+(EC354+EE354-10)*Crechee/30*GI$4,0),IF(C351=2,IF(ED351+ED352+ED353+ED354+EF351+EF352+EF353+EF354=1,Cadeirante/30*GI$4,IF(ED351+ED352+ED353+ED354+EF351+EF352+EF353+EF354=2,Fixo/30*GI$4,IF(ED351+ED352+ED353+ED354+EF351+EF352+EF353+EF354&gt;2,Fixo/30*GI$4+(ED351+ED352+ED353+ED354+EF351+EF352+EF353+EF354-2)*Cadeirante/30*GI$4)))+(EC351+EC352+EC353+EE351+EE352+EE353)*Percapita/30*GI$4+(EC354+EE354)*Crechee/30*GI$4,IF(C351=1,IF(EC351+EC352+EC353+ED351+ED352+ED353+EE351+EE352+EE353+EF351+EF352+EF353&lt;=15,(EC351+EC352+EC353+EE351+EE352+EE353)*Percapita/30*GI$4,IF(EC351+EC352+EC353+ED351+ED352+ED353+EE351+EE352+EE353+EF351+EF352+EF353&gt;=16,Fixo/30*GI$4+(EC351+EC352+EC353+ED351+ED352+ED353+EE351+EE352+EE353+EF351+EF352-16)*Percapita/30*GI$4))))))</f>
        <v>0</v>
      </c>
      <c r="GJ351" s="177">
        <f>IF(C351=4,SUM(EG351+EG352+EG353+EI351+EI352+EI353)*Percapita/30*GJ$4+(EH351+EH352+EH353+EJ351+EJ352+EJ353)*Cadeirante/30*GJ$4,IF(C351=3,IF(EG354+EI354=10,Fixo/30*GJ$4+(EG351+EG352+EG353+EI351+EI352+EI353)*Percapita/30*GJ$4+(EH354+EJ354)*Cadeirante/30*GJ$4,IF(EG354+EI354&lt;=9,(EG354+EI354)*Crechee/30*GJ$4)+(EH354+EJ354)*Cadeirante/30*GJ$4+(EG351+EG352+EG353+EI351+EI352+EI353)*Percapita/30*GJ$4)+IF(EG354+EI354&gt;=11,Fixo/30*GJ$4+(EG354+EI354-10)*Crechee/30*GJ$4,0),IF(C351=2,IF(EH351+EH352+EH353+EH354+EJ351+EJ352+EJ353+EJ354=1,Cadeirante/30*GJ$4,IF(EH351+EH352+EH353+EH354+EJ351+EJ352+EJ353+EJ354=2,Fixo/30*GJ$4,IF(EH351+EH352+EH353+EH354+EJ351+EJ352+EJ353+EJ354&gt;2,Fixo/30*GJ$4+(EH351+EH352+EH353+EH354+EJ351+EJ352+EJ353+EJ354-2)*Cadeirante/30*GJ$4)))+(EG351+EG352+EG353+EI351+EI352+EI353)*Percapita/30*GJ$4+(EG354+EI354)*Crechee/30*GJ$4,IF(C351=1,IF(EG351+EG352+EG353+EH351+EH352+EH353+EI351+EI352+EI353+EJ351+EJ352+EJ353&lt;=15,(EG351+EG352+EG353+EI351+EI352+EI353)*Percapita/30*GJ$4,IF(EG351+EG352+EG353+EH351+EH352+EH353+EI351+EI352+EI353+EJ351+EJ352+EJ353&gt;=16,Fixo/30*GJ$4+(EG351+EG352+EG353+EH351+EH352+EH353+EI351+EI352+EI353+EJ351+EJ352-16)*Percapita/30*GJ$4))))))</f>
        <v>0</v>
      </c>
      <c r="GK351" s="178"/>
      <c r="GL351" s="103">
        <f t="shared" si="390"/>
        <v>0</v>
      </c>
      <c r="GM351" s="124"/>
      <c r="GN351" s="104">
        <f>SUMIF(V351:V354,"&lt;0")*Cadeirante/30*GN$4+SUMIF(X351:X354,"&lt;0")*Cadeirante/30*GN$4</f>
        <v>0</v>
      </c>
      <c r="GO351" s="104">
        <f>SUMIF(Z351:Z354,"&lt;0")*Cadeirante/30*GO$4+SUMIF(AB351:AB354,"&lt;0")*Cadeirante/30*GO$4</f>
        <v>0</v>
      </c>
      <c r="GP351" s="104">
        <f>SUMIF(AD351:AD354,"&lt;0")*Cadeirante/30*GP$4+SUMIF(AF351:AF354,"&lt;0")*Cadeirante/30*GP$4</f>
        <v>0</v>
      </c>
      <c r="GQ351" s="104">
        <f>SUMIF(AH351:AH354,"&lt;0")*Cadeirante/30*GQ$4+SUMIF(AJ351:AJ354,"&lt;0")*Cadeirante/30*GQ$4</f>
        <v>0</v>
      </c>
      <c r="GR351" s="104">
        <f>SUMIF(AL351:AL354,"&lt;0")*Cadeirante/30*GR$4+SUMIF(AN351:AN354,"&lt;0")*Cadeirante/30*GR$4</f>
        <v>0</v>
      </c>
      <c r="GS351" s="104">
        <f>SUMIF(AP351:AP354,"&lt;0")*Cadeirante/30*GS$4+SUMIF(AR351:AR354,"&lt;0")*Cadeirante/30*GS$4</f>
        <v>0</v>
      </c>
      <c r="GT351" s="104">
        <f>SUMIF(AT351:AT354,"&lt;0")*Cadeirante/30*GT$4+SUMIF(AV351:AV354,"&lt;0")*Cadeirante/30*GT$4</f>
        <v>0</v>
      </c>
      <c r="GU351" s="104">
        <f>SUMIF(AX351:AX354,"&lt;0")*Cadeirante/30*GU$4+SUMIF(AZ351:AZ354,"&lt;0")*Cadeirante/30*GU$4</f>
        <v>0</v>
      </c>
      <c r="GV351" s="104">
        <f>SUMIF(BB351:BB354,"&lt;0")*Cadeirante/30*GV$4+SUMIF(BD351:BD354,"&lt;0")*Cadeirante/30*GV$4</f>
        <v>0</v>
      </c>
      <c r="GW351" s="104">
        <f>SUMIF(BF351:BF354,"&lt;0")*Cadeirante/30*GW$4+SUMIF(BH351:BH354,"&lt;0")*Cadeirante/30*GW$4</f>
        <v>0</v>
      </c>
      <c r="GX351" s="104">
        <f>SUMIF(BJ351:BJ354,"&lt;0")*Cadeirante/30*GX$4+SUMIF(BL351:BL354,"&lt;0")*Cadeirante/30*GX$4</f>
        <v>0</v>
      </c>
      <c r="GY351" s="104">
        <f>SUMIF(BN351:BN354,"&lt;0")*Cadeirante/30*GY$4+SUMIF(BP351:BP354,"&lt;0")*Cadeirante/30*GY$4</f>
        <v>0</v>
      </c>
      <c r="GZ351" s="104">
        <f>SUMIF(BR351:BR354,"&lt;0")*Cadeirante/30*GZ$4+SUMIF(BT351:BT354,"&lt;0")*Cadeirante/30*GZ$4</f>
        <v>0</v>
      </c>
      <c r="HA351" s="104">
        <f>SUMIF(BV351:BV354,"&lt;0")*Cadeirante/30*HA$4+SUMIF(BX351:BX354,"&lt;0")*Cadeirante/30*HA$4</f>
        <v>0</v>
      </c>
      <c r="HB351" s="104">
        <f>SUMIF(BZ351:BZ354,"&lt;0")*Cadeirante/30*HB$4+SUMIF(CB351:CB354,"&lt;0")*Cadeirante/30*HB$4</f>
        <v>0</v>
      </c>
      <c r="HC351" s="104">
        <f>SUMIF(CD351:CD354,"&lt;0")*Cadeirante/30*HC$4+SUMIF(CF351:CF354,"&lt;0")*Cadeirante/30*HC$4</f>
        <v>0</v>
      </c>
      <c r="HD351" s="104">
        <f>SUMIF(CH351:CH354,"&lt;0")*Cadeirante/30*HD$4+SUMIF(CJ351:CJ354,"&lt;0")*Cadeirante/30*HD$4</f>
        <v>0</v>
      </c>
      <c r="HE351" s="104">
        <f>SUMIF(CL351:CL354,"&lt;0")*Cadeirante/30*HE$4+SUMIF(CN351:CN354,"&lt;0")*Cadeirante/30*HE$4</f>
        <v>0</v>
      </c>
      <c r="HF351" s="104">
        <f>SUMIF(CP351:CP354,"&lt;0")*Cadeirante/30*HF$4+SUMIF(CR351:CR354,"&lt;0")*Cadeirante/30*HF$4</f>
        <v>0</v>
      </c>
      <c r="HG351" s="104">
        <f>SUMIF(CT351:CT354,"&lt;0")*Cadeirante/30*HG$4+SUMIF(CV351:CV354,"&lt;0")*Cadeirante/30*HG$4</f>
        <v>0</v>
      </c>
      <c r="HH351" s="104">
        <f>SUMIF(CX351:CX354,"&lt;0")*Cadeirante/30*HH$4+SUMIF(CZ351:CZ354,"&lt;0")*Cadeirante/30*HH$4</f>
        <v>0</v>
      </c>
      <c r="HI351" s="104">
        <f>SUMIF(DB351:DB354,"&lt;0")*Cadeirante/30*HI$4+SUMIF(DD351:DD354,"&lt;0")*Cadeirante/30*HI$4</f>
        <v>0</v>
      </c>
      <c r="HJ351" s="104">
        <f>SUMIF(DF351:DF354,"&lt;0")*Cadeirante/30*HJ$4+SUMIF(DH351:DH354,"&lt;0")*Cadeirante/30*HJ$4</f>
        <v>0</v>
      </c>
      <c r="HK351" s="104">
        <f>SUMIF(DJ351:DJ354,"&lt;0")*Cadeirante/30*HK$4+SUMIF(DL351:DL354,"&lt;0")*Cadeirante/30*HK$4</f>
        <v>0</v>
      </c>
      <c r="HL351" s="104">
        <f>SUMIF(DN351:DN354,"&lt;0")*Cadeirante/30*HL$4+SUMIF(DP351:DP354,"&lt;0")*Cadeirante/30*HL$4</f>
        <v>0</v>
      </c>
      <c r="HM351" s="104">
        <f>SUMIF(DR351:DR354,"&lt;0")*Cadeirante/30*HM$4+SUMIF(DT351:DT354,"&lt;0")*Cadeirante/30*HM$4</f>
        <v>0</v>
      </c>
      <c r="HN351" s="104">
        <f>SUMIF(DV351:DV354,"&lt;0")*Cadeirante/30*HN$4+SUMIF(DX351:DX354,"&lt;0")*Cadeirante/30*HN$4</f>
        <v>0</v>
      </c>
      <c r="HO351" s="104">
        <f>SUMIF(DZ351:DZ354,"&lt;0")*Cadeirante/30*HO$4+SUMIF(EB351:EB354,"&lt;0")*Cadeirante/30*HO$4</f>
        <v>0</v>
      </c>
      <c r="HP351" s="104">
        <f>SUMIF(ED351:ED354,"&lt;0")*Cadeirante/30*HP$4+SUMIF(EF351:EF354,"&lt;0")*Cadeirante/30*HP$4</f>
        <v>0</v>
      </c>
      <c r="HQ351" s="64"/>
      <c r="HR351" s="64"/>
      <c r="HS351" s="64"/>
      <c r="HT351" s="64"/>
      <c r="HU351" s="64"/>
      <c r="HV351" s="64"/>
      <c r="HW351" s="176">
        <v>17629.309999999998</v>
      </c>
      <c r="HX351" s="64"/>
      <c r="HY351" s="280">
        <f>IF(ISTEXT(EM351), VALUE(EM351), EM351)</f>
        <v>0</v>
      </c>
      <c r="HZ351" s="280">
        <f>IF(ISTEXT(EN351), VALUE(EN351), EN351)</f>
        <v>0</v>
      </c>
      <c r="IA351" s="280">
        <f>IF(ISTEXT(EO351), VALUE(EO351), EO351)</f>
        <v>0</v>
      </c>
      <c r="IB351" s="64" t="b">
        <f>HW351=FE351</f>
        <v>0</v>
      </c>
      <c r="IC351" s="64"/>
    </row>
    <row r="352" spans="1:237" s="106" customFormat="1" ht="22.5" customHeight="1" x14ac:dyDescent="0.25">
      <c r="A352" s="368" t="s">
        <v>3471</v>
      </c>
      <c r="B352" s="369" t="s">
        <v>3472</v>
      </c>
      <c r="C352" s="370" t="s">
        <v>3186</v>
      </c>
      <c r="D352" s="371" t="s">
        <v>3473</v>
      </c>
      <c r="E352" s="371" t="s">
        <v>3474</v>
      </c>
      <c r="F352" s="372" t="s">
        <v>3182</v>
      </c>
      <c r="G352" s="372" t="s">
        <v>3183</v>
      </c>
      <c r="H352" s="373" t="s">
        <v>2141</v>
      </c>
      <c r="I352" s="374" t="s">
        <v>2141</v>
      </c>
      <c r="J352" s="421" t="s">
        <v>3184</v>
      </c>
      <c r="K352" s="421" t="s">
        <v>3187</v>
      </c>
      <c r="L352" s="329">
        <f>CONTINUA!BV352</f>
        <v>27</v>
      </c>
      <c r="M352" s="329">
        <f>CONTINUA!BW352</f>
        <v>0</v>
      </c>
      <c r="N352" s="895"/>
      <c r="O352" s="896" t="s">
        <v>3553</v>
      </c>
      <c r="P352" s="897">
        <v>0</v>
      </c>
      <c r="Q352" s="400">
        <v>13</v>
      </c>
      <c r="R352" s="401"/>
      <c r="S352" s="400"/>
      <c r="T352" s="401"/>
      <c r="U352" s="400"/>
      <c r="V352" s="401"/>
      <c r="W352" s="400"/>
      <c r="X352" s="401"/>
      <c r="Y352" s="400"/>
      <c r="Z352" s="401"/>
      <c r="AA352" s="400"/>
      <c r="AB352" s="401"/>
      <c r="AC352" s="400"/>
      <c r="AD352" s="401"/>
      <c r="AE352" s="400"/>
      <c r="AF352" s="401"/>
      <c r="AG352" s="400"/>
      <c r="AH352" s="401"/>
      <c r="AI352" s="400"/>
      <c r="AJ352" s="401"/>
      <c r="AK352" s="400"/>
      <c r="AL352" s="401"/>
      <c r="AM352" s="400"/>
      <c r="AN352" s="401"/>
      <c r="AO352" s="400"/>
      <c r="AP352" s="401"/>
      <c r="AQ352" s="400"/>
      <c r="AR352" s="401"/>
      <c r="AS352" s="400"/>
      <c r="AT352" s="401"/>
      <c r="AU352" s="400"/>
      <c r="AV352" s="401"/>
      <c r="AW352" s="400"/>
      <c r="AX352" s="401"/>
      <c r="AY352" s="400"/>
      <c r="AZ352" s="401"/>
      <c r="BA352" s="400"/>
      <c r="BB352" s="401"/>
      <c r="BC352" s="400"/>
      <c r="BD352" s="401"/>
      <c r="BE352" s="400"/>
      <c r="BF352" s="401"/>
      <c r="BG352" s="400"/>
      <c r="BH352" s="401"/>
      <c r="BI352" s="400"/>
      <c r="BJ352" s="401"/>
      <c r="BK352" s="400"/>
      <c r="BL352" s="401"/>
      <c r="BM352" s="400"/>
      <c r="BN352" s="401"/>
      <c r="BO352" s="400"/>
      <c r="BP352" s="401"/>
      <c r="BQ352" s="400"/>
      <c r="BR352" s="401"/>
      <c r="BS352" s="400"/>
      <c r="BT352" s="401"/>
      <c r="BU352" s="400"/>
      <c r="BV352" s="401"/>
      <c r="BW352" s="400"/>
      <c r="BX352" s="401"/>
      <c r="BY352" s="400"/>
      <c r="BZ352" s="401"/>
      <c r="CA352" s="400"/>
      <c r="CB352" s="401"/>
      <c r="CC352" s="400"/>
      <c r="CD352" s="401"/>
      <c r="CE352" s="400"/>
      <c r="CF352" s="401"/>
      <c r="CG352" s="400"/>
      <c r="CH352" s="401"/>
      <c r="CI352" s="400"/>
      <c r="CJ352" s="401"/>
      <c r="CK352" s="400"/>
      <c r="CL352" s="401"/>
      <c r="CM352" s="400"/>
      <c r="CN352" s="401"/>
      <c r="CO352" s="400"/>
      <c r="CP352" s="401"/>
      <c r="CQ352" s="400"/>
      <c r="CR352" s="401"/>
      <c r="CS352" s="400"/>
      <c r="CT352" s="401"/>
      <c r="CU352" s="400"/>
      <c r="CV352" s="401"/>
      <c r="CW352" s="400"/>
      <c r="CX352" s="401"/>
      <c r="CY352" s="400"/>
      <c r="CZ352" s="401"/>
      <c r="DA352" s="400"/>
      <c r="DB352" s="401"/>
      <c r="DC352" s="400"/>
      <c r="DD352" s="401"/>
      <c r="DE352" s="400"/>
      <c r="DF352" s="401"/>
      <c r="DG352" s="400"/>
      <c r="DH352" s="401"/>
      <c r="DI352" s="400"/>
      <c r="DJ352" s="401"/>
      <c r="DK352" s="400"/>
      <c r="DL352" s="401"/>
      <c r="DM352" s="400"/>
      <c r="DN352" s="401"/>
      <c r="DO352" s="400"/>
      <c r="DP352" s="401"/>
      <c r="DQ352" s="400"/>
      <c r="DR352" s="401"/>
      <c r="DS352" s="400"/>
      <c r="DT352" s="401"/>
      <c r="DU352" s="400"/>
      <c r="DV352" s="401"/>
      <c r="DW352" s="400"/>
      <c r="DX352" s="401"/>
      <c r="DY352" s="400"/>
      <c r="DZ352" s="401"/>
      <c r="EA352" s="400"/>
      <c r="EB352" s="401"/>
      <c r="EC352" s="400"/>
      <c r="ED352" s="401"/>
      <c r="EE352" s="400"/>
      <c r="EF352" s="401"/>
      <c r="EG352" s="400"/>
      <c r="EH352" s="401"/>
      <c r="EI352" s="400"/>
      <c r="EJ352" s="447"/>
      <c r="EK352" s="511"/>
      <c r="EL352" s="514"/>
      <c r="EM352" s="448"/>
      <c r="EN352" s="344"/>
      <c r="EO352" s="345"/>
      <c r="EP352" s="171">
        <f t="shared" si="382"/>
        <v>13</v>
      </c>
      <c r="EQ352" s="171">
        <f t="shared" si="383"/>
        <v>0</v>
      </c>
      <c r="ER352" s="171">
        <f t="shared" si="384"/>
        <v>0</v>
      </c>
      <c r="ES352" s="171">
        <f t="shared" si="385"/>
        <v>0</v>
      </c>
      <c r="ET352" s="171">
        <f t="shared" si="386"/>
        <v>0</v>
      </c>
      <c r="EU352" s="171">
        <f t="shared" si="387"/>
        <v>0</v>
      </c>
      <c r="EV352" s="172">
        <f t="shared" si="388"/>
        <v>13</v>
      </c>
      <c r="EW352" s="173"/>
      <c r="EX352" s="248">
        <f t="shared" si="410"/>
        <v>0</v>
      </c>
      <c r="EY352" s="174">
        <f>(L352*regular)+(M352*Cadeirantee)</f>
        <v>260.28000000000003</v>
      </c>
      <c r="EZ352" s="249">
        <f>SUMIF(FG352:GJ352,"&gt;0")</f>
        <v>0</v>
      </c>
      <c r="FA352" s="249">
        <f>SUMIF(FG352:GJ352,"&lt;0")+SUMIF(GN352:HP352,"&lt;0")</f>
        <v>0</v>
      </c>
      <c r="FB352" s="174">
        <v>0</v>
      </c>
      <c r="FC352" s="126">
        <f>N352*km*'VALORES TABELA'!$B$13</f>
        <v>0</v>
      </c>
      <c r="FD352" s="250">
        <f t="shared" ref="FD352:FD355" si="411">GL352</f>
        <v>0</v>
      </c>
      <c r="FE352" s="105"/>
      <c r="FF352" s="119"/>
      <c r="FG352" s="119"/>
      <c r="FH352" s="119"/>
      <c r="FI352" s="119"/>
      <c r="FJ352" s="119"/>
      <c r="FK352" s="119"/>
      <c r="FL352" s="119"/>
      <c r="FM352" s="119"/>
      <c r="FN352" s="119"/>
      <c r="FO352" s="119"/>
      <c r="FP352" s="119"/>
      <c r="FQ352" s="119"/>
      <c r="FR352" s="119"/>
      <c r="FS352" s="119"/>
      <c r="FT352" s="119"/>
      <c r="FU352" s="119"/>
      <c r="FV352" s="119"/>
      <c r="FW352" s="119"/>
      <c r="FX352" s="119"/>
      <c r="FY352" s="119"/>
      <c r="FZ352" s="119"/>
      <c r="GA352" s="119"/>
      <c r="GB352" s="119"/>
      <c r="GC352" s="119"/>
      <c r="GD352" s="119"/>
      <c r="GE352" s="119"/>
      <c r="GF352" s="119"/>
      <c r="GG352" s="119"/>
      <c r="GH352" s="119"/>
      <c r="GI352" s="119"/>
      <c r="GJ352" s="119"/>
      <c r="GK352" s="251"/>
      <c r="GL352" s="103">
        <f t="shared" si="390"/>
        <v>0</v>
      </c>
      <c r="GM352" s="124"/>
      <c r="GN352" s="104"/>
      <c r="GO352" s="104"/>
      <c r="GP352" s="104"/>
      <c r="GQ352" s="104"/>
      <c r="GR352" s="104"/>
      <c r="GS352" s="104"/>
      <c r="GT352" s="104"/>
      <c r="GU352" s="104"/>
      <c r="GV352" s="104"/>
      <c r="GW352" s="104"/>
      <c r="GX352" s="104"/>
      <c r="GY352" s="104"/>
      <c r="GZ352" s="104"/>
      <c r="HA352" s="104"/>
      <c r="HB352" s="104"/>
      <c r="HC352" s="104"/>
      <c r="HD352" s="104"/>
      <c r="HE352" s="104"/>
      <c r="HF352" s="104"/>
      <c r="HG352" s="104"/>
      <c r="HH352" s="104"/>
      <c r="HI352" s="104"/>
      <c r="HJ352" s="104"/>
      <c r="HK352" s="104"/>
      <c r="HL352" s="104"/>
      <c r="HM352" s="104"/>
      <c r="HN352" s="104"/>
      <c r="HO352" s="104"/>
      <c r="HP352" s="104"/>
      <c r="HQ352" s="64"/>
      <c r="HR352" s="64"/>
      <c r="HS352" s="64"/>
      <c r="HT352" s="64"/>
      <c r="HU352" s="64"/>
      <c r="HV352" s="64"/>
      <c r="HW352" s="105"/>
      <c r="HX352" s="64"/>
      <c r="HY352" s="280">
        <f t="shared" ref="HY352:HY355" si="412">IF(ISTEXT(EM352), VALUE(EM352), EM352)</f>
        <v>0</v>
      </c>
      <c r="HZ352" s="280">
        <f t="shared" ref="HZ352:HZ355" si="413">IF(ISTEXT(EN352), VALUE(EN352), EN352)</f>
        <v>0</v>
      </c>
      <c r="IA352" s="280">
        <f t="shared" ref="IA352:IA355" si="414">IF(ISTEXT(EO352), VALUE(EO352), EO352)</f>
        <v>0</v>
      </c>
      <c r="IB352" s="64"/>
      <c r="IC352" s="64"/>
    </row>
    <row r="353" spans="1:237" s="106" customFormat="1" ht="22.5" customHeight="1" x14ac:dyDescent="0.25">
      <c r="A353" s="368" t="s">
        <v>3471</v>
      </c>
      <c r="B353" s="369" t="s">
        <v>3472</v>
      </c>
      <c r="C353" s="375" t="s">
        <v>3186</v>
      </c>
      <c r="D353" s="371" t="s">
        <v>3473</v>
      </c>
      <c r="E353" s="371" t="s">
        <v>3474</v>
      </c>
      <c r="F353" s="376" t="s">
        <v>3182</v>
      </c>
      <c r="G353" s="376" t="s">
        <v>3183</v>
      </c>
      <c r="H353" s="373" t="s">
        <v>2141</v>
      </c>
      <c r="I353" s="374" t="s">
        <v>2141</v>
      </c>
      <c r="J353" s="421" t="s">
        <v>3184</v>
      </c>
      <c r="K353" s="422" t="s">
        <v>3188</v>
      </c>
      <c r="L353" s="329">
        <f>CONTINUA!BV353</f>
        <v>0</v>
      </c>
      <c r="M353" s="329">
        <f>CONTINUA!BW353</f>
        <v>0</v>
      </c>
      <c r="N353" s="895"/>
      <c r="O353" s="896" t="s">
        <v>3553</v>
      </c>
      <c r="P353" s="897">
        <v>0</v>
      </c>
      <c r="Q353" s="400"/>
      <c r="R353" s="401"/>
      <c r="S353" s="400"/>
      <c r="T353" s="401"/>
      <c r="U353" s="400"/>
      <c r="V353" s="401"/>
      <c r="W353" s="400"/>
      <c r="X353" s="401"/>
      <c r="Y353" s="400"/>
      <c r="Z353" s="401"/>
      <c r="AA353" s="400"/>
      <c r="AB353" s="401"/>
      <c r="AC353" s="400"/>
      <c r="AD353" s="401"/>
      <c r="AE353" s="400"/>
      <c r="AF353" s="401"/>
      <c r="AG353" s="400"/>
      <c r="AH353" s="401"/>
      <c r="AI353" s="400"/>
      <c r="AJ353" s="401"/>
      <c r="AK353" s="400"/>
      <c r="AL353" s="401"/>
      <c r="AM353" s="400"/>
      <c r="AN353" s="401"/>
      <c r="AO353" s="400"/>
      <c r="AP353" s="401"/>
      <c r="AQ353" s="400"/>
      <c r="AR353" s="401"/>
      <c r="AS353" s="400"/>
      <c r="AT353" s="401"/>
      <c r="AU353" s="400"/>
      <c r="AV353" s="401"/>
      <c r="AW353" s="400"/>
      <c r="AX353" s="401"/>
      <c r="AY353" s="400"/>
      <c r="AZ353" s="401"/>
      <c r="BA353" s="400"/>
      <c r="BB353" s="401"/>
      <c r="BC353" s="400"/>
      <c r="BD353" s="401"/>
      <c r="BE353" s="400"/>
      <c r="BF353" s="401"/>
      <c r="BG353" s="400"/>
      <c r="BH353" s="401"/>
      <c r="BI353" s="400"/>
      <c r="BJ353" s="401"/>
      <c r="BK353" s="400"/>
      <c r="BL353" s="401"/>
      <c r="BM353" s="400"/>
      <c r="BN353" s="401"/>
      <c r="BO353" s="400"/>
      <c r="BP353" s="401"/>
      <c r="BQ353" s="400"/>
      <c r="BR353" s="401"/>
      <c r="BS353" s="400"/>
      <c r="BT353" s="401"/>
      <c r="BU353" s="400"/>
      <c r="BV353" s="401"/>
      <c r="BW353" s="400"/>
      <c r="BX353" s="401"/>
      <c r="BY353" s="400"/>
      <c r="BZ353" s="401"/>
      <c r="CA353" s="400"/>
      <c r="CB353" s="401"/>
      <c r="CC353" s="400"/>
      <c r="CD353" s="401"/>
      <c r="CE353" s="400"/>
      <c r="CF353" s="401"/>
      <c r="CG353" s="400"/>
      <c r="CH353" s="401"/>
      <c r="CI353" s="400"/>
      <c r="CJ353" s="401"/>
      <c r="CK353" s="400"/>
      <c r="CL353" s="401"/>
      <c r="CM353" s="400"/>
      <c r="CN353" s="401"/>
      <c r="CO353" s="400"/>
      <c r="CP353" s="401"/>
      <c r="CQ353" s="400"/>
      <c r="CR353" s="401"/>
      <c r="CS353" s="400"/>
      <c r="CT353" s="401"/>
      <c r="CU353" s="400"/>
      <c r="CV353" s="401"/>
      <c r="CW353" s="400"/>
      <c r="CX353" s="401"/>
      <c r="CY353" s="400"/>
      <c r="CZ353" s="401"/>
      <c r="DA353" s="400"/>
      <c r="DB353" s="401"/>
      <c r="DC353" s="400"/>
      <c r="DD353" s="401"/>
      <c r="DE353" s="400"/>
      <c r="DF353" s="401"/>
      <c r="DG353" s="400"/>
      <c r="DH353" s="401"/>
      <c r="DI353" s="400"/>
      <c r="DJ353" s="401"/>
      <c r="DK353" s="400"/>
      <c r="DL353" s="401"/>
      <c r="DM353" s="400"/>
      <c r="DN353" s="401"/>
      <c r="DO353" s="400"/>
      <c r="DP353" s="401"/>
      <c r="DQ353" s="400"/>
      <c r="DR353" s="401"/>
      <c r="DS353" s="400"/>
      <c r="DT353" s="401"/>
      <c r="DU353" s="400"/>
      <c r="DV353" s="401"/>
      <c r="DW353" s="400"/>
      <c r="DX353" s="401"/>
      <c r="DY353" s="400"/>
      <c r="DZ353" s="401"/>
      <c r="EA353" s="400"/>
      <c r="EB353" s="401"/>
      <c r="EC353" s="400"/>
      <c r="ED353" s="401"/>
      <c r="EE353" s="400"/>
      <c r="EF353" s="401"/>
      <c r="EG353" s="400"/>
      <c r="EH353" s="401"/>
      <c r="EI353" s="400"/>
      <c r="EJ353" s="447"/>
      <c r="EK353" s="511"/>
      <c r="EL353" s="514"/>
      <c r="EM353" s="448"/>
      <c r="EN353" s="344"/>
      <c r="EO353" s="345"/>
      <c r="EP353" s="171">
        <f t="shared" si="382"/>
        <v>0</v>
      </c>
      <c r="EQ353" s="171">
        <f t="shared" si="383"/>
        <v>0</v>
      </c>
      <c r="ER353" s="171">
        <f t="shared" si="384"/>
        <v>0</v>
      </c>
      <c r="ES353" s="171">
        <f t="shared" si="385"/>
        <v>0</v>
      </c>
      <c r="ET353" s="171">
        <f t="shared" si="386"/>
        <v>0</v>
      </c>
      <c r="EU353" s="171">
        <f t="shared" si="387"/>
        <v>0</v>
      </c>
      <c r="EV353" s="172">
        <f t="shared" si="388"/>
        <v>0</v>
      </c>
      <c r="EW353" s="125"/>
      <c r="EX353" s="248">
        <f t="shared" si="410"/>
        <v>0</v>
      </c>
      <c r="EY353" s="174">
        <f>(L353*regular)+(M353*Cadeirantee)</f>
        <v>0</v>
      </c>
      <c r="EZ353" s="249">
        <f>SUMIF(FG353:GJ353,"&gt;0")</f>
        <v>0</v>
      </c>
      <c r="FA353" s="249">
        <f>SUMIF(FG353:GJ353,"&lt;0")+SUMIF(GN353:HP353,"&lt;0")</f>
        <v>0</v>
      </c>
      <c r="FB353" s="174">
        <v>0</v>
      </c>
      <c r="FC353" s="126">
        <f>N353*km*'VALORES TABELA'!$B$13</f>
        <v>0</v>
      </c>
      <c r="FD353" s="250">
        <f t="shared" si="411"/>
        <v>0</v>
      </c>
      <c r="FE353" s="105"/>
      <c r="FF353" s="108"/>
      <c r="FG353" s="108"/>
      <c r="FH353" s="108"/>
      <c r="FI353" s="108"/>
      <c r="FJ353" s="108"/>
      <c r="FK353" s="108"/>
      <c r="FL353" s="108"/>
      <c r="FM353" s="108"/>
      <c r="FN353" s="108"/>
      <c r="FO353" s="108"/>
      <c r="FP353" s="108"/>
      <c r="FQ353" s="108"/>
      <c r="FR353" s="108"/>
      <c r="FS353" s="108"/>
      <c r="FT353" s="108"/>
      <c r="FU353" s="108"/>
      <c r="FV353" s="108"/>
      <c r="FW353" s="108"/>
      <c r="FX353" s="108"/>
      <c r="FY353" s="108"/>
      <c r="FZ353" s="108"/>
      <c r="GA353" s="108"/>
      <c r="GB353" s="108"/>
      <c r="GC353" s="108"/>
      <c r="GD353" s="108"/>
      <c r="GE353" s="108"/>
      <c r="GF353" s="108"/>
      <c r="GG353" s="108"/>
      <c r="GH353" s="108"/>
      <c r="GI353" s="108"/>
      <c r="GJ353" s="108"/>
      <c r="GK353" s="251"/>
      <c r="GL353" s="103">
        <f t="shared" si="390"/>
        <v>0</v>
      </c>
      <c r="GM353" s="124"/>
      <c r="GN353" s="104"/>
      <c r="GO353" s="104"/>
      <c r="GP353" s="104"/>
      <c r="GQ353" s="104"/>
      <c r="GR353" s="104"/>
      <c r="GS353" s="104"/>
      <c r="GT353" s="104"/>
      <c r="GU353" s="104"/>
      <c r="GV353" s="104"/>
      <c r="GW353" s="104"/>
      <c r="GX353" s="104"/>
      <c r="GY353" s="104"/>
      <c r="GZ353" s="104"/>
      <c r="HA353" s="104"/>
      <c r="HB353" s="104"/>
      <c r="HC353" s="104"/>
      <c r="HD353" s="104"/>
      <c r="HE353" s="104"/>
      <c r="HF353" s="104"/>
      <c r="HG353" s="104"/>
      <c r="HH353" s="104"/>
      <c r="HI353" s="104"/>
      <c r="HJ353" s="104"/>
      <c r="HK353" s="104"/>
      <c r="HL353" s="104"/>
      <c r="HM353" s="104"/>
      <c r="HN353" s="104"/>
      <c r="HO353" s="104"/>
      <c r="HP353" s="104"/>
      <c r="HQ353" s="64"/>
      <c r="HR353" s="64"/>
      <c r="HS353" s="64"/>
      <c r="HT353" s="64"/>
      <c r="HU353" s="64"/>
      <c r="HV353" s="64"/>
      <c r="HW353" s="105"/>
      <c r="HX353" s="64"/>
      <c r="HY353" s="280">
        <f t="shared" si="412"/>
        <v>0</v>
      </c>
      <c r="HZ353" s="280">
        <f t="shared" si="413"/>
        <v>0</v>
      </c>
      <c r="IA353" s="280">
        <f t="shared" si="414"/>
        <v>0</v>
      </c>
      <c r="IB353" s="64"/>
      <c r="IC353" s="64"/>
    </row>
    <row r="354" spans="1:237" s="106" customFormat="1" ht="22.5" customHeight="1" x14ac:dyDescent="0.25">
      <c r="A354" s="368" t="s">
        <v>3471</v>
      </c>
      <c r="B354" s="369" t="s">
        <v>3472</v>
      </c>
      <c r="C354" s="375" t="s">
        <v>3186</v>
      </c>
      <c r="D354" s="371" t="s">
        <v>3473</v>
      </c>
      <c r="E354" s="371" t="s">
        <v>3474</v>
      </c>
      <c r="F354" s="376" t="s">
        <v>3182</v>
      </c>
      <c r="G354" s="376" t="s">
        <v>3183</v>
      </c>
      <c r="H354" s="373" t="s">
        <v>2141</v>
      </c>
      <c r="I354" s="374" t="s">
        <v>2141</v>
      </c>
      <c r="J354" s="421" t="s">
        <v>3184</v>
      </c>
      <c r="K354" s="423" t="s">
        <v>3189</v>
      </c>
      <c r="L354" s="329">
        <f>CONTINUA!BV354</f>
        <v>0</v>
      </c>
      <c r="M354" s="329">
        <f>CONTINUA!BW354</f>
        <v>0</v>
      </c>
      <c r="N354" s="895"/>
      <c r="O354" s="896" t="s">
        <v>3553</v>
      </c>
      <c r="P354" s="897">
        <v>0</v>
      </c>
      <c r="Q354" s="400"/>
      <c r="R354" s="401"/>
      <c r="S354" s="400"/>
      <c r="T354" s="401"/>
      <c r="U354" s="400"/>
      <c r="V354" s="401"/>
      <c r="W354" s="400"/>
      <c r="X354" s="401"/>
      <c r="Y354" s="400"/>
      <c r="Z354" s="401"/>
      <c r="AA354" s="400"/>
      <c r="AB354" s="401"/>
      <c r="AC354" s="400"/>
      <c r="AD354" s="401"/>
      <c r="AE354" s="400"/>
      <c r="AF354" s="401"/>
      <c r="AG354" s="400"/>
      <c r="AH354" s="401"/>
      <c r="AI354" s="400"/>
      <c r="AJ354" s="401"/>
      <c r="AK354" s="400"/>
      <c r="AL354" s="401"/>
      <c r="AM354" s="400"/>
      <c r="AN354" s="401"/>
      <c r="AO354" s="400"/>
      <c r="AP354" s="401"/>
      <c r="AQ354" s="400"/>
      <c r="AR354" s="401"/>
      <c r="AS354" s="400"/>
      <c r="AT354" s="401"/>
      <c r="AU354" s="400"/>
      <c r="AV354" s="401"/>
      <c r="AW354" s="400"/>
      <c r="AX354" s="401"/>
      <c r="AY354" s="400"/>
      <c r="AZ354" s="401"/>
      <c r="BA354" s="400"/>
      <c r="BB354" s="401"/>
      <c r="BC354" s="400"/>
      <c r="BD354" s="401"/>
      <c r="BE354" s="400"/>
      <c r="BF354" s="401"/>
      <c r="BG354" s="400"/>
      <c r="BH354" s="401"/>
      <c r="BI354" s="400"/>
      <c r="BJ354" s="401"/>
      <c r="BK354" s="400"/>
      <c r="BL354" s="401"/>
      <c r="BM354" s="400"/>
      <c r="BN354" s="401"/>
      <c r="BO354" s="400"/>
      <c r="BP354" s="401"/>
      <c r="BQ354" s="400"/>
      <c r="BR354" s="401"/>
      <c r="BS354" s="400"/>
      <c r="BT354" s="401"/>
      <c r="BU354" s="400"/>
      <c r="BV354" s="401"/>
      <c r="BW354" s="400"/>
      <c r="BX354" s="401"/>
      <c r="BY354" s="400"/>
      <c r="BZ354" s="401"/>
      <c r="CA354" s="400"/>
      <c r="CB354" s="401"/>
      <c r="CC354" s="400"/>
      <c r="CD354" s="401"/>
      <c r="CE354" s="400"/>
      <c r="CF354" s="401"/>
      <c r="CG354" s="400"/>
      <c r="CH354" s="401"/>
      <c r="CI354" s="400"/>
      <c r="CJ354" s="401"/>
      <c r="CK354" s="400"/>
      <c r="CL354" s="401"/>
      <c r="CM354" s="400"/>
      <c r="CN354" s="401"/>
      <c r="CO354" s="400"/>
      <c r="CP354" s="401"/>
      <c r="CQ354" s="400"/>
      <c r="CR354" s="401"/>
      <c r="CS354" s="400"/>
      <c r="CT354" s="401"/>
      <c r="CU354" s="400"/>
      <c r="CV354" s="401"/>
      <c r="CW354" s="400"/>
      <c r="CX354" s="401"/>
      <c r="CY354" s="400"/>
      <c r="CZ354" s="401"/>
      <c r="DA354" s="400"/>
      <c r="DB354" s="401"/>
      <c r="DC354" s="400"/>
      <c r="DD354" s="401"/>
      <c r="DE354" s="400"/>
      <c r="DF354" s="401"/>
      <c r="DG354" s="400"/>
      <c r="DH354" s="401"/>
      <c r="DI354" s="400"/>
      <c r="DJ354" s="401"/>
      <c r="DK354" s="400"/>
      <c r="DL354" s="401"/>
      <c r="DM354" s="400"/>
      <c r="DN354" s="401"/>
      <c r="DO354" s="400"/>
      <c r="DP354" s="401"/>
      <c r="DQ354" s="400"/>
      <c r="DR354" s="401"/>
      <c r="DS354" s="400"/>
      <c r="DT354" s="401"/>
      <c r="DU354" s="400"/>
      <c r="DV354" s="401"/>
      <c r="DW354" s="400"/>
      <c r="DX354" s="401"/>
      <c r="DY354" s="400"/>
      <c r="DZ354" s="401"/>
      <c r="EA354" s="400"/>
      <c r="EB354" s="401"/>
      <c r="EC354" s="400"/>
      <c r="ED354" s="401"/>
      <c r="EE354" s="400"/>
      <c r="EF354" s="401"/>
      <c r="EG354" s="400"/>
      <c r="EH354" s="401"/>
      <c r="EI354" s="400"/>
      <c r="EJ354" s="447"/>
      <c r="EK354" s="511"/>
      <c r="EL354" s="514"/>
      <c r="EM354" s="448"/>
      <c r="EN354" s="344"/>
      <c r="EO354" s="345"/>
      <c r="EP354" s="171">
        <f t="shared" si="382"/>
        <v>0</v>
      </c>
      <c r="EQ354" s="171">
        <f t="shared" si="383"/>
        <v>0</v>
      </c>
      <c r="ER354" s="171">
        <f t="shared" si="384"/>
        <v>0</v>
      </c>
      <c r="ES354" s="171">
        <f t="shared" si="385"/>
        <v>0</v>
      </c>
      <c r="ET354" s="171">
        <f t="shared" si="386"/>
        <v>0</v>
      </c>
      <c r="EU354" s="171">
        <f t="shared" si="387"/>
        <v>0</v>
      </c>
      <c r="EV354" s="172">
        <f t="shared" si="388"/>
        <v>0</v>
      </c>
      <c r="EW354" s="127"/>
      <c r="EX354" s="248">
        <f t="shared" si="410"/>
        <v>0</v>
      </c>
      <c r="EY354" s="174">
        <f>(L354*regular)+(M354*Cadeirantee)</f>
        <v>0</v>
      </c>
      <c r="EZ354" s="249">
        <f>SUMIF(FG354:GJ354,"&gt;0")</f>
        <v>0</v>
      </c>
      <c r="FA354" s="249">
        <f>SUMIF(FG354:GJ354,"&lt;0")+SUMIF(GN354:HP354,"&lt;0")</f>
        <v>0</v>
      </c>
      <c r="FB354" s="174">
        <v>0</v>
      </c>
      <c r="FC354" s="126">
        <f>N354*km*'VALORES TABELA'!$B$13</f>
        <v>0</v>
      </c>
      <c r="FD354" s="250">
        <f t="shared" si="411"/>
        <v>0</v>
      </c>
      <c r="FE354" s="105"/>
      <c r="FF354" s="118"/>
      <c r="FG354" s="118"/>
      <c r="FH354" s="118"/>
      <c r="FI354" s="118"/>
      <c r="FJ354" s="118"/>
      <c r="FK354" s="118"/>
      <c r="FL354" s="118"/>
      <c r="FM354" s="118"/>
      <c r="FN354" s="118"/>
      <c r="FO354" s="118"/>
      <c r="FP354" s="118"/>
      <c r="FQ354" s="118"/>
      <c r="FR354" s="118"/>
      <c r="FS354" s="118"/>
      <c r="FT354" s="118"/>
      <c r="FU354" s="118"/>
      <c r="FV354" s="118"/>
      <c r="FW354" s="118"/>
      <c r="FX354" s="118"/>
      <c r="FY354" s="118"/>
      <c r="FZ354" s="118"/>
      <c r="GA354" s="118"/>
      <c r="GB354" s="118"/>
      <c r="GC354" s="118"/>
      <c r="GD354" s="118"/>
      <c r="GE354" s="118"/>
      <c r="GF354" s="118"/>
      <c r="GG354" s="118"/>
      <c r="GH354" s="118"/>
      <c r="GI354" s="118"/>
      <c r="GJ354" s="118"/>
      <c r="GK354" s="252"/>
      <c r="GL354" s="103">
        <f t="shared" si="390"/>
        <v>0</v>
      </c>
      <c r="GM354" s="124"/>
      <c r="GN354" s="104"/>
      <c r="GO354" s="104"/>
      <c r="GP354" s="104"/>
      <c r="GQ354" s="104"/>
      <c r="GR354" s="104"/>
      <c r="GS354" s="104"/>
      <c r="GT354" s="104"/>
      <c r="GU354" s="104"/>
      <c r="GV354" s="104"/>
      <c r="GW354" s="104"/>
      <c r="GX354" s="104"/>
      <c r="GY354" s="104"/>
      <c r="GZ354" s="104"/>
      <c r="HA354" s="104"/>
      <c r="HB354" s="104"/>
      <c r="HC354" s="104"/>
      <c r="HD354" s="104"/>
      <c r="HE354" s="104"/>
      <c r="HF354" s="104"/>
      <c r="HG354" s="104"/>
      <c r="HH354" s="104"/>
      <c r="HI354" s="104"/>
      <c r="HJ354" s="104"/>
      <c r="HK354" s="104"/>
      <c r="HL354" s="104"/>
      <c r="HM354" s="104"/>
      <c r="HN354" s="104"/>
      <c r="HO354" s="104"/>
      <c r="HP354" s="104"/>
      <c r="HQ354" s="64"/>
      <c r="HR354" s="65"/>
      <c r="HS354" s="65"/>
      <c r="HT354" s="65"/>
      <c r="HU354" s="65"/>
      <c r="HV354" s="65"/>
      <c r="HW354" s="105"/>
      <c r="HX354" s="65"/>
      <c r="HY354" s="280">
        <f t="shared" si="412"/>
        <v>0</v>
      </c>
      <c r="HZ354" s="280">
        <f t="shared" si="413"/>
        <v>0</v>
      </c>
      <c r="IA354" s="280">
        <f t="shared" si="414"/>
        <v>0</v>
      </c>
      <c r="IB354" s="65"/>
      <c r="IC354" s="65"/>
    </row>
    <row r="355" spans="1:237" s="106" customFormat="1" ht="22.5" customHeight="1" thickBot="1" x14ac:dyDescent="0.3">
      <c r="A355" s="377" t="s">
        <v>3471</v>
      </c>
      <c r="B355" s="378" t="s">
        <v>3472</v>
      </c>
      <c r="C355" s="379" t="s">
        <v>3186</v>
      </c>
      <c r="D355" s="380" t="s">
        <v>3473</v>
      </c>
      <c r="E355" s="380" t="s">
        <v>3474</v>
      </c>
      <c r="F355" s="381" t="s">
        <v>3182</v>
      </c>
      <c r="G355" s="381" t="s">
        <v>3183</v>
      </c>
      <c r="H355" s="382" t="s">
        <v>2141</v>
      </c>
      <c r="I355" s="383" t="s">
        <v>2141</v>
      </c>
      <c r="J355" s="421" t="s">
        <v>3184</v>
      </c>
      <c r="K355" s="424" t="s">
        <v>60</v>
      </c>
      <c r="L355" s="329">
        <f>CONTINUA!BV355</f>
        <v>0</v>
      </c>
      <c r="M355" s="329">
        <f>CONTINUA!BW355</f>
        <v>0</v>
      </c>
      <c r="N355" s="895"/>
      <c r="O355" s="896" t="s">
        <v>3553</v>
      </c>
      <c r="P355" s="897">
        <v>0</v>
      </c>
      <c r="Q355" s="400"/>
      <c r="R355" s="401"/>
      <c r="S355" s="400"/>
      <c r="T355" s="401"/>
      <c r="U355" s="400"/>
      <c r="V355" s="401"/>
      <c r="W355" s="400"/>
      <c r="X355" s="401"/>
      <c r="Y355" s="400"/>
      <c r="Z355" s="401"/>
      <c r="AA355" s="400"/>
      <c r="AB355" s="401"/>
      <c r="AC355" s="400"/>
      <c r="AD355" s="401"/>
      <c r="AE355" s="400"/>
      <c r="AF355" s="401"/>
      <c r="AG355" s="400"/>
      <c r="AH355" s="401"/>
      <c r="AI355" s="400"/>
      <c r="AJ355" s="401"/>
      <c r="AK355" s="400"/>
      <c r="AL355" s="401"/>
      <c r="AM355" s="400"/>
      <c r="AN355" s="401"/>
      <c r="AO355" s="400"/>
      <c r="AP355" s="401"/>
      <c r="AQ355" s="400"/>
      <c r="AR355" s="401"/>
      <c r="AS355" s="400"/>
      <c r="AT355" s="401"/>
      <c r="AU355" s="400"/>
      <c r="AV355" s="401"/>
      <c r="AW355" s="400"/>
      <c r="AX355" s="401"/>
      <c r="AY355" s="400"/>
      <c r="AZ355" s="401"/>
      <c r="BA355" s="400"/>
      <c r="BB355" s="401"/>
      <c r="BC355" s="400"/>
      <c r="BD355" s="401"/>
      <c r="BE355" s="400"/>
      <c r="BF355" s="401"/>
      <c r="BG355" s="400"/>
      <c r="BH355" s="401"/>
      <c r="BI355" s="400"/>
      <c r="BJ355" s="401"/>
      <c r="BK355" s="400"/>
      <c r="BL355" s="401"/>
      <c r="BM355" s="400"/>
      <c r="BN355" s="401"/>
      <c r="BO355" s="400"/>
      <c r="BP355" s="401"/>
      <c r="BQ355" s="400"/>
      <c r="BR355" s="401"/>
      <c r="BS355" s="400"/>
      <c r="BT355" s="401"/>
      <c r="BU355" s="400"/>
      <c r="BV355" s="401"/>
      <c r="BW355" s="400"/>
      <c r="BX355" s="401"/>
      <c r="BY355" s="400"/>
      <c r="BZ355" s="401"/>
      <c r="CA355" s="400"/>
      <c r="CB355" s="401"/>
      <c r="CC355" s="400"/>
      <c r="CD355" s="401"/>
      <c r="CE355" s="400"/>
      <c r="CF355" s="401"/>
      <c r="CG355" s="400"/>
      <c r="CH355" s="401"/>
      <c r="CI355" s="400"/>
      <c r="CJ355" s="401"/>
      <c r="CK355" s="400"/>
      <c r="CL355" s="401"/>
      <c r="CM355" s="400"/>
      <c r="CN355" s="401"/>
      <c r="CO355" s="400"/>
      <c r="CP355" s="401"/>
      <c r="CQ355" s="400"/>
      <c r="CR355" s="401"/>
      <c r="CS355" s="400"/>
      <c r="CT355" s="401"/>
      <c r="CU355" s="400"/>
      <c r="CV355" s="401"/>
      <c r="CW355" s="400"/>
      <c r="CX355" s="401"/>
      <c r="CY355" s="400"/>
      <c r="CZ355" s="401"/>
      <c r="DA355" s="400"/>
      <c r="DB355" s="401"/>
      <c r="DC355" s="400"/>
      <c r="DD355" s="401"/>
      <c r="DE355" s="400"/>
      <c r="DF355" s="401"/>
      <c r="DG355" s="400"/>
      <c r="DH355" s="401"/>
      <c r="DI355" s="400"/>
      <c r="DJ355" s="401"/>
      <c r="DK355" s="400"/>
      <c r="DL355" s="401"/>
      <c r="DM355" s="400"/>
      <c r="DN355" s="401"/>
      <c r="DO355" s="400"/>
      <c r="DP355" s="401"/>
      <c r="DQ355" s="400"/>
      <c r="DR355" s="401"/>
      <c r="DS355" s="400"/>
      <c r="DT355" s="401"/>
      <c r="DU355" s="400"/>
      <c r="DV355" s="401"/>
      <c r="DW355" s="400"/>
      <c r="DX355" s="401"/>
      <c r="DY355" s="400"/>
      <c r="DZ355" s="401"/>
      <c r="EA355" s="400"/>
      <c r="EB355" s="401"/>
      <c r="EC355" s="400"/>
      <c r="ED355" s="401"/>
      <c r="EE355" s="400"/>
      <c r="EF355" s="401"/>
      <c r="EG355" s="400"/>
      <c r="EH355" s="401"/>
      <c r="EI355" s="400"/>
      <c r="EJ355" s="447"/>
      <c r="EK355" s="512"/>
      <c r="EL355" s="515"/>
      <c r="EM355" s="450"/>
      <c r="EN355" s="348"/>
      <c r="EO355" s="348"/>
      <c r="EP355" s="179">
        <f t="shared" si="382"/>
        <v>0</v>
      </c>
      <c r="EQ355" s="179">
        <f t="shared" si="383"/>
        <v>0</v>
      </c>
      <c r="ER355" s="179">
        <f t="shared" si="384"/>
        <v>0</v>
      </c>
      <c r="ES355" s="179">
        <f t="shared" si="385"/>
        <v>0</v>
      </c>
      <c r="ET355" s="179">
        <f t="shared" si="386"/>
        <v>0</v>
      </c>
      <c r="EU355" s="179">
        <f t="shared" si="387"/>
        <v>0</v>
      </c>
      <c r="EV355" s="172">
        <f t="shared" si="388"/>
        <v>0</v>
      </c>
      <c r="EW355" s="253"/>
      <c r="EX355" s="254">
        <v>0</v>
      </c>
      <c r="EY355" s="180">
        <v>0</v>
      </c>
      <c r="EZ355" s="255">
        <v>0</v>
      </c>
      <c r="FA355" s="255">
        <v>0</v>
      </c>
      <c r="FB355" s="180">
        <f>SUM(FF355:GI355)/2</f>
        <v>0</v>
      </c>
      <c r="FC355" s="256">
        <f>N355*km*'VALORES TABELA'!$B$13</f>
        <v>0</v>
      </c>
      <c r="FD355" s="250">
        <f t="shared" si="411"/>
        <v>0</v>
      </c>
      <c r="FE355" s="257"/>
      <c r="FF355" s="181">
        <f>((Q355+S355)*Percapita)+((R355+T355)*Cadeirante)</f>
        <v>0</v>
      </c>
      <c r="FG355" s="181">
        <f>((U355+W355)*Percapita/30*FG$4)+((V355+X355)*Cadeirante/30*FG$4)</f>
        <v>0</v>
      </c>
      <c r="FH355" s="181">
        <f>((Y355+AA355)*Percapita/30*FH$4)+((Z355+AB355)*Cadeirante/30*FH$4)</f>
        <v>0</v>
      </c>
      <c r="FI355" s="181">
        <f>((AC355+AE355)*Percapita/30*FI$4)+((AD355+AF355)*Cadeirante/30*FI$4)</f>
        <v>0</v>
      </c>
      <c r="FJ355" s="181">
        <f>((AG355+AI355)*Percapita/30*FJ$4)+((AH355+AJ355)*Cadeirante/30*FJ$4)</f>
        <v>0</v>
      </c>
      <c r="FK355" s="181">
        <f>((AK355+AM355)*Percapita/30*FK$4)+((AL355+AN355)*Cadeirante/30*FK$4)</f>
        <v>0</v>
      </c>
      <c r="FL355" s="181">
        <f>((AO355+AQ355)*Percapita/30*FL$4)+((AP355+AR355)*Cadeirante/30*FL$4)</f>
        <v>0</v>
      </c>
      <c r="FM355" s="181">
        <f>((AS355+AU355)*Percapita/30*FM$4)+((AT355+AV355)*Cadeirante/30*FM$4)</f>
        <v>0</v>
      </c>
      <c r="FN355" s="181">
        <f>((AW355+AY355)*Percapita/30*FN$4)+((AX355+AZ355)*Cadeirante/30*FN$4)</f>
        <v>0</v>
      </c>
      <c r="FO355" s="181">
        <f>((BA355+BC355)*Percapita/30*FO$4)+((BB355+BD355)*Cadeirante/30*FO$4)</f>
        <v>0</v>
      </c>
      <c r="FP355" s="181">
        <f>((BE355+BG355)*Percapita/30*FP$4)+((BF355+BH355)*Cadeirante/30*FP$4)</f>
        <v>0</v>
      </c>
      <c r="FQ355" s="181">
        <f>((BI355+BK355)*Percapita/30*FQ$4)+((BJ355+BL355)*Cadeirante/30*FQ$4)</f>
        <v>0</v>
      </c>
      <c r="FR355" s="181">
        <f>((BM355+BO355)*Percapita/30*FR$4)+((BN355+BP355)*Cadeirante/30*FR$4)</f>
        <v>0</v>
      </c>
      <c r="FS355" s="181">
        <f>((BQ355+BS355)*Percapita/30*FS$4)+((BR355+BT355)*Cadeirante/30*FS$4)</f>
        <v>0</v>
      </c>
      <c r="FT355" s="181">
        <f>((BU355+BW355)*Percapita/30*FT$4)+((BV355+BX355)*Cadeirante/30*FT$4)</f>
        <v>0</v>
      </c>
      <c r="FU355" s="181">
        <f>((BY355+CA355)*Percapita/30*FU$4)+((BZ355+CB355)*Cadeirante/30*FU$4)</f>
        <v>0</v>
      </c>
      <c r="FV355" s="181">
        <f>((CC355+CE355)*Percapita/30*FV$4)+((CD355+CF355)*Cadeirante/30*FV$4)</f>
        <v>0</v>
      </c>
      <c r="FW355" s="181">
        <f>((CG355+CI355)*Percapita/30*FW$4)+((CI355+CK355)*Cadeirante/30*FW$4)</f>
        <v>0</v>
      </c>
      <c r="FX355" s="181">
        <f>((CK355+CM355)*Percapita/30*FX$4)+((CL355+CN355)*Cadeirante/30*FX$4)</f>
        <v>0</v>
      </c>
      <c r="FY355" s="181">
        <f>((CO355+CQ355)*Percapita/30*FY$4)+((CP355+CR355)*Cadeirante/30*FY$4)</f>
        <v>0</v>
      </c>
      <c r="FZ355" s="181">
        <f>((CS355+CU355)*Percapita/30*FZ$4)+((CT355+CV355)*Cadeirante/30*FZ$4)</f>
        <v>0</v>
      </c>
      <c r="GA355" s="181">
        <f>((CW355+CY355)*Percapita/30*GA$4)+((CX355+CZ355)*Cadeirante/30*GA$4)</f>
        <v>0</v>
      </c>
      <c r="GB355" s="181">
        <f>((DA355+DC355)*Percapita/30*GB$4)+((DB355+DD355)*Cadeirante/30*GB$4)</f>
        <v>0</v>
      </c>
      <c r="GC355" s="181">
        <f>((DE355+DG355)*Percapita/30*GC$4)+((DF355+DH355)*Cadeirante/30*GC$4)</f>
        <v>0</v>
      </c>
      <c r="GD355" s="181">
        <f>((DI355+DK355)*Percapita/30*GD$4)+((DJ355+DL355)*Cadeirante/30*GD$4)</f>
        <v>0</v>
      </c>
      <c r="GE355" s="181">
        <f>((DM355+DO355)*Percapita/30*GE$4)+((DN355+DP355)*Cadeirante/30*GE$4)</f>
        <v>0</v>
      </c>
      <c r="GF355" s="181">
        <f>((DQ355+DS355)*Percapita/30*GF$4)+((DR355+DT355)*Cadeirante/30*GF$4)</f>
        <v>0</v>
      </c>
      <c r="GG355" s="181">
        <f>((DU355+DW355)*Percapita/30*GG$4)+((DV355+DX355)*Cadeirante/30*GG$4)</f>
        <v>0</v>
      </c>
      <c r="GH355" s="181">
        <f>((DY355+EA355)*Percapita/30*GH$4)+((DZ355+EB355)*Cadeirante/30*GH$4)</f>
        <v>0</v>
      </c>
      <c r="GI355" s="181">
        <f>((EC355+EE355)*Percapita/30*GI$4)+((ED355+EF355)*Cadeirante/30*GI$4)</f>
        <v>0</v>
      </c>
      <c r="GJ355" s="181">
        <f>((EG355+EI355)*Percapita)+((EH355+EJ355)*Cadeirante)</f>
        <v>0</v>
      </c>
      <c r="GK355" s="258"/>
      <c r="GL355" s="103">
        <f t="shared" si="390"/>
        <v>0</v>
      </c>
      <c r="GM355" s="124"/>
      <c r="GN355" s="182"/>
      <c r="GO355" s="182"/>
      <c r="GP355" s="182"/>
      <c r="GQ355" s="182"/>
      <c r="GR355" s="182"/>
      <c r="GS355" s="182"/>
      <c r="GT355" s="182"/>
      <c r="GU355" s="182"/>
      <c r="GV355" s="182"/>
      <c r="GW355" s="182"/>
      <c r="GX355" s="182"/>
      <c r="GY355" s="182"/>
      <c r="GZ355" s="182"/>
      <c r="HA355" s="182"/>
      <c r="HB355" s="182"/>
      <c r="HC355" s="182"/>
      <c r="HD355" s="182"/>
      <c r="HE355" s="182"/>
      <c r="HF355" s="182"/>
      <c r="HG355" s="182"/>
      <c r="HH355" s="182"/>
      <c r="HI355" s="182"/>
      <c r="HJ355" s="182"/>
      <c r="HK355" s="182"/>
      <c r="HL355" s="182"/>
      <c r="HM355" s="182"/>
      <c r="HN355" s="182"/>
      <c r="HO355" s="182"/>
      <c r="HP355" s="259"/>
      <c r="HQ355" s="64"/>
      <c r="HW355" s="257"/>
      <c r="HY355" s="280">
        <f t="shared" si="412"/>
        <v>0</v>
      </c>
      <c r="HZ355" s="280">
        <f t="shared" si="413"/>
        <v>0</v>
      </c>
      <c r="IA355" s="280">
        <f t="shared" si="414"/>
        <v>0</v>
      </c>
    </row>
    <row r="356" spans="1:237" s="106" customFormat="1" ht="22.5" customHeight="1" x14ac:dyDescent="0.25">
      <c r="A356" t="s">
        <v>3475</v>
      </c>
      <c r="B356" s="522" t="s">
        <v>3476</v>
      </c>
      <c r="C356" s="523">
        <v>1</v>
      </c>
      <c r="D356" s="524" t="s">
        <v>3477</v>
      </c>
      <c r="E356" s="524" t="s">
        <v>3478</v>
      </c>
      <c r="F356" s="525" t="s">
        <v>3182</v>
      </c>
      <c r="G356" s="525" t="s">
        <v>3183</v>
      </c>
      <c r="H356" s="350" t="s">
        <v>2142</v>
      </c>
      <c r="I356" s="351" t="s">
        <v>2142</v>
      </c>
      <c r="J356" s="409" t="s">
        <v>3184</v>
      </c>
      <c r="K356" s="410" t="s">
        <v>3185</v>
      </c>
      <c r="L356" s="329">
        <f>CONTINUA!BV356</f>
        <v>0</v>
      </c>
      <c r="M356" s="329">
        <f>CONTINUA!BW356</f>
        <v>0</v>
      </c>
      <c r="N356" s="895"/>
      <c r="O356" s="896" t="s">
        <v>3554</v>
      </c>
      <c r="P356" s="897">
        <v>0</v>
      </c>
      <c r="Q356" s="400">
        <v>4</v>
      </c>
      <c r="R356" s="401"/>
      <c r="S356" s="400"/>
      <c r="T356" s="401"/>
      <c r="U356" s="400"/>
      <c r="V356" s="401"/>
      <c r="W356" s="400"/>
      <c r="X356" s="401"/>
      <c r="Y356" s="400"/>
      <c r="Z356" s="401"/>
      <c r="AA356" s="400"/>
      <c r="AB356" s="401"/>
      <c r="AC356" s="400"/>
      <c r="AD356" s="401"/>
      <c r="AE356" s="400"/>
      <c r="AF356" s="401"/>
      <c r="AG356" s="400"/>
      <c r="AH356" s="401"/>
      <c r="AI356" s="400"/>
      <c r="AJ356" s="401"/>
      <c r="AK356" s="400"/>
      <c r="AL356" s="401"/>
      <c r="AM356" s="400"/>
      <c r="AN356" s="401"/>
      <c r="AO356" s="400"/>
      <c r="AP356" s="401"/>
      <c r="AQ356" s="400"/>
      <c r="AR356" s="401"/>
      <c r="AS356" s="400"/>
      <c r="AT356" s="401"/>
      <c r="AU356" s="400"/>
      <c r="AV356" s="401"/>
      <c r="AW356" s="400"/>
      <c r="AX356" s="401"/>
      <c r="AY356" s="400"/>
      <c r="AZ356" s="401"/>
      <c r="BA356" s="400"/>
      <c r="BB356" s="401"/>
      <c r="BC356" s="400"/>
      <c r="BD356" s="401"/>
      <c r="BE356" s="400"/>
      <c r="BF356" s="401"/>
      <c r="BG356" s="400"/>
      <c r="BH356" s="401"/>
      <c r="BI356" s="400"/>
      <c r="BJ356" s="401"/>
      <c r="BK356" s="400"/>
      <c r="BL356" s="401"/>
      <c r="BM356" s="400"/>
      <c r="BN356" s="401"/>
      <c r="BO356" s="400"/>
      <c r="BP356" s="401"/>
      <c r="BQ356" s="400"/>
      <c r="BR356" s="401"/>
      <c r="BS356" s="400"/>
      <c r="BT356" s="401"/>
      <c r="BU356" s="400"/>
      <c r="BV356" s="401"/>
      <c r="BW356" s="400"/>
      <c r="BX356" s="401"/>
      <c r="BY356" s="400"/>
      <c r="BZ356" s="401"/>
      <c r="CA356" s="400"/>
      <c r="CB356" s="401"/>
      <c r="CC356" s="400"/>
      <c r="CD356" s="401"/>
      <c r="CE356" s="400"/>
      <c r="CF356" s="401"/>
      <c r="CG356" s="400"/>
      <c r="CH356" s="401"/>
      <c r="CI356" s="400"/>
      <c r="CJ356" s="401"/>
      <c r="CK356" s="400"/>
      <c r="CL356" s="401"/>
      <c r="CM356" s="400"/>
      <c r="CN356" s="401"/>
      <c r="CO356" s="400"/>
      <c r="CP356" s="401"/>
      <c r="CQ356" s="400"/>
      <c r="CR356" s="401"/>
      <c r="CS356" s="400"/>
      <c r="CT356" s="401"/>
      <c r="CU356" s="400"/>
      <c r="CV356" s="401"/>
      <c r="CW356" s="400"/>
      <c r="CX356" s="401"/>
      <c r="CY356" s="400"/>
      <c r="CZ356" s="401"/>
      <c r="DA356" s="400"/>
      <c r="DB356" s="401"/>
      <c r="DC356" s="400"/>
      <c r="DD356" s="401"/>
      <c r="DE356" s="400"/>
      <c r="DF356" s="401"/>
      <c r="DG356" s="400"/>
      <c r="DH356" s="401"/>
      <c r="DI356" s="400"/>
      <c r="DJ356" s="401"/>
      <c r="DK356" s="400"/>
      <c r="DL356" s="401"/>
      <c r="DM356" s="400"/>
      <c r="DN356" s="401"/>
      <c r="DO356" s="400"/>
      <c r="DP356" s="401"/>
      <c r="DQ356" s="400"/>
      <c r="DR356" s="401"/>
      <c r="DS356" s="400"/>
      <c r="DT356" s="401"/>
      <c r="DU356" s="400"/>
      <c r="DV356" s="401"/>
      <c r="DW356" s="400"/>
      <c r="DX356" s="401"/>
      <c r="DY356" s="400"/>
      <c r="DZ356" s="401"/>
      <c r="EA356" s="400"/>
      <c r="EB356" s="401"/>
      <c r="EC356" s="400"/>
      <c r="ED356" s="401"/>
      <c r="EE356" s="400"/>
      <c r="EF356" s="401"/>
      <c r="EG356" s="400"/>
      <c r="EH356" s="401"/>
      <c r="EI356" s="400"/>
      <c r="EJ356" s="447"/>
      <c r="EK356" s="510"/>
      <c r="EL356" s="513"/>
      <c r="EM356" s="520"/>
      <c r="EN356" s="520"/>
      <c r="EO356" s="520"/>
      <c r="EP356" s="171">
        <f t="shared" si="382"/>
        <v>4</v>
      </c>
      <c r="EQ356" s="171">
        <f t="shared" si="383"/>
        <v>0</v>
      </c>
      <c r="ER356" s="171">
        <f t="shared" si="384"/>
        <v>0</v>
      </c>
      <c r="ES356" s="171">
        <f t="shared" si="385"/>
        <v>0</v>
      </c>
      <c r="ET356" s="171">
        <f t="shared" si="386"/>
        <v>0</v>
      </c>
      <c r="EU356" s="171">
        <f t="shared" si="387"/>
        <v>0</v>
      </c>
      <c r="EV356" s="172">
        <f t="shared" si="388"/>
        <v>4</v>
      </c>
      <c r="EW356" s="367">
        <f>IF(C356=4,IF(MAX(Q356:EJ358)&gt;0,(Especiall/30*(IF(($G356-$F356)=($G$5-$F$5),30,IF(DAY($G356)=31,($G356-$F356),($G356-$F356)+1)))),0),0)</f>
        <v>0</v>
      </c>
      <c r="EX356" s="248">
        <f t="shared" ref="EX356:EX359" si="415">FF356</f>
        <v>20205.11</v>
      </c>
      <c r="EY356" s="174">
        <f>(L356*regular)+(M356*Cadeirantee)</f>
        <v>0</v>
      </c>
      <c r="EZ356" s="249">
        <f>SUMIF(FG356:GJ356,"&gt;0")</f>
        <v>0</v>
      </c>
      <c r="FA356" s="249">
        <f>SUMIF(FG356:GJ356,"&lt;0")+SUMIF(GN356:HP356,"&lt;0")</f>
        <v>0</v>
      </c>
      <c r="FB356" s="174">
        <v>0</v>
      </c>
      <c r="FC356" s="175">
        <f>N356*km*'VALORES TABELA'!$B$13</f>
        <v>0</v>
      </c>
      <c r="FD356" s="250">
        <f>GL356</f>
        <v>0</v>
      </c>
      <c r="FE356" s="176">
        <f>(EW356+EW357+EW358+EW359+EX356+EX357+EX358+EX359+EY356+EY357+EY358+EY359+EY360+EZ356+EZ357+EZ358+EZ359+FA356+FA357+FA358+FA359+FC356+FC357+FC358+FC359+HY356-HZ356-IA356+FD356+FD357+FD358+FD359+FB360)</f>
        <v>20532.87</v>
      </c>
      <c r="FF356" s="177">
        <f>IF(C356=4,SUM(Q356+Q357+Q358+S356+S357+S358)*Percapita/30*FF$4+(R356+R357+R358+T356+T357+T358)*Cadeirante/30*FF$4,IF(C356=3,IF(Q359+S359=10,Fixo/30*FF$4+(Q356+Q357+Q358+S356+S357+S358)*Percapita/30*FF$4+(R359+T359)*Cadeirante/30*FF$4,IF(Q359+S359&lt;=9,(Q359+S359)*Crechee/30*FF$4)+(R359+T359)*Cadeirante/30*FF$4+(Q356+Q357+Q358+S356+S357+S358)*Percapita/30*FF$4)+IF(Q359+S359&gt;=11,Fixo/30*FF$4+(Q359+S359-10)*Crechee/30*FF$4,0),IF(C356=2,IF(R356+R357+R358+R359+T356+T357+T358+T359=1,Cadeirante/30*FF$4,IF(R356+R357+R358+R359+T356+T357+T358+T359=2,Fixo/30*FF$4,IF(R356+R357+R358+R359+T356+T357+T358+T359&gt;2,Fixo/30*FF$4+(R356+R357+R358+R359+T356+T357+T358+T359-2)*Cadeirante/30*FF$4)))+(Q356+Q357+Q358+S356+S357+S358)*Percapita/30*FF$4+(Q359+S359)*Crechee/30*FF$4,IF(C356=1,IF(Q356+Q357+Q358+R356+R357+R358+S356+S357+S358+T356+T357+T358&lt;=15,(Q356+Q357+Q358+S356+S357+S358)*Percapita/30*FF$4,IF(Q356+Q357+Q358+R356+R357+R358+S356+S357+S358+T356+T357+T358&gt;=16,Fixo/30*FF$4+(Q356+Q357+Q358+R356+R357+R358+S356+S357+S358+T356+T357-16)*Percapita/30*FF$4))))))</f>
        <v>20205.11</v>
      </c>
      <c r="FG356" s="177">
        <f>IF(C356=4,SUM(U356+U357+U358+W356+W357+W358)*Percapita/30*FG$4+(V356+V357+V358+X356+X357+X358)*Cadeirante/30*FG$4,IF(C356=3,IF(U359+W359=10,Fixo/30*FG$4+(U356+U357+U358+W356+W357+W358)*Percapita/30*FG$4+(V359+X359)*Cadeirante/30*FG$4,IF(U359+W359&lt;=9,(U359+W359)*Crechee/30*FG$4)+(V359+X359)*Cadeirante/30*FG$4+(U356+U357+U358+W356+W357+W358)*Percapita/30*FG$4)+IF(U359+W359&gt;=11,Fixo/30*FG$4+(U359+W359-10)*Crechee/30*FG$4,0),IF(C356=2,IF(V356+V357+V358+V359+X356+X357+X358+X359=1,Cadeirante/30*FG$4,IF(V356+V357+V358+V359+X356+X357+X358+X359=2,Fixo/30*FG$4,IF(V356+V357+V358+V359+X356+X357+X358+X359&gt;2,Fixo/30*FG$4+(V356+V357+V358+V359+X356+X357+X358+X359-2)*Cadeirante/30*FG$4)))+(U356+U357+U358+W356+W357+W358)*Percapita/30*FG$4+(U359+W359)*Crechee/30*FG$4,IF(C356=1,IF(U356+U357+U358+V356+V357+V358+W356+W357+W358+X356+X357+X358&lt;=15,(U356+U357+U358+W356+W357+W358)*Percapita/30*FG$4,IF(U356+U357+U358+V356+V357+V358+W356+W357+W358+X356+X357+X358&gt;=16,Fixo/30*FG$4+(U356+U357+U358+V356+V357+V358+W356+W357+W358+X356+X357-16)*Percapita/30*FG$4))))))</f>
        <v>0</v>
      </c>
      <c r="FH356" s="177">
        <f>IF(C356=4,SUM(Y356+Y357+Y358+AA356+AA357+AA358)*Percapita/30*FH$4+(Z356+Z357+Z358+AB356+AB357+AB358)*Cadeirante/30*FH$4,IF(C356=3,IF(Y359+AA359=10,Fixo/30*FH$4+(Y356+Y357+Y358+AA356+AA357+AA358)*Percapita/30*FH$4+(Z359+AB359)*Cadeirante/30*FH$4,IF(Y359+AA359&lt;=9,(Y359+AA359)*Crechee/30*FH$4)+(Z359+AB359)*Cadeirante/30*FH$4+(Y356+Y357+Y358+AA356+AA357+AA358)*Percapita/30*FH$4)+IF(Y359+AA359&gt;=11,Fixo/30*FH$4+(Y359+AA359-10)*Crechee/30*FH$4,0),IF(C356=2,IF(Z356+Z357+Z358+Z359+AB356+AB357+AB358+AB359=1,Cadeirante/30*FH$4,IF(Z356+Z357+Z358+Z359+AB356+AB357+AB358+AB359=2,Fixo/30*FH$4,IF(Z356+Z357+Z358+Z359+AB356+AB357+AB358+AB359&gt;2,Fixo/30*FH$4+(Z356+Z357+Z358+Z359+AB356+AB357+AB358+AB359-2)*Cadeirante/30*FH$4)))+(Y356+Y357+Y358+AA356+AA357+AA358)*Percapita/30*FH$4+(Y359+AA359)*Crechee/30*FH$4,IF(C356=1,IF(Y356+Y357+Y358+Z356+Z357+Z358+AA356+AA357+AA358+AB356+AB357+AB358&lt;=15,(Y356+Y357+Y358+AA356+AA357+AA358)*Percapita/30*FH$4,IF(Y356+Y357+Y358+Z356+Z357+Z358+AA356+AA357+AA358+AB356+AB357+AB358&gt;=16,Fixo/30*FH$4+(Y356+Y357+Y358+Z356+Z357+Z358+AA356+AA357+AA358+AB356+AB357-16)*Percapita/30*FH$4))))))</f>
        <v>0</v>
      </c>
      <c r="FI356" s="177">
        <f>IF(C356=4,SUM(AC356+AC357+AC358+AE356+AE357+AE358)*Percapita/30*FI$4+(AD356+AD357+AD358+AF356+AF357+AF358)*Cadeirante/30*FI$4,IF(C356=3,IF(AC359+AE359=10,Fixo/30*FI$4+(AC356+AC357+AC358+AE356+AE357+AE358)*Percapita/30*FI$4+(AD359+AF359)*Cadeirante/30*FI$4,IF(AC359+AE359&lt;=9,(AC359+AE359)*Crechee/30*FI$4)+(AD359+AF359)*Cadeirante/30*FI$4+(AC356+AC357+AC358+AE356+AE357+AE358)*Percapita/30*FI$4)+IF(AC359+AE359&gt;=11,Fixo/30*FI$4+(AC359+AE359-10)*Crechee/30*FI$4,0),IF(C356=2,IF(AD356+AD357+AD358+AD359+AF356+AF357+AF358+AF359=1,Cadeirante/30*FI$4,IF(AD356+AD357+AD358+AD359+AF356+AF357+AF358+AF359=2,Fixo/30*FI$4,IF(AD356+AD357+AD358+AD359+AF356+AF357+AF358+AF359&gt;2,Fixo/30*FI$4+(AD356+AD357+AD358+AD359+AF356+AF357+AF358+AF359-2)*Cadeirante/30*FI$4)))+(AC356+AC357+AC358+AE356+AE357+AE358)*Percapita/30*FI$4+(AC359+AE359)*Crechee/30*FI$4,IF(C356=1,IF(AC356+AC357+AC358+AD356+AD357+AD358+AE356+AE357+AE358+AF356+AF357+AF358&lt;=15,(AC356+AC357+AC358+AE356+AE357+AE358)*Percapita/30*FI$4,IF(AC356+AC357+AC358+AD356+AD357+AD358+AE356+AE357+AE358+AF356+AF357+AF358&gt;=16,Fixo/30*FI$4+(AC356+AC357+AC358+AD356+AD357+AD358+AE356+AE357+AE358+AF356+AF357-16)*Percapita/30*FI$4))))))</f>
        <v>0</v>
      </c>
      <c r="FJ356" s="177">
        <f>IF(C356=4,SUM(AG356+AG357+AG358+AI356+AI357+AI358)*Percapita/30*FJ$4+(AH356+AH357+AH358+AJ356+AJ357+AJ358)*Cadeirante/30*FJ$4,IF(C356=3,IF(AG359+AI359=10,Fixo/30*FJ$4+(AG356+AG357+AG358+AI356+AI357+AI358)*Percapita/30*FJ$4+(AH359+AJ359)*Cadeirante/30*FJ$4,IF(AG359+AI359&lt;=9,(AG359+AI359)*Crechee/30*FJ$4)+(AH359+AJ359)*Cadeirante/30*FJ$4+(AG356+AG357+AG358+AI356+AI357+AI358)*Percapita/30*FJ$4)+IF(AG359+AI359&gt;=11,Fixo/30*FJ$4+(AG359+AI359-10)*Crechee/30*FJ$4,0),IF(C356=2,IF(AH356+AH357+AH358+AH359+AJ356+AJ357+AJ358+AJ359=1,Cadeirante/30*FJ$4,IF(AH356+AH357+AH358+AH359+AJ356+AJ357+AJ358+AJ359=2,Fixo/30*FJ$4,IF(AH356+AH357+AH358+AH359+AJ356+AJ357+AJ358+AJ359&gt;2,Fixo/30*FJ$4+(AH356+AH357+AH358+AH359+AJ356+AJ357+AJ358+AJ359-2)*Cadeirante/30*FJ$4)))+(AG356+AG357+AG358+AI356+AI357+AI358)*Percapita/30*FJ$4+(AG359+AI359)*Crechee/30*FJ$4,IF(C356=1,IF(AG356+AG357+AG358+AH356+AH357+AH358+AI356+AI357+AI358+AJ356+AJ357+AJ358&lt;=15,(AG356+AG357+AG358+AI356+AI357+AI358)*Percapita/30*FJ$4,IF(AG356+AG357+AG358+AH356+AH357+AH358+AI356+AI357+AI358+AJ356+AJ357+AJ358&gt;=16,Fixo/30*FJ$4+(AG356+AG357+AG358+AH356+AH357+AH358+AI356+AI357+AI358+AJ356+AJ357-16)*Percapita/30*FJ$4))))))</f>
        <v>0</v>
      </c>
      <c r="FK356" s="177">
        <f>IF(C356=4,SUM(AK356+AK357+AK358+AM356+AM357+AM358)*Percapita/30*FK$4+(AL356+AL357+AL358+AN356+AN357+AN358)*Cadeirante/30*FK$4,IF(C356=3,IF(AK359+AM359=10,Fixo/30*FK$4+(AK356+AK357+AK358+AM356+AM357+AM358)*Percapita/30*FK$4+(AL359+AN359)*Cadeirante/30*FK$4,IF(AK359+AM359&lt;=9,(AK359+AM359)*Crechee/30*FK$4)+(AL359+AN359)*Cadeirante/30*FK$4+(AK356+AK357+AK358+AM356+AM357+AM358)*Percapita/30*FK$4)+IF(AK359+AM359&gt;=11,Fixo/30*FK$4+(AK359+AM359-10)*Crechee/30*FK$4,0),IF(C356=2,IF(AL356+AL357+AL358+AL359+AN356+AN357+AN358+AN359=1,Cadeirante/30*FK$4,IF(AL356+AL357+AL358+AL359+AN356+AN357+AN358+AN359=2,Fixo/30*FK$4,IF(AL356+AL357+AL358+AL359+AN356+AN357+AN358+AN359&gt;2,Fixo/30*FK$4+(AL356+AL357+AL358+AL359+AN356+AN357+AN358+AN359-2)*Cadeirante/30*FK$4)))+(AK356+AK357+AK358+AM356+AM357+AM358)*Percapita/30*FK$4+(AK359+AM359)*Crechee/30*FK$4,IF(C356=1,IF(AK356+AK357+AK358+AL356+AL357+AL358+AM356+AM357+AM358+AN356+AN357+AN358&lt;=15,(AK356+AK357+AK358+AM356+AM357+AM358)*Percapita/30*FK$4,IF(AK356+AK357+AK358+AL356+AL357+AL358+AM356+AM357+AM358+AN356+AN357+AN358&gt;=16,Fixo/30*FK$4+(AK356+AK357+AK358+AL356+AL357+AL358+AM356+AM357+AM358+AN356+AN357-16)*Percapita/30*FK$4))))))</f>
        <v>0</v>
      </c>
      <c r="FL356" s="177">
        <f>IF(C356=4,SUM(AO356+AO357+AO358+AQ356+AQ357+AQ358)*Percapita/30*FL$4+(AP356+AP357+AP358+AR356+AR357+AR358)*Cadeirante/30*FL$4,IF(C356=3,IF(AO359+AQ359=10,Fixo/30*FL$4+(AO356+AO357+AO358+AQ356+AQ357+AQ358)*Percapita/30*FL$4+(AP359+AR359)*Cadeirante/30*FL$4,IF(AO359+AQ359&lt;=9,(AO359+AQ359)*Crechee/30*FL$4)+(AP359+AR359)*Cadeirante/30*FL$4+(AO356+AO357+AO358+AQ356+AQ357+AQ358)*Percapita/30*FL$4)+IF(AO359+AQ359&gt;=11,Fixo/30*FL$4+(AO359+AQ359-10)*Crechee/30*FL$4,0),IF(C356=2,IF(AP356+AP357+AP358+AP359+AR356+AR357+AR358+AR359=1,Cadeirante/30*FL$4,IF(AP356+AP357+AP358+AP359+AR356+AR357+AR358+AR359=2,Fixo/30*FL$4,IF(AP356+AP357+AP358+AP359+AR356+AR357+AR358+AR359&gt;2,Fixo/30*FL$4+(AP356+AP357+AP358+AP359+AR356+AR357+AR358+AR359-2)*Cadeirante/30*FL$4)))+(AO356+AO357+AO358+AQ356+AQ357+AQ358)*Percapita/30*FL$4+(AO359+AQ359)*Crechee/30*FL$4,IF(C356=1,IF(AO356+AO357+AO358+AP356+AP357+AP358+AQ356+AQ357+AQ358+AR356+AR357+AR358&lt;=15,(AO356+AO357+AO358+AQ356+AQ357+AQ358)*Percapita/30*FL$4,IF(AO356+AO357+AO358+AP356+AP357+AP358+AQ356+AQ357+AQ358+AR356+AR357+AR358&gt;=16,Fixo/30*FL$4+(AO356+AO357+AO358+AP356+AP357+AP358+AQ356+AQ357+AQ358+AR356+AR357-16)*Percapita/30*FL$4))))))</f>
        <v>0</v>
      </c>
      <c r="FM356" s="177">
        <f>IF(C356=4,SUM(AS356+AS357+AS358+AU356+AU357+AU358)*Percapita/30*FM$4+(AT356+AT357+AT358+AV356+AV357+AV358)*Cadeirante/30*FM$4,IF(C356=3,IF(AS359+AU359=10,Fixo/30*FM$4+(AS356+AS357+AS358+AU356+AU357+AU358)*Percapita/30*FM$4+(AT359+AV359)*Cadeirante/30*FM$4,IF(AS359+AU359&lt;=9,(AS359+AU359)*Crechee/30*FM$4)+(AT359+AV359)*Cadeirante/30*FM$4+(AS356+AS357+AS358+AU356+AU357+AU358)*Percapita/30*FM$4)+IF(AS359+AU359&gt;=11,Fixo/30*FM$4+(AS359+AU359-10)*Crechee/30*FM$4,0),IF(C356=2,IF(AT356+AT357+AT358+AT359+AV356+AV357+AV358+AV359=1,Cadeirante/30*FM$4,IF(AT356+AT357+AT358+AT359+AV356+AV357+AV358+AV359=2,Fixo/30*FM$4,IF(AT356+AT357+AT358+AT359+AV356+AV357+AV358+AV359&gt;2,Fixo/30*FM$4+(AT356+AT357+AT358+AT359+AV356+AV357+AV358+AV359-2)*Cadeirante/30*FM$4)))+(AS356+AS357+AS358+AU356+AU357+AU358)*Percapita/30*FM$4+(AS359+AU359)*Crechee/30*FM$4,IF(C356=1,IF(AS356+AS357+AS358+AT356+AT357+AT358+AU356+AU357+AU358+AV356+AV357+AV358&lt;=15,(AS356+AS357+AS358+AU356+AU357+AU358)*Percapita/30*FM$4,IF(AS356+AS357+AS358+AT356+AT357+AT358+AU356+AU357+AU358+AV356+AV357+AV358&gt;=16,Fixo/30*FM$4+(AS356+AS357+AS358+AT356+AT357+AT358+AU356+AU357+AU358+AV356+AV357-16)*Percapita/30*FM$4))))))</f>
        <v>0</v>
      </c>
      <c r="FN356" s="177">
        <f>IF(C356=4,SUM(AW356+AW357+AW358+AY356+AY357+AY358)*Percapita/30*FN$4+(AX356+AX357+AX358+AZ356+AZ357+AZ358)*Cadeirante/30*FN$4,IF(C356=3,IF(AW359+AY359=10,Fixo/30*FN$4+(AW356+AW357+AW358+AY356+AY357+AY358)*Percapita/30*FN$4+(AX359+AZ359)*Cadeirante/30*FN$4,IF(AW359+AY359&lt;=9,(AW359+AY359)*Crechee/30*FN$4)+(AX359+AZ359)*Cadeirante/30*FN$4+(AW356+AW357+AW358+AY356+AY357+AY358)*Percapita/30*FN$4)+IF(AW359+AY359&gt;=11,Fixo/30*FN$4+(AW359+AY359-10)*Crechee/30*FN$4,0),IF(C356=2,IF(AX356+AX357+AX358+AX359+AZ356+AZ357+AZ358+AZ359=1,Cadeirante/30*FN$4,IF(AX356+AX357+AX358+AX359+AZ356+AZ357+AZ358+AZ359=2,Fixo/30*FN$4,IF(AX356+AX357+AX358+AX359+AZ356+AZ357+AZ358+AZ359&gt;2,Fixo/30*FN$4+(AX356+AX357+AX358+AX359+AZ356+AZ357+AZ358+AZ359-2)*Cadeirante/30*FN$4)))+(AW356+AW357+AW358+AY356+AY357+AY358)*Percapita/30*FN$4+(AW359+AY359)*Crechee/30*FN$4,IF(C356=1,IF(AW356+AW357+AW358+AX356+AX357+AX358+AY356+AY357+AY358+AZ356+AZ357+AZ358&lt;=15,(AW356+AW357+AW358+AY356+AY357+AY358)*Percapita/30*FN$4,IF(AW356+AW357+AW358+AX356+AX357+AX358+AY356+AY357+AY358+AZ356+AZ357+AZ358&gt;=16,Fixo/30*FN$4+(AW356+AW357+AW358+AX356+AX357+AX358+AY356+AY357+AY358+AZ356+AZ357-16)*Percapita/30*FN$4))))))</f>
        <v>0</v>
      </c>
      <c r="FO356" s="177">
        <f>IF(C356=4,SUM(BA356+BA357+BA358+BC356+BC357+BC358)*Percapita/30*FO$4+(BB356+BB357+BB358+BD356+BD357+BD358)*Cadeirante/30*FO$4,IF(C356=3,IF(BA359+BC359=10,Fixo/30*FO$4+(BA356+BA357+BA358+BC356+BC357+BC358)*Percapita/30*FO$4+(BB359+BD359)*Cadeirante/30*FO$4,IF(BA359+BC359&lt;=9,(BA359+BC359)*Crechee/30*FO$4)+(BB359+BD359)*Cadeirante/30*FO$4+(BA356+BA357+BA358+BC356+BC357+BC358)*Percapita/30*FO$4)+IF(BA359+BC359&gt;=11,Fixo/30*FO$4+(BA359+BC359-10)*Crechee/30*FO$4,0),IF(C356=2,IF(BB356+BB357+BB358+BB359+BD356+BD357+BD358+BD359=1,Cadeirante/30*FO$4,IF(BB356+BB357+BB358+BB359+BD356+BD357+BD358+BD359=2,Fixo/30*FO$4,IF(BB356+BB357+BB358+BB359+BD356+BD357+BD358+BD359&gt;2,Fixo/30*FO$4+(BB356+BB357+BB358+BB359+BD356+BD357+BD358+BD359-2)*Cadeirante/30*FO$4)))+(BA356+BA357+BA358+BC356+BC357+BC358)*Percapita/30*FO$4+(BA359+BC359)*Crechee/30*FO$4,IF(C356=1,IF(BA356+BA357+BA358+BB356+BB357+BB358+BC356+BC357+BC358+BD356+BD357+BD358&lt;=15,(BA356+BA357+BA358+BC356+BC357+BC358)*Percapita/30*FO$4,IF(BA356+BA357+BA358+BB356+BB357+BB358+BC356+BC357+BC358+BD356+BD357+BD358&gt;=16,Fixo/30*FO$4+(BA356+BA357+BA358+BB356+BB357+BB358+BC356+BC357+BC358+BD356+BD357-16)*Percapita/30*FO$4))))))</f>
        <v>0</v>
      </c>
      <c r="FP356" s="177">
        <f>IF(C356=4,SUM(BE356+BE357+BE358+BG356+BG357+BG358)*Percapita/30*FP$4+(BF356+BF357+BF358+BH356+BH357+BH358)*Cadeirante/30*FP$4,IF(C356=3,IF(BE359+BG359=10,Fixo/30*FP$4+(BE356+BE357+BE358+BG356+BG357+BG358)*Percapita/30*FP$4+(BF359+BH359)*Cadeirante/30*FP$4,IF(BE359+BG359&lt;=9,(BE359+BG359)*Crechee/30*FP$4)+(BF359+BH359)*Cadeirante/30*FP$4+(BE356+BE357+BE358+BG356+BG357+BG358)*Percapita/30*FP$4)+IF(BE359+BG359&gt;=11,Fixo/30*FP$4+(BE359+BG359-10)*Crechee/30*FP$4,0),IF(C356=2,IF(BF356+BF357+BF358+BF359+BH356+BH357+BH358+BH359=1,Cadeirante/30*FP$4,IF(BF356+BF357+BF358+BF359+BH356+BH357+BH358+BH359=2,Fixo/30*FP$4,IF(BF356+BF357+BF358+BF359+BH356+BH357+BH358+BH359&gt;2,Fixo/30*FP$4+(BF356+BF357+BF358+BF359+BH356+BH357+BH358+BH359-2)*Cadeirante/30*FP$4)))+(BE356+BE357+BE358+BG356+BG357+BG358)*Percapita/30*FP$4+(BE359+BG359)*Crechee/30*FP$4,IF(C356=1,IF(BE356+BE357+BE358+BF356+BF357+BF358+BG356+BG357+BG358+BH356+BH357+BH358&lt;=15,(BE356+BE357+BE358+BG356+BG357+BG358)*Percapita/30*FP$4,IF(BE356+BE357+BE358+BF356+BF357+BF358+BG356+BG357+BG358+BH356+BH357+BH358&gt;=16,Fixo/30*FP$4+(BE356+BE357+BE358+BF356+BF357+BF358+BG356+BG357+BG358+BH356+BH357-16)*Percapita/30*FP$4))))))</f>
        <v>0</v>
      </c>
      <c r="FQ356" s="177">
        <f>IF(C356=4,SUM(BI356+BI357+BI358+BK356+BK357+BK358)*Percapita/30*FQ$4+(BJ356+BJ357+BJ358+BL356+BL357+BL358)*Cadeirante/30*FQ$4,IF(C356=3,IF(BI359+BK359=10,Fixo/30*FQ$4+(BI356+BI357+BI358+BK356+BK357+BK358)*Percapita/30*FQ$4+(BJ359+BL359)*Cadeirante/30*FQ$4,IF(BI359+BK359&lt;=9,(BI359+BK359)*Crechee/30*FQ$4)+(BJ359+BL359)*Cadeirante/30*FQ$4+(BI356+BI357+BI358+BK356+BK357+BK358)*Percapita/30*FQ$4)+IF(BI359+BK359&gt;=11,Fixo/30*FQ$4+(BI359+BK359-10)*Crechee/30*FQ$4,0),IF(C356=2,IF(BJ356+BJ357+BJ358+BJ359+BL356+BL357+BL358+BL359=1,Cadeirante/30*FQ$4,IF(BJ356+BJ357+BJ358+BJ359+BL356+BL357+BL358+BL359=2,Fixo/30*FQ$4,IF(BJ356+BJ357+BJ358+BJ359+BL356+BL357+BL358+BL359&gt;2,Fixo/30*FQ$4+(BJ356+BJ357+BJ358+BJ359+BL356+BL357+BL358+BL359-2)*Cadeirante/30*FQ$4)))+(BI356+BI357+BI358+BK356+BK357+BK358)*Percapita/30*FQ$4+(BI359+BK359)*Crechee/30*FQ$4,IF(C356=1,IF(BI356+BI357+BI358+BJ356+BJ357+BJ358+BK356+BK357+BK358+BL356+BL357+BL358&lt;=15,(BI356+BI357+BI358+BK356+BK357+BK358)*Percapita/30*FQ$4,IF(BI356+BI357+BI358+BJ356+BJ357+BJ358+BK356+BK357+BK358+BL356+BL357+BL358&gt;=16,Fixo/30*FQ$4+(BI356+BI357+BI358+BJ356+BJ357+BJ358+BK356+BK357+BK358+BL356+BL357-16)*Percapita/30*FQ$4))))))</f>
        <v>0</v>
      </c>
      <c r="FR356" s="177">
        <f>IF(C356=4,SUM(BM356+BM357+BM358+BO356+BO357+BO358)*Percapita/30*FR$4+(BN356+BN357+BN358+BP356+BP357+BP358)*Cadeirante/30*FR$4,IF(C356=3,IF(BM359+BO359=10,Fixo/30*FR$4+(BM356+BM357+BM358+BO356+BO357+BO358)*Percapita/30*FR$4+(BN359+BP359)*Cadeirante/30*FR$4,IF(BM359+BO359&lt;=9,(BM359+BO359)*Crechee/30*FR$4)+(BN359+BP359)*Cadeirante/30*FR$4+(BM356+BM357+BM358+BO356+BO357+BO358)*Percapita/30*FR$4)+IF(BM359+BO359&gt;=11,Fixo/30*FR$4+(BM359+BO359-10)*Crechee/30*FR$4,0),IF(C356=2,IF(BN356+BN357+BN358+BN359+BP356+BP357+BP358+BP359=1,Cadeirante/30*FR$4,IF(BN356+BN357+BN358+BN359+BP356+BP357+BP358+BP359=2,Fixo/30*FR$4,IF(BN356+BN357+BN358+BN359+BP356+BP357+BP358+BP359&gt;2,Fixo/30*FR$4+(BN356+BN357+BN358+BN359+BP356+BP357+BP358+BP359-2)*Cadeirante/30*FR$4)))+(BM356+BM357+BM358+BO356+BO357+BO358)*Percapita/30*FR$4+(BM359+BO359)*Crechee/30*FR$4,IF(C356=1,IF(BM356+BM357+BM358+BN356+BN357+BN358+BO356+BO357+BO358+BP356+BP357+BP358&lt;=15,(BM356+BM357+BM358+BO356+BO357+BO358)*Percapita/30*FR$4,IF(BM356+BM357+BM358+BN356+BN357+BN358+BO356+BO357+BO358+BP356+BP357+BP358&gt;=16,Fixo/30*FR$4+(BM356+BM357+BM358+BN356+BN357+BN358+BO356+BO357+BO358+BP356+BP357-16)*Percapita/30*FR$4))))))</f>
        <v>0</v>
      </c>
      <c r="FS356" s="177">
        <f>IF(C356=4,SUM(BQ356+BQ357+BQ358+BS356+BS357+BS358)*Percapita/30*FS$4+(BR356+BR357+BR358+BT356+BT357+BT358)*Cadeirante/30*FS$4,IF(C356=3,IF(BQ359+BS359=10,Fixo/30*FS$4+(BQ356+BQ357+BQ358+BS356+BS357+BS358)*Percapita/30*FS$4+(BR359+BT359)*Cadeirante/30*FS$4,IF(BQ359+BS359&lt;=9,(BQ359+BS359)*Crechee/30*FS$4)+(BR359+BT359)*Cadeirante/30*FS$4+(BQ356+BQ357+BQ358+BS356+BS357+BS358)*Percapita/30*FS$4)+IF(BQ359+BS359&gt;=11,Fixo/30*FS$4+(BQ359+BS359-10)*Crechee/30*FS$4,0),IF(C356=2,IF(BR356+BR357+BR358+BR359+BT356+BT357+BT358+BT359=1,Cadeirante/30*FS$4,IF(BR356+BR357+BR358+BR359+BT356+BT357+BT358+BT359=2,Fixo/30*FS$4,IF(BR356+BR357+BR358+BR359+BT356+BT357+BT358+BT359&gt;2,Fixo/30*FS$4+(BR356+BR357+BR358+BR359+BT356+BT357+BT358+BT359-2)*Cadeirante/30*FS$4)))+(BQ356+BQ357+BQ358+BS356+BS357+BS358)*Percapita/30*FS$4+(BQ359+BS359)*Crechee/30*FS$4,IF(C356=1,IF(BQ356+BQ357+BQ358+BR356+BR357+BR358+BS356+BS357+BS358+BT356+BT357+BT358&lt;=15,(BQ356+BQ357+BQ358+BS356+BS357+BS358)*Percapita/30*FS$4,IF(BQ356+BQ357+BQ358+BR356+BR357+BR358+BS356+BS357+BS358+BT356+BT357+BT358&gt;=16,Fixo/30*FS$4+(BQ356+BQ357+BQ358+BR356+BR357+BR358+BS356+BS357+BS358+BT356+BT357-16)*Percapita/30*FS$4))))))</f>
        <v>0</v>
      </c>
      <c r="FT356" s="177">
        <f>IF(C356=4,SUM(BU356+BU357+BU358+BW356+BW357+BW358)*Percapita/30*FT$4+(BV356+BV357+BV358+BX356+BX357+BX358)*Cadeirante/30*FT$4,IF(C356=3,IF(BU359+BW359=10,Fixo/30*FT$4+(BU356+BU357+BU358+BW356+BW357+BW358)*Percapita/30*FT$4+(BV359+BX359)*Cadeirante/30*FT$4,IF(BU359+BW359&lt;=9,(BU359+BW359)*Crechee/30*FT$4)+(BV359+BX359)*Cadeirante/30*FT$4+(BU356+BU357+BU358+BW356+BW357+BW358)*Percapita/30*FT$4)+IF(BU359+BW359&gt;=11,Fixo/30*FT$4+(BU359+BW359-10)*Crechee/30*FT$4,0),IF(C356=2,IF(BV356+BV357+BV358+BV359+BX356+BX357+BX358+BX359=1,Cadeirante/30*FT$4,IF(BV356+BV357+BV358+BV359+BX356+BX357+BX358+BX359=2,Fixo/30*FT$4,IF(BV356+BV357+BV358+BV359+BX356+BX357+BX358+BX359&gt;2,Fixo/30*FT$4+(BV356+BV357+BV358+BV359+BX356+BX357+BX358+BX359-2)*Cadeirante/30*FT$4)))+(BU356+BU357+BU358+BW356+BW357+BW358)*Percapita/30*FT$4+(BU359+BW359)*Crechee/30*FT$4,IF(C356=1,IF(BU356+BU357+BU358+BV356+BV357+BV358+BW356+BW357+BW358+BX356+BX357+BX358&lt;=15,(BU356+BU357+BU358+BW356+BW357+BW358)*Percapita/30*FT$4,IF(BU356+BU357+BU358+BV356+BV357+BV358+BW356+BW357+BW358+BX356+BX357+BX358&gt;=16,Fixo/30*FT$4+(BU356+BU357+BU358+BV356+BV357+BV358+BW356+BW357+BW358+BX356+BX357-16)*Percapita/30*FT$4))))))</f>
        <v>0</v>
      </c>
      <c r="FU356" s="177">
        <f>IF(C356=4,SUM(BY356+BY357+BY358+CA356+CA357+CA358)*Percapita/30*FU$4+(BZ356+BZ357+BZ358+CB356+CB357+CB358)*Cadeirante/30*FU$4,IF(C356=3,IF(BY359+CA359=10,Fixo/30*FU$4+(BY356+BY357+BY358+CA356+CA357+CA358)*Percapita/30*FU$4+(BZ359+CB359)*Cadeirante/30*FU$4,IF(BY359+CA359&lt;=9,(BY359+CA359)*Crechee/30*FU$4)+(BZ359+CB359)*Cadeirante/30*FU$4+(BY356+BY357+BY358+CA356+CA357+CA358)*Percapita/30*FU$4)+IF(BY359+CA359&gt;=11,Fixo/30*FU$4+(BY359+CA359-10)*Crechee/30*FU$4,0),IF(C356=2,IF(BZ356+BZ357+BZ358+BZ359+CB356+CB357+CB358+CB359=1,Cadeirante/30*FU$4,IF(BZ356+BZ357+BZ358+BZ359+CB356+CB357+CB358+CB359=2,Fixo/30*FU$4,IF(BZ356+BZ357+BZ358+BZ359+CB356+CB357+CB358+CB359&gt;2,Fixo/30*FU$4+(BZ356+BZ357+BZ358+BZ359+CB356+CB357+CB358+CB359-2)*Cadeirante/30*FU$4)))+(BY356+BY357+BY358+CA356+CA357+CA358)*Percapita/30*FU$4+(BY359+CA359)*Crechee/30*FU$4,IF(C356=1,IF(BY356+BY357+BY358+BZ356+BZ357+BZ358+CA356+CA357+CA358+CB356+CB357+CB358&lt;=15,(BY356+BY357+BY358+CA356+CA357+CA358)*Percapita/30*FU$4,IF(BY356+BY357+BY358+BZ356+BZ357+BZ358+CA356+CA357+CA358+CB356+CB357+CB358&gt;=16,Fixo/30*FU$4+(BY356+BY357+BY358+BZ356+BZ357+BZ358+CA356+CA357+CA358+CB356+CB357-16)*Percapita/30*FU$4))))))</f>
        <v>0</v>
      </c>
      <c r="FV356" s="177">
        <f>IF(C356=4,SUM(CC356+CC357+CC358+CE356+CE357+CE358)*Percapita/30*FV$4+(CD356+CD357+CD358+CF356+CF357+CF358)*Cadeirante/30*FV$4,IF(C356=3,IF(CC359+CE359=10,Fixo/30*FV$4+(CC356+CC357+CC358+CE356+CE357+CE358)*Percapita/30*FV$4+(CD359+CF359)*Cadeirante/30*FV$4,IF(CC359+CE359&lt;=9,(CC359+CE359)*Crechee/30*FV$4)+(CD359+CF359)*Cadeirante/30*FV$4+(CC356+CC357+CC358+CE356+CE357+CE358)*Percapita/30*FV$4)+IF(CC359+CE359&gt;=11,Fixo/30*FV$4+(CC359+CE359-10)*Crechee/30*FV$4,0),IF(C356=2,IF(CD356+CD357+CD358+CD359+CF356+CF357+CF358+CF359=1,Cadeirante/30*FV$4,IF(CD356+CD357+CD358+CD359+CF356+CF357+CF358+CF359=2,Fixo/30*FV$4,IF(CD356+CD357+CD358+CD359+CF356+CF357+CF358+CF359&gt;2,Fixo/30*FV$4+(CD356+CD357+CD358+CD359+CF356+CF357+CF358+CF359-2)*Cadeirante/30*FV$4)))+(CC356+CC357+CC358+CE356+CE357+CE358)*Percapita/30*FV$4+(CC359+CE359)*Crechee/30*FV$4,IF(C356=1,IF(CC356+CC357+CC358+CD356+CD357+CD358+CE356+CE357+CE358+CF356+CF357+CF358&lt;=15,(CC356+CC357+CC358+CE356+CE357+CE358)*Percapita/30*FV$4,IF(CC356+CC357+CC358+CD356+CD357+CD358+CE356+CE357+CE358+CF356+CF357+CF358&gt;=16,Fixo/30*FV$4+(CC356+CC357+CC358+CD356+CD357+CD358+CE356+CE357+CE358+CF356+CF357-16)*Percapita/30*FV$4))))))</f>
        <v>0</v>
      </c>
      <c r="FW356" s="177">
        <f>IF(C356=4,SUM(CG356+CG357+CG358+CI356+CI357+CI358)*Percapita/30*FW$4+(CH356+CH357+CH358+CJ356+CJ357+CJ358)*Cadeirante/30*FW$4,IF(C356=3,IF(CG359+CI359=10,Fixo/30*FW$4+(CG356+CG357+CG358+CI356+CI357+CI358)*Percapita/30*FW$4+(CH359+CJ359)*Cadeirante/30*FW$4,IF(CG359+CI359&lt;=9,(CG359+CI359)*Crechee/30*FW$4)+(CH359+CJ359)*Cadeirante/30*FW$4+(CG356+CG357+CG358+CI356+CI357+CI358)*Percapita/30*FW$4)+IF(CG359+CI359&gt;=11,Fixo/30*FW$4+(CG359+CI359-10)*Crechee/30*FW$4,0),IF(C356=2,IF(CH356+CH357+CH358+CH359+CJ356+CJ357+CJ358+CJ359=1,Cadeirante/30*FW$4,IF(CH356+CH357+CH358+CH359+CJ356+CJ357+CJ358+CJ359=2,Fixo/30*FW$4,IF(CH356+CH357+CH358+CH359+CJ356+CJ357+CJ358+CJ359&gt;2,Fixo/30*FW$4+(CH356+CH357+CH358+CH359+CJ356+CJ357+CJ358+CJ359-2)*Cadeirante/30*FW$4)))+(CG356+CG357+CG358+CI356+CI357+CI358)*Percapita/30*FW$4+(CG359+CI359)*Crechee/30*FW$4,IF(C356=1,IF(CG356+CG357+CG358+CH356+CH357+CH358+CI356+CI357+CI358+CJ356+CJ357+CJ358&lt;=15,(CG356+CG357+CG358+CI356+CI357+CI358)*Percapita/30*FW$4,IF(CG356+CG357+CG358+CH356+CH357+CH358+CI356+CI357+CI358+CJ356+CJ357+CJ358&gt;=16,Fixo/30*FW$4+(CG356+CG357+CG358+CH356+CH357+CH358+CI356+CI357+CI358+CJ356+CJ357-16)*Percapita/30*FW$4))))))</f>
        <v>0</v>
      </c>
      <c r="FX356" s="177">
        <f>IF(C356=4,SUM(CK356+CK357+CK358+CM356+CM357+CM358)*Percapita/30*FX$4+(CL356+CL357+CL358+CN356+CN357+CN358)*Cadeirante/30*FX$4,IF(C356=3,IF(CK359+CM359=10,Fixo/30*FX$4+(CK356+CK357+CK358+CM356+CM357+CM358)*Percapita/30*FX$4+(CL359+CN359)*Cadeirante/30*FX$4,IF(CK359+CM359&lt;=9,(CK359+CM359)*Crechee/30*FX$4)+(CL359+CN359)*Cadeirante/30*FX$4+(CK356+CK357+CK358+CM356+CM357+CM358)*Percapita/30*FX$4)+IF(CK359+CM359&gt;=11,Fixo/30*FX$4+(CK359+CM359-10)*Crechee/30*FX$4,0),IF(C356=2,IF(CL356+CL357+CL358+CL359+CN356+CN357+CN358+CN359=1,Cadeirante/30*FX$4,IF(CL356+CL357+CL358+CL359+CN356+CN357+CN358+CN359=2,Fixo/30*FX$4,IF(CL356+CL357+CL358+CL359+CN356+CN357+CN358+CN359&gt;2,Fixo/30*FX$4+(CL356+CL357+CL358+CL359+CN356+CN357+CN358+CN359-2)*Cadeirante/30*FX$4)))+(CK356+CK357+CK358+CM356+CM357+CM358)*Percapita/30*FX$4+(CK359+CM359)*Crechee/30*FX$4,IF(C356=1,IF(CK356+CK357+CK358+CL356+CL357+CL358+CM356+CM357+CM358+CN356+CN357+CN358&lt;=15,(CK356+CK357+CK358+CM356+CM357+CM358)*Percapita/30*FX$4,IF(CK356+CK357+CK358+CL356+CL357+CL358+CM356+CM357+CM358+CN356+CN357+CN358&gt;=16,Fixo/30*FX$4+(CK356+CK357+CK358+CL356+CL357+CL358+CM356+CM357+CM358+CN356+CN357-16)*Percapita/30*FX$4))))))</f>
        <v>0</v>
      </c>
      <c r="FY356" s="177">
        <f>IF(C356=4,SUM(CO356+CO357+CO358+CQ356+CQ357+CQ358)*Percapita/30*FY$4+(CP356+CP357+CP358+CR356+CR357+CR358)*Cadeirante/30*FY$4,IF(C356=3,IF(CO359+CQ359=10,Fixo/30*FY$4+(CO356+CO357+CO358+CQ356+CQ357+CQ358)*Percapita/30*FY$4+(CP359+CR359)*Cadeirante/30*FY$4,IF(CO359+CQ359&lt;=9,(CO359+CQ359)*Crechee/30*FY$4)+(CP359+CR359)*Cadeirante/30*FY$4+(CO356+CO357+CO358+CQ356+CQ357+CQ358)*Percapita/30*FY$4)+IF(CO359+CQ359&gt;=11,Fixo/30*FY$4+(CO359+CQ359-10)*Crechee/30*FY$4,0),IF(C356=2,IF(CP356+CP357+CP358+CP359+CR356+CR357+CR358+CR359=1,Cadeirante/30*FY$4,IF(CP356+CP357+CP358+CP359+CR356+CR357+CR358+CR359=2,Fixo/30*FY$4,IF(CP356+CP357+CP358+CP359+CR356+CR357+CR358+CR359&gt;2,Fixo/30*FY$4+(CP356+CP357+CP358+CP359+CR356+CR357+CR358+CR359-2)*Cadeirante/30*FY$4)))+(CO356+CO357+CO358+CQ356+CQ357+CQ358)*Percapita/30*FY$4+(CO359+CQ359)*Crechee/30*FY$4,IF(C356=1,IF(CO356+CO357+CO358+CP356+CP357+CP358+CQ356+CQ357+CQ358+CR356+CR357+CR358&lt;=15,(CO356+CO357+CO358+CQ356+CQ357+CQ358)*Percapita/30*FY$4,IF(CO356+CO357+CO358+CP356+CP357+CP358+CQ356+CQ357+CQ358+CR356+CR357+CR358&gt;=16,Fixo/30*FY$4+(CO356+CO357+CO358+CP356+CP357+CP358+CQ356+CQ357+CQ358+CR356+CR357-16)*Percapita/30*FY$4))))))</f>
        <v>0</v>
      </c>
      <c r="FZ356" s="177">
        <f>IF(C356=4,SUM(CS356+CS357+CS358+CU356+CU357+CU358)*Percapita/30*FZ$4+(CT356+CT357+CT358+CV356+CV357+CV358)*Cadeirante/30*FZ$4,IF(C356=3,IF(CS359+CU359=10,Fixo/30*FZ$4+(CS356+CS357+CS358+CU356+CU357+CU358)*Percapita/30*FZ$4+(CT359+CV359)*Cadeirante/30*FZ$4,IF(CS359+CU359&lt;=9,(CS359+CU359)*Crechee/30*FZ$4)+(CT359+CV359)*Cadeirante/30*FZ$4+(CS356+CS357+CS358+CU356+CU357+CU358)*Percapita/30*FZ$4)+IF(CS359+CU359&gt;=11,Fixo/30*FZ$4+(CS359+CU359-10)*Crechee/30*FZ$4,0),IF(C356=2,IF(CT356+CT357+CT358+CT359+CV356+CV357+CV358+CV359=1,Cadeirante/30*FZ$4,IF(CT356+CT357+CT358+CT359+CV356+CV357+CV358+CV359=2,Fixo/30*FZ$4,IF(CT356+CT357+CT358+CT359+CV356+CV357+CV358+CV359&gt;2,Fixo/30*FZ$4+(CT356+CT357+CT358+CT359+CV356+CV357+CV358+CV359-2)*Cadeirante/30*FZ$4)))+(CS356+CS357+CS358+CU356+CU357+CU358)*Percapita/30*FZ$4+(CS359+CU359)*Crechee/30*FZ$4,IF(C356=1,IF(CS356+CS357+CS358+CT356+CT357+CT358+CU356+CU357+CU358+CV356+CV357+CV358&lt;=15,(CS356+CS357+CS358+CU356+CU357+CU358)*Percapita/30*FZ$4,IF(CS356+CS357+CS358+CT356+CT357+CT358+CU356+CU357+CU358+CV356+CV357+CV358&gt;=16,Fixo/30*FZ$4+(CS356+CS357+CS358+CT356+CT357+CT358+CU356+CU357+CU358+CV356+CV357-16)*Percapita/30*FZ$4))))))</f>
        <v>0</v>
      </c>
      <c r="GA356" s="177">
        <f>IF(C356=4,SUM(CW356+CW357+CW358+CY356+CY357+CY358)*Percapita/30*GA$4+(CX356+CX357+CX358+CZ356+CZ357+CZ358)*Cadeirante/30*GA$4,IF(C356=3,IF(CW359+CY359=10,Fixo/30*GA$4+(CW356+CW357+CW358+CY356+CY357+CY358)*Percapita/30*GA$4+(CX359+CZ359)*Cadeirante/30*GA$4,IF(CW359+CY359&lt;=9,(CW359+CY359)*Crechee/30*GA$4)+(CX359+CZ359)*Cadeirante/30*GA$4+(CW356+CW357+CW358+CY356+CY357+CY358)*Percapita/30*GA$4)+IF(CW359+CY359&gt;=11,Fixo/30*GA$4+(CW359+CY359-10)*Crechee/30*GA$4,0),IF(C356=2,IF(CX356+CX357+CX358+CX359+CZ356+CZ357+CZ358+CZ359=1,Cadeirante/30*GA$4,IF(CX356+CX357+CX358+CX359+CZ356+CZ357+CZ358+CZ359=2,Fixo/30*GA$4,IF(CX356+CX357+CX358+CX359+CZ356+CZ357+CZ358+CZ359&gt;2,Fixo/30*GA$4+(CX356+CX357+CX358+CX359+CZ356+CZ357+CZ358+CZ359-2)*Cadeirante/30*GA$4)))+(CW356+CW357+CW358+CY356+CY357+CY358)*Percapita/30*GA$4+(CW359+CY359)*Crechee/30*GA$4,IF(C356=1,IF(CW356+CW357+CW358+CX356+CX357+CX358+CY356+CY357+CY358+CZ356+CZ357+CZ358&lt;=15,(CW356+CW357+CW358+CY356+CY357+CY358)*Percapita/30*GA$4,IF(CW356+CW357+CW358+CX356+CX357+CX358+CY356+CY357+CY358+CZ356+CZ357+CZ358&gt;=16,Fixo/30*GA$4+(CW356+CW357+CW358+CX356+CX357+CX358+CY356+CY357+CY358+CZ356+CZ357-16)*Percapita/30*GA$4))))))</f>
        <v>0</v>
      </c>
      <c r="GB356" s="177">
        <f>IF(C356=4,SUM(DA356+DA357+DA358+DC356+DC357+DC358)*Percapita/30*GB$4+(DB356+DB357+DB358+DD356+DD357+DD358)*Cadeirante/30*GB$4,IF(C356=3,IF(DA359+DC359=10,Fixo/30*GB$4+(DA356+DA357+DA358+DC356+DC357+DC358)*Percapita/30*GB$4+(DB359+DD359)*Cadeirante/30*GB$4,IF(DA359+DC359&lt;=9,(DA359+DC359)*Crechee/30*GB$4)+(DB359+DD359)*Cadeirante/30*GB$4+(DA356+DA357+DA358+DC356+DC357+DC358)*Percapita/30*GB$4)+IF(DA359+DC359&gt;=11,Fixo/30*GB$4+(DA359+DC359-10)*Crechee/30*GB$4,0),IF(C356=2,IF(DB356+DB357+DB358+DB359+DD356+DD357+DD358+DD359=1,Cadeirante/30*GB$4,IF(DB356+DB357+DB358+DB359+DD356+DD357+DD358+DD359=2,Fixo/30*GB$4,IF(DB356+DB357+DB358+DB359+DD356+DD357+DD358+DD359&gt;2,Fixo/30*GB$4+(DB356+DB357+DB358+DB359+DD356+DD357+DD358+DD359-2)*Cadeirante/30*GB$4)))+(DA356+DA357+DA358+DC356+DC357+DC358)*Percapita/30*GB$4+(DA359+DC359)*Crechee/30*GB$4,IF(C356=1,IF(DA356+DA357+DA358+DB356+DB357+DB358+DC356+DC357+DC358+DD356+DD357+DD358&lt;=15,(DA356+DA357+DA358+DC356+DC357+DC358)*Percapita/30*GB$4,IF(DA356+DA357+DA358+DB356+DB357+DB358+DC356+DC357+DC358+DD356+DD357+DD358&gt;=16,Fixo/30*GB$4+(DA356+DA357+DA358+DB356+DB357+DB358+DC356+DC357+DC358+DD356+DD357-16)*Percapita/30*GB$4))))))</f>
        <v>0</v>
      </c>
      <c r="GC356" s="177">
        <f>IF(C356=4,SUM(DE356+DE357+DE358+DG356+DG357+DG358)*Percapita/30*GC$4+(DF356+DF357+DF358+DH356+DH357+DH358)*Cadeirante/30*GC$4,IF(C356=3,IF(DE359+DG359=10,Fixo/30*GC$4+(DE356+DE357+DE358+DG356+DG357+DG358)*Percapita/30*GC$4+(DF359+DH359)*Cadeirante/30*GC$4,IF(DE359+DG359&lt;=9,(DE359+DG359)*Crechee/30*GC$4)+(DF359+DH359)*Cadeirante/30*GC$4+(DE356+DE357+DE358+DG356+DG357+DG358)*Percapita/30*GC$4)+IF(DE359+DG359&gt;=11,Fixo/30*GC$4+(DE359+DG359-10)*Crechee/30*GC$4,0),IF(C356=2,IF(DF356+DF357+DF358+DF359+DH356+DH357+DH358+DH359=1,Cadeirante/30*GC$4,IF(DF356+DF357+DF358+DF359+DH356+DH357+DH358+DH359=2,Fixo/30*GC$4,IF(DF356+DF357+DF358+DF359+DH356+DH357+DH358+DH359&gt;2,Fixo/30*GC$4+(DF356+DF357+DF358+DF359+DH356+DH357+DH358+DH359-2)*Cadeirante/30*GC$4)))+(DE356+DE357+DE358+DG356+DG357+DG358)*Percapita/30*GC$4+(DE359+DG359)*Crechee/30*GC$4,IF(C356=1,IF(DE356+DE357+DE358+DF356+DF357+DF358+DG356+DG357+DG358+DH356+DH357+DH358&lt;=15,(DE356+DE357+DE358+DG356+DG357+DG358)*Percapita/30*GC$4,IF(DE356+DE357+DE358+DF356+DF357+DF358+DG356+DG357+DG358+DH356+DH357+DH358&gt;=16,Fixo/30*GC$4+(DE356+DE357+DE358+DF356+DF357+DF358+DG356+DG357+DG358+DH356+DH357-16)*Percapita/30*GC$4))))))</f>
        <v>0</v>
      </c>
      <c r="GD356" s="177">
        <f>IF(C356=4,SUM(DI356+DI357+DI358+DK356+DK357+DK358)*Percapita/30*GD$4+(DJ356+DJ357+DJ358+DL356+DL357+DL358)*Cadeirante/30*GD$4,IF(C356=3,IF(DI359+DK359=10,Fixo/30*GD$4+(DI356+DI357+DI358+DK356+DK357+DK358)*Percapita/30*GD$4+(DJ359+DL359)*Cadeirante/30*GD$4,IF(DI359+DK359&lt;=9,(DI359+DK359)*Crechee/30*GD$4)+(DJ359+DL359)*Cadeirante/30*GD$4+(DI356+DI357+DI358+DK356+DK357+DK358)*Percapita/30*GD$4)+IF(DI359+DK359&gt;=11,Fixo/30*GD$4+(DI359+DK359-10)*Crechee/30*GD$4,0),IF(C356=2,IF(DJ356+DJ357+DJ358+DJ359+DL356+DL357+DL358+DL359=1,Cadeirante/30*GD$4,IF(DJ356+DJ357+DJ358+DJ359+DL356+DL357+DL358+DL359=2,Fixo/30*GD$4,IF(DJ356+DJ357+DJ358+DJ359+DL356+DL357+DL358+DL359&gt;2,Fixo/30*GD$4+(DJ356+DJ357+DJ358+DJ359+DL356+DL357+DL358+DL359-2)*Cadeirante/30*GD$4)))+(DI356+DI357+DI358+DK356+DK357+DK358)*Percapita/30*GD$4+(DI359+DK359)*Crechee/30*GD$4,IF(C356=1,IF(DI356+DI357+DI358+DJ356+DJ357+DJ358+DK356+DK357+DK358+DL356+DL357+DL358&lt;=15,(DI356+DI357+DI358+DK356+DK357+DK358)*Percapita/30*GD$4,IF(DI356+DI357+DI358+DJ356+DJ357+DJ358+DK356+DK357+DK358+DL356+DL357+DL358&gt;=16,Fixo/30*GD$4+(DI356+DI357+DI358+DJ356+DJ357+DJ358+DK356+DK357+DK358+DL356+DL357-16)*Percapita/30*GD$4))))))</f>
        <v>0</v>
      </c>
      <c r="GE356" s="177">
        <f>IF(C356=4,SUM(DM356+DM357+DM358+DO356+DO357+DO358)*Percapita/30*GE$4+(DN356+DN357+DN358+DP356+DP357+DP358)*Cadeirante/30*GE$4,IF(C356=3,IF(DM359+DO359=10,Fixo/30*GE$4+(DM356+DM357+DM358+DO356+DO357+DO358)*Percapita/30*GE$4+(DN359+DP359)*Cadeirante/30*GE$4,IF(DM359+DO359&lt;=9,(DM359+DO359)*Crechee/30*GE$4)+(DN359+DP359)*Cadeirante/30*GE$4+(DM356+DM357+DM358+DO356+DO357+DO358)*Percapita/30*GE$4)+IF(DM359+DO359&gt;=11,Fixo/30*GE$4+(DM359+DO359-10)*Crechee/30*GE$4,0),IF(C356=2,IF(DN356+DN357+DN358+DN359+DP356+DP357+DP358+DP359=1,Cadeirante/30*GE$4,IF(DN356+DN357+DN358+DN359+DP356+DP357+DP358+DP359=2,Fixo/30*GE$4,IF(DN356+DN357+DN358+DN359+DP356+DP357+DP358+DP359&gt;2,Fixo/30*GE$4+(DN356+DN357+DN358+DN359+DP356+DP357+DP358+DP359-2)*Cadeirante/30*GE$4)))+(DM356+DM357+DM358+DO356+DO357+DO358)*Percapita/30*GE$4+(DM359+DO359)*Crechee/30*GE$4,IF(C356=1,IF(DM356+DM357+DM358+DN356+DN357+DN358+DO356+DO357+DO358+DP356+DP357+DP358&lt;=15,(DM356+DM357+DM358+DO356+DO357+DO358)*Percapita/30*GE$4,IF(DM356+DM357+DM358+DN356+DN357+DN358+DO356+DO357+DO358+DP356+DP357+DP358&gt;=16,Fixo/30*GE$4+(DM356+DM357+DM358+DN356+DN357+DN358+DO356+DO357+DO358+DP356+DP357-16)*Percapita/30*GE$4))))))</f>
        <v>0</v>
      </c>
      <c r="GF356" s="177">
        <f>IF(C356=4,SUM(DQ356+DQ357+DQ358+DS356+DS357+DS358)*Percapita/30*GF$4+(DR356+DR357+DR358+DT356+DT357+DT358)*Cadeirante/30*GF$4,IF(C356=3,IF(DQ359+DS359=10,Fixo/30*GF$4+(DQ356+DQ357+DQ358+DS356+DS357+DS358)*Percapita/30*GF$4+(DR359+DT359)*Cadeirante/30*GF$4,IF(DQ359+DS359&lt;=9,(DQ359+DS359)*Crechee/30*GF$4)+(DR359+DT359)*Cadeirante/30*GF$4+(DQ356+DQ357+DQ358+DS356+DS357+DS358)*Percapita/30*GF$4)+IF(DQ359+DS359&gt;=11,Fixo/30*GF$4+(DQ359+DS359-10)*Crechee/30*GF$4,0),IF(C356=2,IF(DR356+DR357+DR358+DR359+DT356+DT357+DT358+DT359=1,Cadeirante/30*GF$4,IF(DR356+DR357+DR358+DR359+DT356+DT357+DT358+DT359=2,Fixo/30*GF$4,IF(DR356+DR357+DR358+DR359+DT356+DT357+DT358+DT359&gt;2,Fixo/30*GF$4+(DR356+DR357+DR358+DR359+DT356+DT357+DT358+DT359-2)*Cadeirante/30*GF$4)))+(DQ356+DQ357+DQ358+DS356+DS357+DS358)*Percapita/30*GF$4+(DQ359+DS359)*Crechee/30*GF$4,IF(C356=1,IF(DQ356+DQ357+DQ358+DR356+DR357+DR358+DS356+DS357+DS358+DT356+DT357+DT358&lt;=15,(DQ356+DQ357+DQ358+DS356+DS357+DS358)*Percapita/30*GF$4,IF(DQ356+DQ357+DQ358+DR356+DR357+DR358+DS356+DS357+DS358+DT356+DT357+DT358&gt;=16,Fixo/30*GF$4+(DQ356+DQ357+DQ358+DR356+DR357+DR358+DS356+DS357+DS358+DT356+DT357-16)*Percapita/30*GF$4))))))</f>
        <v>0</v>
      </c>
      <c r="GG356" s="177">
        <f>IF(C356=4,SUM(DU356+DU357+DU358+DW356+DW357+DW358)*Percapita/30*GG$4+(DV356+DV357+DV358+DX356+DX357+DX358)*Cadeirante/30*GG$4,IF(C356=3,IF(DU359+DW359=10,Fixo/30*GG$4+(DU356+DU357+DU358+DW356+DW357+DW358)*Percapita/30*GG$4+(DV359+DX359)*Cadeirante/30*GG$4,IF(DU359+DW359&lt;=9,(DU359+DW359)*Crechee/30*GG$4)+(DV359+DX359)*Cadeirante/30*GG$4+(DU356+DU357+DU358+DW356+DW357+DW358)*Percapita/30*GG$4)+IF(DU359+DW359&gt;=11,Fixo/30*GG$4+(DU359+DW359-10)*Crechee/30*GG$4,0),IF(C356=2,IF(DV356+DV357+DV358+DV359+DX356+DX357+DX358+DX359=1,Cadeirante/30*GG$4,IF(DV356+DV357+DV358+DV359+DX356+DX357+DX358+DX359=2,Fixo/30*GG$4,IF(DV356+DV357+DV358+DV359+DX356+DX357+DX358+DX359&gt;2,Fixo/30*GG$4+(DV356+DV357+DV358+DV359+DX356+DX357+DX358+DX359-2)*Cadeirante/30*GG$4)))+(DU356+DU357+DU358+DW356+DW357+DW358)*Percapita/30*GG$4+(DU359+DW359)*Crechee/30*GG$4,IF(C356=1,IF(DU356+DU357+DU358+DV356+DV357+DV358+DW356+DW357+DW358+DX356+DX357+DX358&lt;=15,(DU356+DU357+DU358+DW356+DW357+DW358)*Percapita/30*GG$4,IF(DU356+DU357+DU358+DV356+DV357+DV358+DW356+DW357+DW358+DX356+DX357+DX358&gt;=16,Fixo/30*GG$4+(DU356+DU357+DU358+DV356+DV357+DV358+DW356+DW357+DW358+DX356+DX357-16)*Percapita/30*GG$4))))))</f>
        <v>0</v>
      </c>
      <c r="GH356" s="177">
        <f>IF(C356=4,SUM(DY356+DY357+DY358+EA356+EA357+EA358)*Percapita/30*GH$4+(DZ356+DZ357+DZ358+EB356+EB357+EB358)*Cadeirante/30*GH$4,IF(C356=3,IF(DY359+EA359=10,Fixo/30*GH$4+(DY356+DY357+DY358+EA356+EA357+EA358)*Percapita/30*GH$4+(DZ359+EB359)*Cadeirante/30*GH$4,IF(DY359+EA359&lt;=9,(DY359+EA359)*Crechee/30*GH$4)+(DZ359+EB359)*Cadeirante/30*GH$4+(DY356+DY357+DY358+EA356+EA357+EA358)*Percapita/30*GH$4)+IF(DY359+EA359&gt;=11,Fixo/30*GH$4+(DY359+EA359-10)*Crechee/30*GH$4,0),IF(C356=2,IF(DZ356+DZ357+DZ358+DZ359+EB356+EB357+EB358+EB359=1,Cadeirante/30*GH$4,IF(DZ356+DZ357+DZ358+DZ359+EB356+EB357+EB358+EB359=2,Fixo/30*GH$4,IF(DZ356+DZ357+DZ358+DZ359+EB356+EB357+EB358+EB359&gt;2,Fixo/30*GH$4+(DZ356+DZ357+DZ358+DZ359+EB356+EB357+EB358+EB359-2)*Cadeirante/30*GH$4)))+(DY356+DY357+DY358+EA356+EA357+EA358)*Percapita/30*GH$4+(DY359+EA359)*Crechee/30*GH$4,IF(C356=1,IF(DY356+DY357+DY358+DZ356+DZ357+DZ358+EA356+EA357+EA358+EB356+EB357+EB358&lt;=15,(DY356+DY357+DY358+EA356+EA357+EA358)*Percapita/30*GH$4,IF(DY356+DY357+DY358+DZ356+DZ357+DZ358+EA356+EA357+EA358+EB356+EB357+EB358&gt;=16,Fixo/30*GH$4+(DY356+DY357+DY358+DZ356+DZ357+DZ358+EA356+EA357+EA358+EB356+EB357-16)*Percapita/30*GH$4))))))</f>
        <v>0</v>
      </c>
      <c r="GI356" s="177">
        <f>IF(C356=4,SUM(EC356+EC357+EC358+EE356+EE357+EE358)*Percapita/30*GI$4+(ED356+ED357+ED358+EF356+EF357+EF358)*Cadeirante/30*GI$4,IF(C356=3,IF(EC359+EE359=10,Fixo/30*GI$4+(EC356+EC357+EC358+EE356+EE357+EE358)*Percapita/30*GI$4+(ED359+EF359)*Cadeirante/30*GI$4,IF(EC359+EE359&lt;=9,(EC359+EE359)*Crechee/30*GI$4)+(ED359+EF359)*Cadeirante/30*GI$4+(EC356+EC357+EC358+EE356+EE357+EE358)*Percapita/30*GI$4)+IF(EC359+EE359&gt;=11,Fixo/30*GI$4+(EC359+EE359-10)*Crechee/30*GI$4,0),IF(C356=2,IF(ED356+ED357+ED358+ED359+EF356+EF357+EF358+EF359=1,Cadeirante/30*GI$4,IF(ED356+ED357+ED358+ED359+EF356+EF357+EF358+EF359=2,Fixo/30*GI$4,IF(ED356+ED357+ED358+ED359+EF356+EF357+EF358+EF359&gt;2,Fixo/30*GI$4+(ED356+ED357+ED358+ED359+EF356+EF357+EF358+EF359-2)*Cadeirante/30*GI$4)))+(EC356+EC357+EC358+EE356+EE357+EE358)*Percapita/30*GI$4+(EC359+EE359)*Crechee/30*GI$4,IF(C356=1,IF(EC356+EC357+EC358+ED356+ED357+ED358+EE356+EE357+EE358+EF356+EF357+EF358&lt;=15,(EC356+EC357+EC358+EE356+EE357+EE358)*Percapita/30*GI$4,IF(EC356+EC357+EC358+ED356+ED357+ED358+EE356+EE357+EE358+EF356+EF357+EF358&gt;=16,Fixo/30*GI$4+(EC356+EC357+EC358+ED356+ED357+ED358+EE356+EE357+EE358+EF356+EF357-16)*Percapita/30*GI$4))))))</f>
        <v>0</v>
      </c>
      <c r="GJ356" s="177">
        <f>IF(C356=4,SUM(EG356+EG357+EG358+EI356+EI357+EI358)*Percapita/30*GJ$4+(EH356+EH357+EH358+EJ356+EJ357+EJ358)*Cadeirante/30*GJ$4,IF(C356=3,IF(EG359+EI359=10,Fixo/30*GJ$4+(EG356+EG357+EG358+EI356+EI357+EI358)*Percapita/30*GJ$4+(EH359+EJ359)*Cadeirante/30*GJ$4,IF(EG359+EI359&lt;=9,(EG359+EI359)*Crechee/30*GJ$4)+(EH359+EJ359)*Cadeirante/30*GJ$4+(EG356+EG357+EG358+EI356+EI357+EI358)*Percapita/30*GJ$4)+IF(EG359+EI359&gt;=11,Fixo/30*GJ$4+(EG359+EI359-10)*Crechee/30*GJ$4,0),IF(C356=2,IF(EH356+EH357+EH358+EH359+EJ356+EJ357+EJ358+EJ359=1,Cadeirante/30*GJ$4,IF(EH356+EH357+EH358+EH359+EJ356+EJ357+EJ358+EJ359=2,Fixo/30*GJ$4,IF(EH356+EH357+EH358+EH359+EJ356+EJ357+EJ358+EJ359&gt;2,Fixo/30*GJ$4+(EH356+EH357+EH358+EH359+EJ356+EJ357+EJ358+EJ359-2)*Cadeirante/30*GJ$4)))+(EG356+EG357+EG358+EI356+EI357+EI358)*Percapita/30*GJ$4+(EG359+EI359)*Crechee/30*GJ$4,IF(C356=1,IF(EG356+EG357+EG358+EH356+EH357+EH358+EI356+EI357+EI358+EJ356+EJ357+EJ358&lt;=15,(EG356+EG357+EG358+EI356+EI357+EI358)*Percapita/30*GJ$4,IF(EG356+EG357+EG358+EH356+EH357+EH358+EI356+EI357+EI358+EJ356+EJ357+EJ358&gt;=16,Fixo/30*GJ$4+(EG356+EG357+EG358+EH356+EH357+EH358+EI356+EI357+EI358+EJ356+EJ357-16)*Percapita/30*GJ$4))))))</f>
        <v>0</v>
      </c>
      <c r="GK356" s="178"/>
      <c r="GL356" s="103">
        <f t="shared" si="390"/>
        <v>0</v>
      </c>
      <c r="GM356" s="124"/>
      <c r="GN356" s="104">
        <f>SUMIF(V356:V359,"&lt;0")*Cadeirante/30*GN$4+SUMIF(X356:X359,"&lt;0")*Cadeirante/30*GN$4</f>
        <v>0</v>
      </c>
      <c r="GO356" s="104">
        <f>SUMIF(Z356:Z359,"&lt;0")*Cadeirante/30*GO$4+SUMIF(AB356:AB359,"&lt;0")*Cadeirante/30*GO$4</f>
        <v>0</v>
      </c>
      <c r="GP356" s="104">
        <f>SUMIF(AD356:AD359,"&lt;0")*Cadeirante/30*GP$4+SUMIF(AF356:AF359,"&lt;0")*Cadeirante/30*GP$4</f>
        <v>0</v>
      </c>
      <c r="GQ356" s="104">
        <f>SUMIF(AH356:AH359,"&lt;0")*Cadeirante/30*GQ$4+SUMIF(AJ356:AJ359,"&lt;0")*Cadeirante/30*GQ$4</f>
        <v>0</v>
      </c>
      <c r="GR356" s="104">
        <f>SUMIF(AL356:AL359,"&lt;0")*Cadeirante/30*GR$4+SUMIF(AN356:AN359,"&lt;0")*Cadeirante/30*GR$4</f>
        <v>0</v>
      </c>
      <c r="GS356" s="104">
        <f>SUMIF(AP356:AP359,"&lt;0")*Cadeirante/30*GS$4+SUMIF(AR356:AR359,"&lt;0")*Cadeirante/30*GS$4</f>
        <v>0</v>
      </c>
      <c r="GT356" s="104">
        <f>SUMIF(AT356:AT359,"&lt;0")*Cadeirante/30*GT$4+SUMIF(AV356:AV359,"&lt;0")*Cadeirante/30*GT$4</f>
        <v>0</v>
      </c>
      <c r="GU356" s="104">
        <f>SUMIF(AX356:AX359,"&lt;0")*Cadeirante/30*GU$4+SUMIF(AZ356:AZ359,"&lt;0")*Cadeirante/30*GU$4</f>
        <v>0</v>
      </c>
      <c r="GV356" s="104">
        <f>SUMIF(BB356:BB359,"&lt;0")*Cadeirante/30*GV$4+SUMIF(BD356:BD359,"&lt;0")*Cadeirante/30*GV$4</f>
        <v>0</v>
      </c>
      <c r="GW356" s="104">
        <f>SUMIF(BF356:BF359,"&lt;0")*Cadeirante/30*GW$4+SUMIF(BH356:BH359,"&lt;0")*Cadeirante/30*GW$4</f>
        <v>0</v>
      </c>
      <c r="GX356" s="104">
        <f>SUMIF(BJ356:BJ359,"&lt;0")*Cadeirante/30*GX$4+SUMIF(BL356:BL359,"&lt;0")*Cadeirante/30*GX$4</f>
        <v>0</v>
      </c>
      <c r="GY356" s="104">
        <f>SUMIF(BN356:BN359,"&lt;0")*Cadeirante/30*GY$4+SUMIF(BP356:BP359,"&lt;0")*Cadeirante/30*GY$4</f>
        <v>0</v>
      </c>
      <c r="GZ356" s="104">
        <f>SUMIF(BR356:BR359,"&lt;0")*Cadeirante/30*GZ$4+SUMIF(BT356:BT359,"&lt;0")*Cadeirante/30*GZ$4</f>
        <v>0</v>
      </c>
      <c r="HA356" s="104">
        <f>SUMIF(BV356:BV359,"&lt;0")*Cadeirante/30*HA$4+SUMIF(BX356:BX359,"&lt;0")*Cadeirante/30*HA$4</f>
        <v>0</v>
      </c>
      <c r="HB356" s="104">
        <f>SUMIF(BZ356:BZ359,"&lt;0")*Cadeirante/30*HB$4+SUMIF(CB356:CB359,"&lt;0")*Cadeirante/30*HB$4</f>
        <v>0</v>
      </c>
      <c r="HC356" s="104">
        <f>SUMIF(CD356:CD359,"&lt;0")*Cadeirante/30*HC$4+SUMIF(CF356:CF359,"&lt;0")*Cadeirante/30*HC$4</f>
        <v>0</v>
      </c>
      <c r="HD356" s="104">
        <f>SUMIF(CH356:CH359,"&lt;0")*Cadeirante/30*HD$4+SUMIF(CJ356:CJ359,"&lt;0")*Cadeirante/30*HD$4</f>
        <v>0</v>
      </c>
      <c r="HE356" s="104">
        <f>SUMIF(CL356:CL359,"&lt;0")*Cadeirante/30*HE$4+SUMIF(CN356:CN359,"&lt;0")*Cadeirante/30*HE$4</f>
        <v>0</v>
      </c>
      <c r="HF356" s="104">
        <f>SUMIF(CP356:CP359,"&lt;0")*Cadeirante/30*HF$4+SUMIF(CR356:CR359,"&lt;0")*Cadeirante/30*HF$4</f>
        <v>0</v>
      </c>
      <c r="HG356" s="104">
        <f>SUMIF(CT356:CT359,"&lt;0")*Cadeirante/30*HG$4+SUMIF(CV356:CV359,"&lt;0")*Cadeirante/30*HG$4</f>
        <v>0</v>
      </c>
      <c r="HH356" s="104">
        <f>SUMIF(CX356:CX359,"&lt;0")*Cadeirante/30*HH$4+SUMIF(CZ356:CZ359,"&lt;0")*Cadeirante/30*HH$4</f>
        <v>0</v>
      </c>
      <c r="HI356" s="104">
        <f>SUMIF(DB356:DB359,"&lt;0")*Cadeirante/30*HI$4+SUMIF(DD356:DD359,"&lt;0")*Cadeirante/30*HI$4</f>
        <v>0</v>
      </c>
      <c r="HJ356" s="104">
        <f>SUMIF(DF356:DF359,"&lt;0")*Cadeirante/30*HJ$4+SUMIF(DH356:DH359,"&lt;0")*Cadeirante/30*HJ$4</f>
        <v>0</v>
      </c>
      <c r="HK356" s="104">
        <f>SUMIF(DJ356:DJ359,"&lt;0")*Cadeirante/30*HK$4+SUMIF(DL356:DL359,"&lt;0")*Cadeirante/30*HK$4</f>
        <v>0</v>
      </c>
      <c r="HL356" s="104">
        <f>SUMIF(DN356:DN359,"&lt;0")*Cadeirante/30*HL$4+SUMIF(DP356:DP359,"&lt;0")*Cadeirante/30*HL$4</f>
        <v>0</v>
      </c>
      <c r="HM356" s="104">
        <f>SUMIF(DR356:DR359,"&lt;0")*Cadeirante/30*HM$4+SUMIF(DT356:DT359,"&lt;0")*Cadeirante/30*HM$4</f>
        <v>0</v>
      </c>
      <c r="HN356" s="104">
        <f>SUMIF(DV356:DV359,"&lt;0")*Cadeirante/30*HN$4+SUMIF(DX356:DX359,"&lt;0")*Cadeirante/30*HN$4</f>
        <v>0</v>
      </c>
      <c r="HO356" s="104">
        <f>SUMIF(DZ356:DZ359,"&lt;0")*Cadeirante/30*HO$4+SUMIF(EB356:EB359,"&lt;0")*Cadeirante/30*HO$4</f>
        <v>0</v>
      </c>
      <c r="HP356" s="104">
        <f>SUMIF(ED356:ED359,"&lt;0")*Cadeirante/30*HP$4+SUMIF(EF356:EF359,"&lt;0")*Cadeirante/30*HP$4</f>
        <v>0</v>
      </c>
      <c r="HQ356" s="64"/>
      <c r="HR356" s="64"/>
      <c r="HS356" s="64"/>
      <c r="HT356" s="64"/>
      <c r="HU356" s="64"/>
      <c r="HV356" s="64"/>
      <c r="HW356" s="176">
        <v>17629.309999999998</v>
      </c>
      <c r="HX356" s="64"/>
      <c r="HY356" s="280">
        <f>IF(ISTEXT(EM356), VALUE(EM356), EM356)</f>
        <v>0</v>
      </c>
      <c r="HZ356" s="280">
        <f>IF(ISTEXT(EN356), VALUE(EN356), EN356)</f>
        <v>0</v>
      </c>
      <c r="IA356" s="280">
        <f>IF(ISTEXT(EO356), VALUE(EO356), EO356)</f>
        <v>0</v>
      </c>
      <c r="IB356" s="64" t="b">
        <f>HW356=FE356</f>
        <v>0</v>
      </c>
      <c r="IC356" s="64"/>
    </row>
    <row r="357" spans="1:237" s="106" customFormat="1" ht="22.5" customHeight="1" x14ac:dyDescent="0.25">
      <c r="A357" s="368" t="s">
        <v>3475</v>
      </c>
      <c r="B357" s="369" t="s">
        <v>3476</v>
      </c>
      <c r="C357" s="370" t="s">
        <v>3186</v>
      </c>
      <c r="D357" s="371" t="s">
        <v>3477</v>
      </c>
      <c r="E357" s="371" t="s">
        <v>3478</v>
      </c>
      <c r="F357" s="372" t="s">
        <v>3182</v>
      </c>
      <c r="G357" s="372" t="s">
        <v>3183</v>
      </c>
      <c r="H357" s="373" t="s">
        <v>2142</v>
      </c>
      <c r="I357" s="374" t="s">
        <v>2142</v>
      </c>
      <c r="J357" s="421" t="s">
        <v>3184</v>
      </c>
      <c r="K357" s="421" t="s">
        <v>3187</v>
      </c>
      <c r="L357" s="329">
        <f>CONTINUA!BV357</f>
        <v>34</v>
      </c>
      <c r="M357" s="329">
        <f>CONTINUA!BW357</f>
        <v>0</v>
      </c>
      <c r="N357" s="895"/>
      <c r="O357" s="896" t="s">
        <v>3554</v>
      </c>
      <c r="P357" s="897">
        <v>0</v>
      </c>
      <c r="Q357" s="400">
        <v>43</v>
      </c>
      <c r="R357" s="401"/>
      <c r="S357" s="400">
        <v>2</v>
      </c>
      <c r="T357" s="401"/>
      <c r="U357" s="400"/>
      <c r="V357" s="401"/>
      <c r="W357" s="400"/>
      <c r="X357" s="401"/>
      <c r="Y357" s="400"/>
      <c r="Z357" s="401"/>
      <c r="AA357" s="400"/>
      <c r="AB357" s="401"/>
      <c r="AC357" s="400"/>
      <c r="AD357" s="401"/>
      <c r="AE357" s="400"/>
      <c r="AF357" s="401"/>
      <c r="AG357" s="400"/>
      <c r="AH357" s="401"/>
      <c r="AI357" s="400"/>
      <c r="AJ357" s="401"/>
      <c r="AK357" s="400"/>
      <c r="AL357" s="401"/>
      <c r="AM357" s="400"/>
      <c r="AN357" s="401"/>
      <c r="AO357" s="400"/>
      <c r="AP357" s="401"/>
      <c r="AQ357" s="400"/>
      <c r="AR357" s="401"/>
      <c r="AS357" s="400"/>
      <c r="AT357" s="401"/>
      <c r="AU357" s="400"/>
      <c r="AV357" s="401"/>
      <c r="AW357" s="400"/>
      <c r="AX357" s="401"/>
      <c r="AY357" s="400"/>
      <c r="AZ357" s="401"/>
      <c r="BA357" s="400"/>
      <c r="BB357" s="401"/>
      <c r="BC357" s="400"/>
      <c r="BD357" s="401"/>
      <c r="BE357" s="400"/>
      <c r="BF357" s="401"/>
      <c r="BG357" s="400"/>
      <c r="BH357" s="401"/>
      <c r="BI357" s="400"/>
      <c r="BJ357" s="401"/>
      <c r="BK357" s="400"/>
      <c r="BL357" s="401"/>
      <c r="BM357" s="400"/>
      <c r="BN357" s="401"/>
      <c r="BO357" s="400"/>
      <c r="BP357" s="401"/>
      <c r="BQ357" s="400"/>
      <c r="BR357" s="401"/>
      <c r="BS357" s="400"/>
      <c r="BT357" s="401"/>
      <c r="BU357" s="400"/>
      <c r="BV357" s="401"/>
      <c r="BW357" s="400"/>
      <c r="BX357" s="401"/>
      <c r="BY357" s="400"/>
      <c r="BZ357" s="401"/>
      <c r="CA357" s="400"/>
      <c r="CB357" s="401"/>
      <c r="CC357" s="400"/>
      <c r="CD357" s="401"/>
      <c r="CE357" s="400"/>
      <c r="CF357" s="401"/>
      <c r="CG357" s="400"/>
      <c r="CH357" s="401"/>
      <c r="CI357" s="400"/>
      <c r="CJ357" s="401"/>
      <c r="CK357" s="400"/>
      <c r="CL357" s="401"/>
      <c r="CM357" s="400"/>
      <c r="CN357" s="401"/>
      <c r="CO357" s="400"/>
      <c r="CP357" s="401"/>
      <c r="CQ357" s="400"/>
      <c r="CR357" s="401"/>
      <c r="CS357" s="400"/>
      <c r="CT357" s="401"/>
      <c r="CU357" s="400"/>
      <c r="CV357" s="401"/>
      <c r="CW357" s="400"/>
      <c r="CX357" s="401"/>
      <c r="CY357" s="400"/>
      <c r="CZ357" s="401"/>
      <c r="DA357" s="400"/>
      <c r="DB357" s="401"/>
      <c r="DC357" s="400"/>
      <c r="DD357" s="401"/>
      <c r="DE357" s="400"/>
      <c r="DF357" s="401"/>
      <c r="DG357" s="400"/>
      <c r="DH357" s="401"/>
      <c r="DI357" s="400"/>
      <c r="DJ357" s="401"/>
      <c r="DK357" s="400"/>
      <c r="DL357" s="401"/>
      <c r="DM357" s="400"/>
      <c r="DN357" s="401"/>
      <c r="DO357" s="400"/>
      <c r="DP357" s="401"/>
      <c r="DQ357" s="400"/>
      <c r="DR357" s="401"/>
      <c r="DS357" s="400"/>
      <c r="DT357" s="401"/>
      <c r="DU357" s="400"/>
      <c r="DV357" s="401"/>
      <c r="DW357" s="400"/>
      <c r="DX357" s="401"/>
      <c r="DY357" s="400"/>
      <c r="DZ357" s="401"/>
      <c r="EA357" s="400"/>
      <c r="EB357" s="401"/>
      <c r="EC357" s="400"/>
      <c r="ED357" s="401"/>
      <c r="EE357" s="400"/>
      <c r="EF357" s="401"/>
      <c r="EG357" s="400"/>
      <c r="EH357" s="401"/>
      <c r="EI357" s="400"/>
      <c r="EJ357" s="447"/>
      <c r="EK357" s="511"/>
      <c r="EL357" s="514"/>
      <c r="EM357" s="448"/>
      <c r="EN357" s="344"/>
      <c r="EO357" s="345"/>
      <c r="EP357" s="171">
        <f t="shared" si="382"/>
        <v>43</v>
      </c>
      <c r="EQ357" s="171">
        <f t="shared" si="383"/>
        <v>0</v>
      </c>
      <c r="ER357" s="171">
        <f t="shared" si="384"/>
        <v>2</v>
      </c>
      <c r="ES357" s="171">
        <f t="shared" si="385"/>
        <v>0</v>
      </c>
      <c r="ET357" s="171">
        <f t="shared" si="386"/>
        <v>0</v>
      </c>
      <c r="EU357" s="171">
        <f t="shared" si="387"/>
        <v>0</v>
      </c>
      <c r="EV357" s="172">
        <f t="shared" si="388"/>
        <v>45</v>
      </c>
      <c r="EW357" s="173"/>
      <c r="EX357" s="248">
        <f t="shared" si="415"/>
        <v>0</v>
      </c>
      <c r="EY357" s="174">
        <f>(L357*regular)+(M357*Cadeirantee)</f>
        <v>327.76</v>
      </c>
      <c r="EZ357" s="249">
        <f>SUMIF(FG357:GJ357,"&gt;0")</f>
        <v>0</v>
      </c>
      <c r="FA357" s="249">
        <f>SUMIF(FG357:GJ357,"&lt;0")+SUMIF(GN357:HP357,"&lt;0")</f>
        <v>0</v>
      </c>
      <c r="FB357" s="174">
        <v>0</v>
      </c>
      <c r="FC357" s="126">
        <f>N357*km*'VALORES TABELA'!$B$13</f>
        <v>0</v>
      </c>
      <c r="FD357" s="250">
        <f t="shared" ref="FD357:FD360" si="416">GL357</f>
        <v>0</v>
      </c>
      <c r="FE357" s="105"/>
      <c r="FF357" s="119"/>
      <c r="FG357" s="119"/>
      <c r="FH357" s="119"/>
      <c r="FI357" s="119"/>
      <c r="FJ357" s="119"/>
      <c r="FK357" s="119"/>
      <c r="FL357" s="119"/>
      <c r="FM357" s="119"/>
      <c r="FN357" s="119"/>
      <c r="FO357" s="119"/>
      <c r="FP357" s="119"/>
      <c r="FQ357" s="119"/>
      <c r="FR357" s="119"/>
      <c r="FS357" s="119"/>
      <c r="FT357" s="119"/>
      <c r="FU357" s="119"/>
      <c r="FV357" s="119"/>
      <c r="FW357" s="119"/>
      <c r="FX357" s="119"/>
      <c r="FY357" s="119"/>
      <c r="FZ357" s="119"/>
      <c r="GA357" s="119"/>
      <c r="GB357" s="119"/>
      <c r="GC357" s="119"/>
      <c r="GD357" s="119"/>
      <c r="GE357" s="119"/>
      <c r="GF357" s="119"/>
      <c r="GG357" s="119"/>
      <c r="GH357" s="119"/>
      <c r="GI357" s="119"/>
      <c r="GJ357" s="119"/>
      <c r="GK357" s="251"/>
      <c r="GL357" s="103">
        <f t="shared" si="390"/>
        <v>0</v>
      </c>
      <c r="GM357" s="124"/>
      <c r="GN357" s="104"/>
      <c r="GO357" s="104"/>
      <c r="GP357" s="104"/>
      <c r="GQ357" s="104"/>
      <c r="GR357" s="104"/>
      <c r="GS357" s="104"/>
      <c r="GT357" s="104"/>
      <c r="GU357" s="104"/>
      <c r="GV357" s="104"/>
      <c r="GW357" s="104"/>
      <c r="GX357" s="104"/>
      <c r="GY357" s="104"/>
      <c r="GZ357" s="104"/>
      <c r="HA357" s="104"/>
      <c r="HB357" s="104"/>
      <c r="HC357" s="104"/>
      <c r="HD357" s="104"/>
      <c r="HE357" s="104"/>
      <c r="HF357" s="104"/>
      <c r="HG357" s="104"/>
      <c r="HH357" s="104"/>
      <c r="HI357" s="104"/>
      <c r="HJ357" s="104"/>
      <c r="HK357" s="104"/>
      <c r="HL357" s="104"/>
      <c r="HM357" s="104"/>
      <c r="HN357" s="104"/>
      <c r="HO357" s="104"/>
      <c r="HP357" s="104"/>
      <c r="HQ357" s="64"/>
      <c r="HR357" s="64"/>
      <c r="HS357" s="64"/>
      <c r="HT357" s="64"/>
      <c r="HU357" s="64"/>
      <c r="HV357" s="64"/>
      <c r="HW357" s="105"/>
      <c r="HX357" s="64"/>
      <c r="HY357" s="280">
        <f t="shared" ref="HY357:HY360" si="417">IF(ISTEXT(EM357), VALUE(EM357), EM357)</f>
        <v>0</v>
      </c>
      <c r="HZ357" s="280">
        <f t="shared" ref="HZ357:HZ360" si="418">IF(ISTEXT(EN357), VALUE(EN357), EN357)</f>
        <v>0</v>
      </c>
      <c r="IA357" s="280">
        <f t="shared" ref="IA357:IA360" si="419">IF(ISTEXT(EO357), VALUE(EO357), EO357)</f>
        <v>0</v>
      </c>
      <c r="IB357" s="64"/>
      <c r="IC357" s="64"/>
    </row>
    <row r="358" spans="1:237" s="106" customFormat="1" ht="22.5" customHeight="1" x14ac:dyDescent="0.25">
      <c r="A358" s="368" t="s">
        <v>3475</v>
      </c>
      <c r="B358" s="369" t="s">
        <v>3476</v>
      </c>
      <c r="C358" s="375" t="s">
        <v>3186</v>
      </c>
      <c r="D358" s="371" t="s">
        <v>3477</v>
      </c>
      <c r="E358" s="371" t="s">
        <v>3478</v>
      </c>
      <c r="F358" s="376" t="s">
        <v>3182</v>
      </c>
      <c r="G358" s="376" t="s">
        <v>3183</v>
      </c>
      <c r="H358" s="373" t="s">
        <v>2142</v>
      </c>
      <c r="I358" s="374" t="s">
        <v>2142</v>
      </c>
      <c r="J358" s="421" t="s">
        <v>3184</v>
      </c>
      <c r="K358" s="422" t="s">
        <v>3188</v>
      </c>
      <c r="L358" s="329">
        <f>CONTINUA!BV358</f>
        <v>0</v>
      </c>
      <c r="M358" s="329">
        <f>CONTINUA!BW358</f>
        <v>0</v>
      </c>
      <c r="N358" s="895"/>
      <c r="O358" s="896" t="s">
        <v>3554</v>
      </c>
      <c r="P358" s="897">
        <v>0</v>
      </c>
      <c r="Q358" s="400"/>
      <c r="R358" s="401"/>
      <c r="S358" s="400"/>
      <c r="T358" s="401"/>
      <c r="U358" s="400"/>
      <c r="V358" s="401"/>
      <c r="W358" s="400"/>
      <c r="X358" s="401"/>
      <c r="Y358" s="400"/>
      <c r="Z358" s="401"/>
      <c r="AA358" s="400"/>
      <c r="AB358" s="401"/>
      <c r="AC358" s="400"/>
      <c r="AD358" s="401"/>
      <c r="AE358" s="400"/>
      <c r="AF358" s="401"/>
      <c r="AG358" s="400"/>
      <c r="AH358" s="401"/>
      <c r="AI358" s="400"/>
      <c r="AJ358" s="401"/>
      <c r="AK358" s="400"/>
      <c r="AL358" s="401"/>
      <c r="AM358" s="400"/>
      <c r="AN358" s="401"/>
      <c r="AO358" s="400"/>
      <c r="AP358" s="401"/>
      <c r="AQ358" s="400"/>
      <c r="AR358" s="401"/>
      <c r="AS358" s="400"/>
      <c r="AT358" s="401"/>
      <c r="AU358" s="400"/>
      <c r="AV358" s="401"/>
      <c r="AW358" s="400"/>
      <c r="AX358" s="401"/>
      <c r="AY358" s="400"/>
      <c r="AZ358" s="401"/>
      <c r="BA358" s="400"/>
      <c r="BB358" s="401"/>
      <c r="BC358" s="400"/>
      <c r="BD358" s="401"/>
      <c r="BE358" s="400"/>
      <c r="BF358" s="401"/>
      <c r="BG358" s="400"/>
      <c r="BH358" s="401"/>
      <c r="BI358" s="400"/>
      <c r="BJ358" s="401"/>
      <c r="BK358" s="400"/>
      <c r="BL358" s="401"/>
      <c r="BM358" s="400"/>
      <c r="BN358" s="401"/>
      <c r="BO358" s="400"/>
      <c r="BP358" s="401"/>
      <c r="BQ358" s="400"/>
      <c r="BR358" s="401"/>
      <c r="BS358" s="400"/>
      <c r="BT358" s="401"/>
      <c r="BU358" s="400"/>
      <c r="BV358" s="401"/>
      <c r="BW358" s="400"/>
      <c r="BX358" s="401"/>
      <c r="BY358" s="400"/>
      <c r="BZ358" s="401"/>
      <c r="CA358" s="400"/>
      <c r="CB358" s="401"/>
      <c r="CC358" s="400"/>
      <c r="CD358" s="401"/>
      <c r="CE358" s="400"/>
      <c r="CF358" s="401"/>
      <c r="CG358" s="400"/>
      <c r="CH358" s="401"/>
      <c r="CI358" s="400"/>
      <c r="CJ358" s="401"/>
      <c r="CK358" s="400"/>
      <c r="CL358" s="401"/>
      <c r="CM358" s="400"/>
      <c r="CN358" s="401"/>
      <c r="CO358" s="400"/>
      <c r="CP358" s="401"/>
      <c r="CQ358" s="400"/>
      <c r="CR358" s="401"/>
      <c r="CS358" s="400"/>
      <c r="CT358" s="401"/>
      <c r="CU358" s="400"/>
      <c r="CV358" s="401"/>
      <c r="CW358" s="400"/>
      <c r="CX358" s="401"/>
      <c r="CY358" s="400"/>
      <c r="CZ358" s="401"/>
      <c r="DA358" s="400"/>
      <c r="DB358" s="401"/>
      <c r="DC358" s="400"/>
      <c r="DD358" s="401"/>
      <c r="DE358" s="400"/>
      <c r="DF358" s="401"/>
      <c r="DG358" s="400"/>
      <c r="DH358" s="401"/>
      <c r="DI358" s="400"/>
      <c r="DJ358" s="401"/>
      <c r="DK358" s="400"/>
      <c r="DL358" s="401"/>
      <c r="DM358" s="400"/>
      <c r="DN358" s="401"/>
      <c r="DO358" s="400"/>
      <c r="DP358" s="401"/>
      <c r="DQ358" s="400"/>
      <c r="DR358" s="401"/>
      <c r="DS358" s="400"/>
      <c r="DT358" s="401"/>
      <c r="DU358" s="400"/>
      <c r="DV358" s="401"/>
      <c r="DW358" s="400"/>
      <c r="DX358" s="401"/>
      <c r="DY358" s="400"/>
      <c r="DZ358" s="401"/>
      <c r="EA358" s="400"/>
      <c r="EB358" s="401"/>
      <c r="EC358" s="400"/>
      <c r="ED358" s="401"/>
      <c r="EE358" s="400"/>
      <c r="EF358" s="401"/>
      <c r="EG358" s="400"/>
      <c r="EH358" s="401"/>
      <c r="EI358" s="400"/>
      <c r="EJ358" s="447"/>
      <c r="EK358" s="511"/>
      <c r="EL358" s="514"/>
      <c r="EM358" s="448"/>
      <c r="EN358" s="344"/>
      <c r="EO358" s="345"/>
      <c r="EP358" s="171">
        <f t="shared" si="382"/>
        <v>0</v>
      </c>
      <c r="EQ358" s="171">
        <f t="shared" si="383"/>
        <v>0</v>
      </c>
      <c r="ER358" s="171">
        <f t="shared" si="384"/>
        <v>0</v>
      </c>
      <c r="ES358" s="171">
        <f t="shared" si="385"/>
        <v>0</v>
      </c>
      <c r="ET358" s="171">
        <f t="shared" si="386"/>
        <v>0</v>
      </c>
      <c r="EU358" s="171">
        <f t="shared" si="387"/>
        <v>0</v>
      </c>
      <c r="EV358" s="172">
        <f t="shared" si="388"/>
        <v>0</v>
      </c>
      <c r="EW358" s="125"/>
      <c r="EX358" s="248">
        <f t="shared" si="415"/>
        <v>0</v>
      </c>
      <c r="EY358" s="174">
        <f>(L358*regular)+(M358*Cadeirantee)</f>
        <v>0</v>
      </c>
      <c r="EZ358" s="249">
        <f>SUMIF(FG358:GJ358,"&gt;0")</f>
        <v>0</v>
      </c>
      <c r="FA358" s="249">
        <f>SUMIF(FG358:GJ358,"&lt;0")+SUMIF(GN358:HP358,"&lt;0")</f>
        <v>0</v>
      </c>
      <c r="FB358" s="174">
        <v>0</v>
      </c>
      <c r="FC358" s="126">
        <f>N358*km*'VALORES TABELA'!$B$13</f>
        <v>0</v>
      </c>
      <c r="FD358" s="250">
        <f t="shared" si="416"/>
        <v>0</v>
      </c>
      <c r="FE358" s="105"/>
      <c r="FF358" s="108"/>
      <c r="FG358" s="108"/>
      <c r="FH358" s="108"/>
      <c r="FI358" s="108"/>
      <c r="FJ358" s="108"/>
      <c r="FK358" s="108"/>
      <c r="FL358" s="108"/>
      <c r="FM358" s="108"/>
      <c r="FN358" s="108"/>
      <c r="FO358" s="108"/>
      <c r="FP358" s="108"/>
      <c r="FQ358" s="108"/>
      <c r="FR358" s="108"/>
      <c r="FS358" s="108"/>
      <c r="FT358" s="108"/>
      <c r="FU358" s="108"/>
      <c r="FV358" s="108"/>
      <c r="FW358" s="108"/>
      <c r="FX358" s="108"/>
      <c r="FY358" s="108"/>
      <c r="FZ358" s="108"/>
      <c r="GA358" s="108"/>
      <c r="GB358" s="108"/>
      <c r="GC358" s="108"/>
      <c r="GD358" s="108"/>
      <c r="GE358" s="108"/>
      <c r="GF358" s="108"/>
      <c r="GG358" s="108"/>
      <c r="GH358" s="108"/>
      <c r="GI358" s="108"/>
      <c r="GJ358" s="108"/>
      <c r="GK358" s="251"/>
      <c r="GL358" s="103">
        <f t="shared" si="390"/>
        <v>0</v>
      </c>
      <c r="GM358" s="124"/>
      <c r="GN358" s="104"/>
      <c r="GO358" s="104"/>
      <c r="GP358" s="104"/>
      <c r="GQ358" s="104"/>
      <c r="GR358" s="104"/>
      <c r="GS358" s="104"/>
      <c r="GT358" s="104"/>
      <c r="GU358" s="104"/>
      <c r="GV358" s="104"/>
      <c r="GW358" s="104"/>
      <c r="GX358" s="104"/>
      <c r="GY358" s="104"/>
      <c r="GZ358" s="104"/>
      <c r="HA358" s="104"/>
      <c r="HB358" s="104"/>
      <c r="HC358" s="104"/>
      <c r="HD358" s="104"/>
      <c r="HE358" s="104"/>
      <c r="HF358" s="104"/>
      <c r="HG358" s="104"/>
      <c r="HH358" s="104"/>
      <c r="HI358" s="104"/>
      <c r="HJ358" s="104"/>
      <c r="HK358" s="104"/>
      <c r="HL358" s="104"/>
      <c r="HM358" s="104"/>
      <c r="HN358" s="104"/>
      <c r="HO358" s="104"/>
      <c r="HP358" s="104"/>
      <c r="HQ358" s="64"/>
      <c r="HR358" s="64"/>
      <c r="HS358" s="64"/>
      <c r="HT358" s="64"/>
      <c r="HU358" s="64"/>
      <c r="HV358" s="64"/>
      <c r="HW358" s="105"/>
      <c r="HX358" s="64"/>
      <c r="HY358" s="280">
        <f t="shared" si="417"/>
        <v>0</v>
      </c>
      <c r="HZ358" s="280">
        <f t="shared" si="418"/>
        <v>0</v>
      </c>
      <c r="IA358" s="280">
        <f t="shared" si="419"/>
        <v>0</v>
      </c>
      <c r="IB358" s="64"/>
      <c r="IC358" s="64"/>
    </row>
    <row r="359" spans="1:237" s="106" customFormat="1" ht="22.5" customHeight="1" x14ac:dyDescent="0.25">
      <c r="A359" s="368" t="s">
        <v>3475</v>
      </c>
      <c r="B359" s="369" t="s">
        <v>3476</v>
      </c>
      <c r="C359" s="375" t="s">
        <v>3186</v>
      </c>
      <c r="D359" s="371" t="s">
        <v>3477</v>
      </c>
      <c r="E359" s="371" t="s">
        <v>3478</v>
      </c>
      <c r="F359" s="376" t="s">
        <v>3182</v>
      </c>
      <c r="G359" s="376" t="s">
        <v>3183</v>
      </c>
      <c r="H359" s="373" t="s">
        <v>2142</v>
      </c>
      <c r="I359" s="374" t="s">
        <v>2142</v>
      </c>
      <c r="J359" s="421" t="s">
        <v>3184</v>
      </c>
      <c r="K359" s="423" t="s">
        <v>3189</v>
      </c>
      <c r="L359" s="329">
        <f>CONTINUA!BV359</f>
        <v>0</v>
      </c>
      <c r="M359" s="329">
        <f>CONTINUA!BW359</f>
        <v>0</v>
      </c>
      <c r="N359" s="895"/>
      <c r="O359" s="896" t="s">
        <v>3554</v>
      </c>
      <c r="P359" s="897">
        <v>0</v>
      </c>
      <c r="Q359" s="400"/>
      <c r="R359" s="401"/>
      <c r="S359" s="400"/>
      <c r="T359" s="401"/>
      <c r="U359" s="400"/>
      <c r="V359" s="401"/>
      <c r="W359" s="400"/>
      <c r="X359" s="401"/>
      <c r="Y359" s="400"/>
      <c r="Z359" s="401"/>
      <c r="AA359" s="400"/>
      <c r="AB359" s="401"/>
      <c r="AC359" s="400"/>
      <c r="AD359" s="401"/>
      <c r="AE359" s="400"/>
      <c r="AF359" s="401"/>
      <c r="AG359" s="400"/>
      <c r="AH359" s="401"/>
      <c r="AI359" s="400"/>
      <c r="AJ359" s="401"/>
      <c r="AK359" s="400"/>
      <c r="AL359" s="401"/>
      <c r="AM359" s="400"/>
      <c r="AN359" s="401"/>
      <c r="AO359" s="400"/>
      <c r="AP359" s="401"/>
      <c r="AQ359" s="400"/>
      <c r="AR359" s="401"/>
      <c r="AS359" s="400"/>
      <c r="AT359" s="401"/>
      <c r="AU359" s="400"/>
      <c r="AV359" s="401"/>
      <c r="AW359" s="400"/>
      <c r="AX359" s="401"/>
      <c r="AY359" s="400"/>
      <c r="AZ359" s="401"/>
      <c r="BA359" s="400"/>
      <c r="BB359" s="401"/>
      <c r="BC359" s="400"/>
      <c r="BD359" s="401"/>
      <c r="BE359" s="400"/>
      <c r="BF359" s="401"/>
      <c r="BG359" s="400"/>
      <c r="BH359" s="401"/>
      <c r="BI359" s="400"/>
      <c r="BJ359" s="401"/>
      <c r="BK359" s="400"/>
      <c r="BL359" s="401"/>
      <c r="BM359" s="400"/>
      <c r="BN359" s="401"/>
      <c r="BO359" s="400"/>
      <c r="BP359" s="401"/>
      <c r="BQ359" s="400"/>
      <c r="BR359" s="401"/>
      <c r="BS359" s="400"/>
      <c r="BT359" s="401"/>
      <c r="BU359" s="400"/>
      <c r="BV359" s="401"/>
      <c r="BW359" s="400"/>
      <c r="BX359" s="401"/>
      <c r="BY359" s="400"/>
      <c r="BZ359" s="401"/>
      <c r="CA359" s="400"/>
      <c r="CB359" s="401"/>
      <c r="CC359" s="400"/>
      <c r="CD359" s="401"/>
      <c r="CE359" s="400"/>
      <c r="CF359" s="401"/>
      <c r="CG359" s="400"/>
      <c r="CH359" s="401"/>
      <c r="CI359" s="400"/>
      <c r="CJ359" s="401"/>
      <c r="CK359" s="400"/>
      <c r="CL359" s="401"/>
      <c r="CM359" s="400"/>
      <c r="CN359" s="401"/>
      <c r="CO359" s="400"/>
      <c r="CP359" s="401"/>
      <c r="CQ359" s="400"/>
      <c r="CR359" s="401"/>
      <c r="CS359" s="400"/>
      <c r="CT359" s="401"/>
      <c r="CU359" s="400"/>
      <c r="CV359" s="401"/>
      <c r="CW359" s="400"/>
      <c r="CX359" s="401"/>
      <c r="CY359" s="400"/>
      <c r="CZ359" s="401"/>
      <c r="DA359" s="400"/>
      <c r="DB359" s="401"/>
      <c r="DC359" s="400"/>
      <c r="DD359" s="401"/>
      <c r="DE359" s="400"/>
      <c r="DF359" s="401"/>
      <c r="DG359" s="400"/>
      <c r="DH359" s="401"/>
      <c r="DI359" s="400"/>
      <c r="DJ359" s="401"/>
      <c r="DK359" s="400"/>
      <c r="DL359" s="401"/>
      <c r="DM359" s="400"/>
      <c r="DN359" s="401"/>
      <c r="DO359" s="400"/>
      <c r="DP359" s="401"/>
      <c r="DQ359" s="400"/>
      <c r="DR359" s="401"/>
      <c r="DS359" s="400"/>
      <c r="DT359" s="401"/>
      <c r="DU359" s="400"/>
      <c r="DV359" s="401"/>
      <c r="DW359" s="400"/>
      <c r="DX359" s="401"/>
      <c r="DY359" s="400"/>
      <c r="DZ359" s="401"/>
      <c r="EA359" s="400"/>
      <c r="EB359" s="401"/>
      <c r="EC359" s="400"/>
      <c r="ED359" s="401"/>
      <c r="EE359" s="400"/>
      <c r="EF359" s="401"/>
      <c r="EG359" s="400"/>
      <c r="EH359" s="401"/>
      <c r="EI359" s="400"/>
      <c r="EJ359" s="447"/>
      <c r="EK359" s="511"/>
      <c r="EL359" s="514"/>
      <c r="EM359" s="448"/>
      <c r="EN359" s="344"/>
      <c r="EO359" s="345"/>
      <c r="EP359" s="171">
        <f t="shared" si="382"/>
        <v>0</v>
      </c>
      <c r="EQ359" s="171">
        <f t="shared" si="383"/>
        <v>0</v>
      </c>
      <c r="ER359" s="171">
        <f t="shared" si="384"/>
        <v>0</v>
      </c>
      <c r="ES359" s="171">
        <f t="shared" si="385"/>
        <v>0</v>
      </c>
      <c r="ET359" s="171">
        <f t="shared" si="386"/>
        <v>0</v>
      </c>
      <c r="EU359" s="171">
        <f t="shared" si="387"/>
        <v>0</v>
      </c>
      <c r="EV359" s="172">
        <f t="shared" si="388"/>
        <v>0</v>
      </c>
      <c r="EW359" s="127"/>
      <c r="EX359" s="248">
        <f t="shared" si="415"/>
        <v>0</v>
      </c>
      <c r="EY359" s="174">
        <f>(L359*regular)+(M359*Cadeirantee)</f>
        <v>0</v>
      </c>
      <c r="EZ359" s="249">
        <f>SUMIF(FG359:GJ359,"&gt;0")</f>
        <v>0</v>
      </c>
      <c r="FA359" s="249">
        <f>SUMIF(FG359:GJ359,"&lt;0")+SUMIF(GN359:HP359,"&lt;0")</f>
        <v>0</v>
      </c>
      <c r="FB359" s="174">
        <v>0</v>
      </c>
      <c r="FC359" s="126">
        <f>N359*km*'VALORES TABELA'!$B$13</f>
        <v>0</v>
      </c>
      <c r="FD359" s="250">
        <f t="shared" si="416"/>
        <v>0</v>
      </c>
      <c r="FE359" s="105"/>
      <c r="FF359" s="118"/>
      <c r="FG359" s="118"/>
      <c r="FH359" s="118"/>
      <c r="FI359" s="118"/>
      <c r="FJ359" s="118"/>
      <c r="FK359" s="118"/>
      <c r="FL359" s="118"/>
      <c r="FM359" s="118"/>
      <c r="FN359" s="118"/>
      <c r="FO359" s="118"/>
      <c r="FP359" s="118"/>
      <c r="FQ359" s="118"/>
      <c r="FR359" s="118"/>
      <c r="FS359" s="118"/>
      <c r="FT359" s="118"/>
      <c r="FU359" s="118"/>
      <c r="FV359" s="118"/>
      <c r="FW359" s="118"/>
      <c r="FX359" s="118"/>
      <c r="FY359" s="118"/>
      <c r="FZ359" s="118"/>
      <c r="GA359" s="118"/>
      <c r="GB359" s="118"/>
      <c r="GC359" s="118"/>
      <c r="GD359" s="118"/>
      <c r="GE359" s="118"/>
      <c r="GF359" s="118"/>
      <c r="GG359" s="118"/>
      <c r="GH359" s="118"/>
      <c r="GI359" s="118"/>
      <c r="GJ359" s="118"/>
      <c r="GK359" s="252"/>
      <c r="GL359" s="103">
        <f t="shared" si="390"/>
        <v>0</v>
      </c>
      <c r="GM359" s="124"/>
      <c r="GN359" s="104"/>
      <c r="GO359" s="104"/>
      <c r="GP359" s="104"/>
      <c r="GQ359" s="104"/>
      <c r="GR359" s="104"/>
      <c r="GS359" s="104"/>
      <c r="GT359" s="104"/>
      <c r="GU359" s="104"/>
      <c r="GV359" s="104"/>
      <c r="GW359" s="104"/>
      <c r="GX359" s="104"/>
      <c r="GY359" s="104"/>
      <c r="GZ359" s="104"/>
      <c r="HA359" s="104"/>
      <c r="HB359" s="104"/>
      <c r="HC359" s="104"/>
      <c r="HD359" s="104"/>
      <c r="HE359" s="104"/>
      <c r="HF359" s="104"/>
      <c r="HG359" s="104"/>
      <c r="HH359" s="104"/>
      <c r="HI359" s="104"/>
      <c r="HJ359" s="104"/>
      <c r="HK359" s="104"/>
      <c r="HL359" s="104"/>
      <c r="HM359" s="104"/>
      <c r="HN359" s="104"/>
      <c r="HO359" s="104"/>
      <c r="HP359" s="104"/>
      <c r="HQ359" s="64"/>
      <c r="HR359" s="65"/>
      <c r="HS359" s="65"/>
      <c r="HT359" s="65"/>
      <c r="HU359" s="65"/>
      <c r="HV359" s="65"/>
      <c r="HW359" s="105"/>
      <c r="HX359" s="65"/>
      <c r="HY359" s="280">
        <f t="shared" si="417"/>
        <v>0</v>
      </c>
      <c r="HZ359" s="280">
        <f t="shared" si="418"/>
        <v>0</v>
      </c>
      <c r="IA359" s="280">
        <f t="shared" si="419"/>
        <v>0</v>
      </c>
      <c r="IB359" s="65"/>
      <c r="IC359" s="65"/>
    </row>
    <row r="360" spans="1:237" s="106" customFormat="1" ht="22.5" customHeight="1" thickBot="1" x14ac:dyDescent="0.3">
      <c r="A360" s="377" t="s">
        <v>3475</v>
      </c>
      <c r="B360" s="378" t="s">
        <v>3476</v>
      </c>
      <c r="C360" s="379" t="s">
        <v>3186</v>
      </c>
      <c r="D360" s="380" t="s">
        <v>3477</v>
      </c>
      <c r="E360" s="380" t="s">
        <v>3478</v>
      </c>
      <c r="F360" s="381" t="s">
        <v>3182</v>
      </c>
      <c r="G360" s="381" t="s">
        <v>3183</v>
      </c>
      <c r="H360" s="382" t="s">
        <v>2142</v>
      </c>
      <c r="I360" s="383" t="s">
        <v>2142</v>
      </c>
      <c r="J360" s="421" t="s">
        <v>3184</v>
      </c>
      <c r="K360" s="424" t="s">
        <v>60</v>
      </c>
      <c r="L360" s="329">
        <f>CONTINUA!BV360</f>
        <v>0</v>
      </c>
      <c r="M360" s="329">
        <f>CONTINUA!BW360</f>
        <v>0</v>
      </c>
      <c r="N360" s="895"/>
      <c r="O360" s="896" t="s">
        <v>3554</v>
      </c>
      <c r="P360" s="897">
        <v>0</v>
      </c>
      <c r="Q360" s="400"/>
      <c r="R360" s="401"/>
      <c r="S360" s="400"/>
      <c r="T360" s="401"/>
      <c r="U360" s="400"/>
      <c r="V360" s="401"/>
      <c r="W360" s="400"/>
      <c r="X360" s="401"/>
      <c r="Y360" s="400"/>
      <c r="Z360" s="401"/>
      <c r="AA360" s="400"/>
      <c r="AB360" s="401"/>
      <c r="AC360" s="400"/>
      <c r="AD360" s="401"/>
      <c r="AE360" s="400"/>
      <c r="AF360" s="401"/>
      <c r="AG360" s="400"/>
      <c r="AH360" s="401"/>
      <c r="AI360" s="400"/>
      <c r="AJ360" s="401"/>
      <c r="AK360" s="400"/>
      <c r="AL360" s="401"/>
      <c r="AM360" s="400"/>
      <c r="AN360" s="401"/>
      <c r="AO360" s="400"/>
      <c r="AP360" s="401"/>
      <c r="AQ360" s="400"/>
      <c r="AR360" s="401"/>
      <c r="AS360" s="400"/>
      <c r="AT360" s="401"/>
      <c r="AU360" s="400"/>
      <c r="AV360" s="401"/>
      <c r="AW360" s="400"/>
      <c r="AX360" s="401"/>
      <c r="AY360" s="400"/>
      <c r="AZ360" s="401"/>
      <c r="BA360" s="400"/>
      <c r="BB360" s="401"/>
      <c r="BC360" s="400"/>
      <c r="BD360" s="401"/>
      <c r="BE360" s="400"/>
      <c r="BF360" s="401"/>
      <c r="BG360" s="400"/>
      <c r="BH360" s="401"/>
      <c r="BI360" s="400"/>
      <c r="BJ360" s="401"/>
      <c r="BK360" s="400"/>
      <c r="BL360" s="401"/>
      <c r="BM360" s="400"/>
      <c r="BN360" s="401"/>
      <c r="BO360" s="400"/>
      <c r="BP360" s="401"/>
      <c r="BQ360" s="400"/>
      <c r="BR360" s="401"/>
      <c r="BS360" s="400"/>
      <c r="BT360" s="401"/>
      <c r="BU360" s="400"/>
      <c r="BV360" s="401"/>
      <c r="BW360" s="400"/>
      <c r="BX360" s="401"/>
      <c r="BY360" s="400"/>
      <c r="BZ360" s="401"/>
      <c r="CA360" s="400"/>
      <c r="CB360" s="401"/>
      <c r="CC360" s="400"/>
      <c r="CD360" s="401"/>
      <c r="CE360" s="400"/>
      <c r="CF360" s="401"/>
      <c r="CG360" s="400"/>
      <c r="CH360" s="401"/>
      <c r="CI360" s="400"/>
      <c r="CJ360" s="401"/>
      <c r="CK360" s="400"/>
      <c r="CL360" s="401"/>
      <c r="CM360" s="400"/>
      <c r="CN360" s="401"/>
      <c r="CO360" s="400"/>
      <c r="CP360" s="401"/>
      <c r="CQ360" s="400"/>
      <c r="CR360" s="401"/>
      <c r="CS360" s="400"/>
      <c r="CT360" s="401"/>
      <c r="CU360" s="400"/>
      <c r="CV360" s="401"/>
      <c r="CW360" s="400"/>
      <c r="CX360" s="401"/>
      <c r="CY360" s="400"/>
      <c r="CZ360" s="401"/>
      <c r="DA360" s="400"/>
      <c r="DB360" s="401"/>
      <c r="DC360" s="400"/>
      <c r="DD360" s="401"/>
      <c r="DE360" s="400"/>
      <c r="DF360" s="401"/>
      <c r="DG360" s="400"/>
      <c r="DH360" s="401"/>
      <c r="DI360" s="400"/>
      <c r="DJ360" s="401"/>
      <c r="DK360" s="400"/>
      <c r="DL360" s="401"/>
      <c r="DM360" s="400"/>
      <c r="DN360" s="401"/>
      <c r="DO360" s="400"/>
      <c r="DP360" s="401"/>
      <c r="DQ360" s="400"/>
      <c r="DR360" s="401"/>
      <c r="DS360" s="400"/>
      <c r="DT360" s="401"/>
      <c r="DU360" s="400"/>
      <c r="DV360" s="401"/>
      <c r="DW360" s="400"/>
      <c r="DX360" s="401"/>
      <c r="DY360" s="400"/>
      <c r="DZ360" s="401"/>
      <c r="EA360" s="400"/>
      <c r="EB360" s="401"/>
      <c r="EC360" s="400"/>
      <c r="ED360" s="401"/>
      <c r="EE360" s="400"/>
      <c r="EF360" s="401"/>
      <c r="EG360" s="400"/>
      <c r="EH360" s="401"/>
      <c r="EI360" s="400"/>
      <c r="EJ360" s="447"/>
      <c r="EK360" s="512"/>
      <c r="EL360" s="515"/>
      <c r="EM360" s="450"/>
      <c r="EN360" s="348"/>
      <c r="EO360" s="348"/>
      <c r="EP360" s="179">
        <f t="shared" si="382"/>
        <v>0</v>
      </c>
      <c r="EQ360" s="179">
        <f t="shared" si="383"/>
        <v>0</v>
      </c>
      <c r="ER360" s="179">
        <f t="shared" si="384"/>
        <v>0</v>
      </c>
      <c r="ES360" s="179">
        <f t="shared" si="385"/>
        <v>0</v>
      </c>
      <c r="ET360" s="179">
        <f t="shared" si="386"/>
        <v>0</v>
      </c>
      <c r="EU360" s="179">
        <f t="shared" si="387"/>
        <v>0</v>
      </c>
      <c r="EV360" s="172">
        <f t="shared" si="388"/>
        <v>0</v>
      </c>
      <c r="EW360" s="253"/>
      <c r="EX360" s="254">
        <v>0</v>
      </c>
      <c r="EY360" s="180">
        <v>0</v>
      </c>
      <c r="EZ360" s="255">
        <v>0</v>
      </c>
      <c r="FA360" s="255">
        <v>0</v>
      </c>
      <c r="FB360" s="180">
        <f>SUM(FF360:GI360)/2</f>
        <v>0</v>
      </c>
      <c r="FC360" s="256">
        <f>N360*km*'VALORES TABELA'!$B$13</f>
        <v>0</v>
      </c>
      <c r="FD360" s="250">
        <f t="shared" si="416"/>
        <v>0</v>
      </c>
      <c r="FE360" s="257"/>
      <c r="FF360" s="181">
        <f>((Q360+S360)*Percapita)+((R360+T360)*Cadeirante)</f>
        <v>0</v>
      </c>
      <c r="FG360" s="181">
        <f>((U360+W360)*Percapita/30*FG$4)+((V360+X360)*Cadeirante/30*FG$4)</f>
        <v>0</v>
      </c>
      <c r="FH360" s="181">
        <f>((Y360+AA360)*Percapita/30*FH$4)+((Z360+AB360)*Cadeirante/30*FH$4)</f>
        <v>0</v>
      </c>
      <c r="FI360" s="181">
        <f>((AC360+AE360)*Percapita/30*FI$4)+((AD360+AF360)*Cadeirante/30*FI$4)</f>
        <v>0</v>
      </c>
      <c r="FJ360" s="181">
        <f>((AG360+AI360)*Percapita/30*FJ$4)+((AH360+AJ360)*Cadeirante/30*FJ$4)</f>
        <v>0</v>
      </c>
      <c r="FK360" s="181">
        <f>((AK360+AM360)*Percapita/30*FK$4)+((AL360+AN360)*Cadeirante/30*FK$4)</f>
        <v>0</v>
      </c>
      <c r="FL360" s="181">
        <f>((AO360+AQ360)*Percapita/30*FL$4)+((AP360+AR360)*Cadeirante/30*FL$4)</f>
        <v>0</v>
      </c>
      <c r="FM360" s="181">
        <f>((AS360+AU360)*Percapita/30*FM$4)+((AT360+AV360)*Cadeirante/30*FM$4)</f>
        <v>0</v>
      </c>
      <c r="FN360" s="181">
        <f>((AW360+AY360)*Percapita/30*FN$4)+((AX360+AZ360)*Cadeirante/30*FN$4)</f>
        <v>0</v>
      </c>
      <c r="FO360" s="181">
        <f>((BA360+BC360)*Percapita/30*FO$4)+((BB360+BD360)*Cadeirante/30*FO$4)</f>
        <v>0</v>
      </c>
      <c r="FP360" s="181">
        <f>((BE360+BG360)*Percapita/30*FP$4)+((BF360+BH360)*Cadeirante/30*FP$4)</f>
        <v>0</v>
      </c>
      <c r="FQ360" s="181">
        <f>((BI360+BK360)*Percapita/30*FQ$4)+((BJ360+BL360)*Cadeirante/30*FQ$4)</f>
        <v>0</v>
      </c>
      <c r="FR360" s="181">
        <f>((BM360+BO360)*Percapita/30*FR$4)+((BN360+BP360)*Cadeirante/30*FR$4)</f>
        <v>0</v>
      </c>
      <c r="FS360" s="181">
        <f>((BQ360+BS360)*Percapita/30*FS$4)+((BR360+BT360)*Cadeirante/30*FS$4)</f>
        <v>0</v>
      </c>
      <c r="FT360" s="181">
        <f>((BU360+BW360)*Percapita/30*FT$4)+((BV360+BX360)*Cadeirante/30*FT$4)</f>
        <v>0</v>
      </c>
      <c r="FU360" s="181">
        <f>((BY360+CA360)*Percapita/30*FU$4)+((BZ360+CB360)*Cadeirante/30*FU$4)</f>
        <v>0</v>
      </c>
      <c r="FV360" s="181">
        <f>((CC360+CE360)*Percapita/30*FV$4)+((CD360+CF360)*Cadeirante/30*FV$4)</f>
        <v>0</v>
      </c>
      <c r="FW360" s="181">
        <f>((CG360+CI360)*Percapita/30*FW$4)+((CI360+CK360)*Cadeirante/30*FW$4)</f>
        <v>0</v>
      </c>
      <c r="FX360" s="181">
        <f>((CK360+CM360)*Percapita/30*FX$4)+((CL360+CN360)*Cadeirante/30*FX$4)</f>
        <v>0</v>
      </c>
      <c r="FY360" s="181">
        <f>((CO360+CQ360)*Percapita/30*FY$4)+((CP360+CR360)*Cadeirante/30*FY$4)</f>
        <v>0</v>
      </c>
      <c r="FZ360" s="181">
        <f>((CS360+CU360)*Percapita/30*FZ$4)+((CT360+CV360)*Cadeirante/30*FZ$4)</f>
        <v>0</v>
      </c>
      <c r="GA360" s="181">
        <f>((CW360+CY360)*Percapita/30*GA$4)+((CX360+CZ360)*Cadeirante/30*GA$4)</f>
        <v>0</v>
      </c>
      <c r="GB360" s="181">
        <f>((DA360+DC360)*Percapita/30*GB$4)+((DB360+DD360)*Cadeirante/30*GB$4)</f>
        <v>0</v>
      </c>
      <c r="GC360" s="181">
        <f>((DE360+DG360)*Percapita/30*GC$4)+((DF360+DH360)*Cadeirante/30*GC$4)</f>
        <v>0</v>
      </c>
      <c r="GD360" s="181">
        <f>((DI360+DK360)*Percapita/30*GD$4)+((DJ360+DL360)*Cadeirante/30*GD$4)</f>
        <v>0</v>
      </c>
      <c r="GE360" s="181">
        <f>((DM360+DO360)*Percapita/30*GE$4)+((DN360+DP360)*Cadeirante/30*GE$4)</f>
        <v>0</v>
      </c>
      <c r="GF360" s="181">
        <f>((DQ360+DS360)*Percapita/30*GF$4)+((DR360+DT360)*Cadeirante/30*GF$4)</f>
        <v>0</v>
      </c>
      <c r="GG360" s="181">
        <f>((DU360+DW360)*Percapita/30*GG$4)+((DV360+DX360)*Cadeirante/30*GG$4)</f>
        <v>0</v>
      </c>
      <c r="GH360" s="181">
        <f>((DY360+EA360)*Percapita/30*GH$4)+((DZ360+EB360)*Cadeirante/30*GH$4)</f>
        <v>0</v>
      </c>
      <c r="GI360" s="181">
        <f>((EC360+EE360)*Percapita/30*GI$4)+((ED360+EF360)*Cadeirante/30*GI$4)</f>
        <v>0</v>
      </c>
      <c r="GJ360" s="181">
        <f>((EG360+EI360)*Percapita)+((EH360+EJ360)*Cadeirante)</f>
        <v>0</v>
      </c>
      <c r="GK360" s="258"/>
      <c r="GL360" s="103">
        <f t="shared" si="390"/>
        <v>0</v>
      </c>
      <c r="GM360" s="124"/>
      <c r="GN360" s="182"/>
      <c r="GO360" s="182"/>
      <c r="GP360" s="182"/>
      <c r="GQ360" s="182"/>
      <c r="GR360" s="182"/>
      <c r="GS360" s="182"/>
      <c r="GT360" s="182"/>
      <c r="GU360" s="182"/>
      <c r="GV360" s="182"/>
      <c r="GW360" s="182"/>
      <c r="GX360" s="182"/>
      <c r="GY360" s="182"/>
      <c r="GZ360" s="182"/>
      <c r="HA360" s="182"/>
      <c r="HB360" s="182"/>
      <c r="HC360" s="182"/>
      <c r="HD360" s="182"/>
      <c r="HE360" s="182"/>
      <c r="HF360" s="182"/>
      <c r="HG360" s="182"/>
      <c r="HH360" s="182"/>
      <c r="HI360" s="182"/>
      <c r="HJ360" s="182"/>
      <c r="HK360" s="182"/>
      <c r="HL360" s="182"/>
      <c r="HM360" s="182"/>
      <c r="HN360" s="182"/>
      <c r="HO360" s="182"/>
      <c r="HP360" s="259"/>
      <c r="HQ360" s="64"/>
      <c r="HW360" s="257"/>
      <c r="HY360" s="280">
        <f t="shared" si="417"/>
        <v>0</v>
      </c>
      <c r="HZ360" s="280">
        <f t="shared" si="418"/>
        <v>0</v>
      </c>
      <c r="IA360" s="280">
        <f t="shared" si="419"/>
        <v>0</v>
      </c>
    </row>
    <row r="361" spans="1:237" ht="11.25" x14ac:dyDescent="0.2">
      <c r="G361" s="7"/>
      <c r="H361" s="7"/>
      <c r="I361" s="7"/>
      <c r="J361" s="7"/>
      <c r="K361" s="7"/>
      <c r="L361" s="7">
        <f t="shared" ref="L361:P362" si="420">K361+1</f>
        <v>1</v>
      </c>
      <c r="M361" s="7">
        <f t="shared" si="420"/>
        <v>2</v>
      </c>
      <c r="N361" s="7">
        <f t="shared" si="420"/>
        <v>3</v>
      </c>
      <c r="O361" s="7">
        <f t="shared" si="420"/>
        <v>4</v>
      </c>
      <c r="P361" s="7">
        <f t="shared" si="420"/>
        <v>5</v>
      </c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>
        <f t="shared" ref="EM361:EQ362" si="421">EL361+1</f>
        <v>1</v>
      </c>
      <c r="EN361" s="7">
        <f t="shared" si="421"/>
        <v>2</v>
      </c>
      <c r="EO361" s="7">
        <f t="shared" si="421"/>
        <v>3</v>
      </c>
      <c r="EP361" s="7">
        <f t="shared" si="421"/>
        <v>4</v>
      </c>
      <c r="EQ361" s="7">
        <f t="shared" si="421"/>
        <v>5</v>
      </c>
      <c r="ER361" s="7">
        <f t="shared" ref="ER361:GO362" si="422">EQ361+1</f>
        <v>6</v>
      </c>
      <c r="ES361" s="7">
        <f t="shared" si="422"/>
        <v>7</v>
      </c>
      <c r="ET361" s="7">
        <f t="shared" si="422"/>
        <v>8</v>
      </c>
      <c r="EU361" s="7">
        <f t="shared" si="422"/>
        <v>9</v>
      </c>
      <c r="EV361" s="7">
        <f t="shared" si="422"/>
        <v>10</v>
      </c>
      <c r="EW361" s="7">
        <f t="shared" si="422"/>
        <v>11</v>
      </c>
      <c r="EX361" s="7">
        <f t="shared" si="422"/>
        <v>12</v>
      </c>
      <c r="EY361" s="7">
        <f t="shared" si="422"/>
        <v>13</v>
      </c>
      <c r="EZ361" s="7">
        <f t="shared" si="422"/>
        <v>14</v>
      </c>
      <c r="FA361" s="7">
        <f t="shared" si="422"/>
        <v>15</v>
      </c>
      <c r="FB361" s="7">
        <f t="shared" si="422"/>
        <v>16</v>
      </c>
      <c r="FC361" s="7">
        <f t="shared" si="422"/>
        <v>17</v>
      </c>
      <c r="FD361" s="7">
        <f t="shared" si="422"/>
        <v>18</v>
      </c>
      <c r="FE361" s="7">
        <f t="shared" si="422"/>
        <v>19</v>
      </c>
      <c r="FF361" s="7">
        <f t="shared" si="422"/>
        <v>20</v>
      </c>
      <c r="FG361" s="7">
        <f t="shared" si="422"/>
        <v>21</v>
      </c>
      <c r="FH361" s="7">
        <f t="shared" si="422"/>
        <v>22</v>
      </c>
      <c r="FI361" s="7">
        <f t="shared" si="422"/>
        <v>23</v>
      </c>
      <c r="FJ361" s="7">
        <f t="shared" si="422"/>
        <v>24</v>
      </c>
      <c r="FK361" s="7">
        <f t="shared" si="422"/>
        <v>25</v>
      </c>
      <c r="FL361" s="7">
        <f t="shared" si="422"/>
        <v>26</v>
      </c>
      <c r="FM361" s="7">
        <f t="shared" si="422"/>
        <v>27</v>
      </c>
      <c r="FN361" s="7">
        <f t="shared" si="422"/>
        <v>28</v>
      </c>
      <c r="FO361" s="7">
        <f t="shared" si="422"/>
        <v>29</v>
      </c>
      <c r="FP361" s="7">
        <f t="shared" si="422"/>
        <v>30</v>
      </c>
      <c r="FQ361" s="7">
        <f t="shared" si="422"/>
        <v>31</v>
      </c>
      <c r="FR361" s="7">
        <f t="shared" si="422"/>
        <v>32</v>
      </c>
      <c r="FS361" s="7">
        <f t="shared" si="422"/>
        <v>33</v>
      </c>
      <c r="FT361" s="7">
        <f t="shared" si="422"/>
        <v>34</v>
      </c>
      <c r="FU361" s="7">
        <f t="shared" si="422"/>
        <v>35</v>
      </c>
      <c r="FV361" s="7">
        <f t="shared" si="422"/>
        <v>36</v>
      </c>
      <c r="FW361" s="7">
        <f t="shared" si="422"/>
        <v>37</v>
      </c>
      <c r="FX361" s="7">
        <f t="shared" si="422"/>
        <v>38</v>
      </c>
      <c r="FY361" s="7">
        <f t="shared" si="422"/>
        <v>39</v>
      </c>
      <c r="FZ361" s="7">
        <f t="shared" si="422"/>
        <v>40</v>
      </c>
      <c r="GA361" s="7">
        <f t="shared" si="422"/>
        <v>41</v>
      </c>
      <c r="GB361" s="7">
        <f t="shared" si="422"/>
        <v>42</v>
      </c>
      <c r="GC361" s="7">
        <f t="shared" si="422"/>
        <v>43</v>
      </c>
      <c r="GD361" s="7">
        <f t="shared" si="422"/>
        <v>44</v>
      </c>
      <c r="GE361" s="7">
        <f t="shared" si="422"/>
        <v>45</v>
      </c>
      <c r="GF361" s="7">
        <f t="shared" si="422"/>
        <v>46</v>
      </c>
      <c r="GG361" s="7">
        <f t="shared" si="422"/>
        <v>47</v>
      </c>
      <c r="GH361" s="7">
        <f t="shared" si="422"/>
        <v>48</v>
      </c>
      <c r="GI361" s="7">
        <f t="shared" si="422"/>
        <v>49</v>
      </c>
      <c r="GJ361" s="7">
        <f t="shared" si="422"/>
        <v>50</v>
      </c>
      <c r="GK361" s="7">
        <f t="shared" si="422"/>
        <v>51</v>
      </c>
      <c r="GL361" s="7">
        <f t="shared" si="422"/>
        <v>52</v>
      </c>
      <c r="GM361" s="7">
        <f t="shared" si="422"/>
        <v>53</v>
      </c>
      <c r="GN361" s="7">
        <f t="shared" si="422"/>
        <v>54</v>
      </c>
      <c r="GO361" s="7">
        <f t="shared" si="422"/>
        <v>55</v>
      </c>
      <c r="GP361" s="7">
        <f t="shared" ref="GP361:IA361" si="423">GO361+1</f>
        <v>56</v>
      </c>
      <c r="GQ361" s="7">
        <f t="shared" si="423"/>
        <v>57</v>
      </c>
      <c r="GR361" s="7">
        <f t="shared" si="423"/>
        <v>58</v>
      </c>
      <c r="GS361" s="7">
        <f t="shared" si="423"/>
        <v>59</v>
      </c>
      <c r="GT361" s="7">
        <f t="shared" si="423"/>
        <v>60</v>
      </c>
      <c r="GU361" s="7">
        <f t="shared" si="423"/>
        <v>61</v>
      </c>
      <c r="GV361" s="7">
        <f t="shared" si="423"/>
        <v>62</v>
      </c>
      <c r="GW361" s="7">
        <f t="shared" si="423"/>
        <v>63</v>
      </c>
      <c r="GX361" s="7">
        <f t="shared" si="423"/>
        <v>64</v>
      </c>
      <c r="GY361" s="7">
        <f t="shared" si="423"/>
        <v>65</v>
      </c>
      <c r="GZ361" s="7">
        <f t="shared" si="423"/>
        <v>66</v>
      </c>
      <c r="HA361" s="7">
        <f t="shared" si="423"/>
        <v>67</v>
      </c>
      <c r="HB361" s="7">
        <f t="shared" si="423"/>
        <v>68</v>
      </c>
      <c r="HC361" s="7">
        <f t="shared" si="423"/>
        <v>69</v>
      </c>
      <c r="HD361" s="7">
        <f t="shared" si="423"/>
        <v>70</v>
      </c>
      <c r="HE361" s="7">
        <f t="shared" si="423"/>
        <v>71</v>
      </c>
      <c r="HF361" s="7">
        <f t="shared" si="423"/>
        <v>72</v>
      </c>
      <c r="HG361" s="7">
        <f t="shared" si="423"/>
        <v>73</v>
      </c>
      <c r="HH361" s="7">
        <f t="shared" si="423"/>
        <v>74</v>
      </c>
      <c r="HI361" s="7">
        <f t="shared" si="423"/>
        <v>75</v>
      </c>
      <c r="HJ361" s="7">
        <f t="shared" si="423"/>
        <v>76</v>
      </c>
      <c r="HK361" s="7">
        <f t="shared" si="423"/>
        <v>77</v>
      </c>
      <c r="HL361" s="7">
        <f t="shared" si="423"/>
        <v>78</v>
      </c>
      <c r="HM361" s="7">
        <f t="shared" si="423"/>
        <v>79</v>
      </c>
      <c r="HN361" s="7">
        <f t="shared" si="423"/>
        <v>80</v>
      </c>
      <c r="HO361" s="7">
        <f t="shared" si="423"/>
        <v>81</v>
      </c>
      <c r="HP361" s="7">
        <f t="shared" si="423"/>
        <v>82</v>
      </c>
      <c r="HQ361" s="7">
        <f t="shared" si="423"/>
        <v>83</v>
      </c>
      <c r="HR361" s="7">
        <f t="shared" si="423"/>
        <v>84</v>
      </c>
      <c r="HS361" s="7">
        <f t="shared" si="423"/>
        <v>85</v>
      </c>
      <c r="HT361" s="7">
        <f t="shared" si="423"/>
        <v>86</v>
      </c>
      <c r="HU361" s="7">
        <f t="shared" si="423"/>
        <v>87</v>
      </c>
      <c r="HV361" s="7">
        <f t="shared" si="423"/>
        <v>88</v>
      </c>
      <c r="HW361" s="7">
        <f t="shared" si="423"/>
        <v>89</v>
      </c>
      <c r="HX361" s="7">
        <f t="shared" si="423"/>
        <v>90</v>
      </c>
      <c r="HY361" s="7">
        <f t="shared" si="423"/>
        <v>91</v>
      </c>
      <c r="HZ361" s="7">
        <f t="shared" si="423"/>
        <v>92</v>
      </c>
      <c r="IA361" s="7">
        <f t="shared" si="423"/>
        <v>93</v>
      </c>
    </row>
    <row r="362" spans="1:237" ht="11.25" x14ac:dyDescent="0.2">
      <c r="G362" s="7"/>
      <c r="H362" s="7"/>
      <c r="I362" s="7"/>
      <c r="J362" s="7"/>
      <c r="K362" s="7"/>
      <c r="L362" s="7">
        <f t="shared" si="420"/>
        <v>1</v>
      </c>
      <c r="M362" s="7">
        <f t="shared" si="420"/>
        <v>2</v>
      </c>
      <c r="N362" s="7">
        <f t="shared" si="420"/>
        <v>3</v>
      </c>
      <c r="O362" s="7">
        <f t="shared" si="420"/>
        <v>4</v>
      </c>
      <c r="P362" s="7">
        <f t="shared" si="420"/>
        <v>5</v>
      </c>
      <c r="Q362" s="7">
        <f t="shared" ref="Q362" si="424">P362+1</f>
        <v>6</v>
      </c>
      <c r="R362" s="7">
        <f t="shared" ref="R362" si="425">Q362+1</f>
        <v>7</v>
      </c>
      <c r="S362" s="7">
        <f t="shared" ref="S362" si="426">R362+1</f>
        <v>8</v>
      </c>
      <c r="T362" s="7">
        <f t="shared" ref="T362" si="427">S362+1</f>
        <v>9</v>
      </c>
      <c r="U362" s="7">
        <f t="shared" ref="U362" si="428">T362+1</f>
        <v>10</v>
      </c>
      <c r="V362" s="7">
        <f t="shared" ref="V362" si="429">U362+1</f>
        <v>11</v>
      </c>
      <c r="W362" s="7">
        <f t="shared" ref="W362" si="430">V362+1</f>
        <v>12</v>
      </c>
      <c r="X362" s="7">
        <f t="shared" ref="X362" si="431">W362+1</f>
        <v>13</v>
      </c>
      <c r="Y362" s="7">
        <f t="shared" ref="Y362" si="432">X362+1</f>
        <v>14</v>
      </c>
      <c r="Z362" s="7">
        <f t="shared" ref="Z362" si="433">Y362+1</f>
        <v>15</v>
      </c>
      <c r="AA362" s="7">
        <f t="shared" ref="AA362" si="434">Z362+1</f>
        <v>16</v>
      </c>
      <c r="AB362" s="7">
        <f t="shared" ref="AB362" si="435">AA362+1</f>
        <v>17</v>
      </c>
      <c r="AC362" s="7">
        <f t="shared" ref="AC362" si="436">AB362+1</f>
        <v>18</v>
      </c>
      <c r="AD362" s="7">
        <f t="shared" ref="AD362" si="437">AC362+1</f>
        <v>19</v>
      </c>
      <c r="AE362" s="7">
        <f t="shared" ref="AE362" si="438">AD362+1</f>
        <v>20</v>
      </c>
      <c r="AF362" s="7">
        <f t="shared" ref="AF362" si="439">AE362+1</f>
        <v>21</v>
      </c>
      <c r="AG362" s="7">
        <f t="shared" ref="AG362" si="440">AF362+1</f>
        <v>22</v>
      </c>
      <c r="AH362" s="7">
        <f t="shared" ref="AH362" si="441">AG362+1</f>
        <v>23</v>
      </c>
      <c r="AI362" s="7">
        <f t="shared" ref="AI362" si="442">AH362+1</f>
        <v>24</v>
      </c>
      <c r="AJ362" s="7">
        <f t="shared" ref="AJ362" si="443">AI362+1</f>
        <v>25</v>
      </c>
      <c r="AK362" s="7">
        <f t="shared" ref="AK362" si="444">AJ362+1</f>
        <v>26</v>
      </c>
      <c r="AL362" s="7">
        <f t="shared" ref="AL362" si="445">AK362+1</f>
        <v>27</v>
      </c>
      <c r="AM362" s="7">
        <f t="shared" ref="AM362" si="446">AL362+1</f>
        <v>28</v>
      </c>
      <c r="AN362" s="7">
        <f t="shared" ref="AN362" si="447">AM362+1</f>
        <v>29</v>
      </c>
      <c r="AO362" s="7">
        <f t="shared" ref="AO362" si="448">AN362+1</f>
        <v>30</v>
      </c>
      <c r="AP362" s="7">
        <f t="shared" ref="AP362" si="449">AO362+1</f>
        <v>31</v>
      </c>
      <c r="AQ362" s="7">
        <f t="shared" ref="AQ362" si="450">AP362+1</f>
        <v>32</v>
      </c>
      <c r="AR362" s="7">
        <f t="shared" ref="AR362" si="451">AQ362+1</f>
        <v>33</v>
      </c>
      <c r="AS362" s="7">
        <f t="shared" ref="AS362" si="452">AR362+1</f>
        <v>34</v>
      </c>
      <c r="AT362" s="7">
        <f t="shared" ref="AT362" si="453">AS362+1</f>
        <v>35</v>
      </c>
      <c r="AU362" s="7">
        <f t="shared" ref="AU362" si="454">AT362+1</f>
        <v>36</v>
      </c>
      <c r="AV362" s="7">
        <f t="shared" ref="AV362" si="455">AU362+1</f>
        <v>37</v>
      </c>
      <c r="AW362" s="7">
        <f t="shared" ref="AW362" si="456">AV362+1</f>
        <v>38</v>
      </c>
      <c r="AX362" s="7">
        <f t="shared" ref="AX362" si="457">AW362+1</f>
        <v>39</v>
      </c>
      <c r="AY362" s="7">
        <f t="shared" ref="AY362" si="458">AX362+1</f>
        <v>40</v>
      </c>
      <c r="AZ362" s="7">
        <f t="shared" ref="AZ362" si="459">AY362+1</f>
        <v>41</v>
      </c>
      <c r="BA362" s="7">
        <f t="shared" ref="BA362" si="460">AZ362+1</f>
        <v>42</v>
      </c>
      <c r="BB362" s="7">
        <f t="shared" ref="BB362" si="461">BA362+1</f>
        <v>43</v>
      </c>
      <c r="BC362" s="7">
        <f t="shared" ref="BC362" si="462">BB362+1</f>
        <v>44</v>
      </c>
      <c r="BD362" s="7">
        <f t="shared" ref="BD362" si="463">BC362+1</f>
        <v>45</v>
      </c>
      <c r="BE362" s="7">
        <f t="shared" ref="BE362" si="464">BD362+1</f>
        <v>46</v>
      </c>
      <c r="BF362" s="7">
        <f t="shared" ref="BF362" si="465">BE362+1</f>
        <v>47</v>
      </c>
      <c r="BG362" s="7">
        <f t="shared" ref="BG362" si="466">BF362+1</f>
        <v>48</v>
      </c>
      <c r="BH362" s="7">
        <f t="shared" ref="BH362" si="467">BG362+1</f>
        <v>49</v>
      </c>
      <c r="BI362" s="7">
        <f t="shared" ref="BI362" si="468">BH362+1</f>
        <v>50</v>
      </c>
      <c r="BJ362" s="7">
        <f t="shared" ref="BJ362" si="469">BI362+1</f>
        <v>51</v>
      </c>
      <c r="BK362" s="7">
        <f t="shared" ref="BK362" si="470">BJ362+1</f>
        <v>52</v>
      </c>
      <c r="BL362" s="7">
        <f t="shared" ref="BL362" si="471">BK362+1</f>
        <v>53</v>
      </c>
      <c r="BM362" s="7">
        <f t="shared" ref="BM362" si="472">BL362+1</f>
        <v>54</v>
      </c>
      <c r="BN362" s="7">
        <f t="shared" ref="BN362" si="473">BM362+1</f>
        <v>55</v>
      </c>
      <c r="BO362" s="7">
        <f t="shared" ref="BO362" si="474">BN362+1</f>
        <v>56</v>
      </c>
      <c r="BP362" s="7">
        <f t="shared" ref="BP362" si="475">BO362+1</f>
        <v>57</v>
      </c>
      <c r="BQ362" s="7">
        <f t="shared" ref="BQ362" si="476">BP362+1</f>
        <v>58</v>
      </c>
      <c r="BR362" s="7">
        <f t="shared" ref="BR362" si="477">BQ362+1</f>
        <v>59</v>
      </c>
      <c r="BS362" s="7">
        <f t="shared" ref="BS362" si="478">BR362+1</f>
        <v>60</v>
      </c>
      <c r="BT362" s="7">
        <f t="shared" ref="BT362" si="479">BS362+1</f>
        <v>61</v>
      </c>
      <c r="BU362" s="7">
        <f t="shared" ref="BU362" si="480">BT362+1</f>
        <v>62</v>
      </c>
      <c r="BV362" s="7">
        <f t="shared" ref="BV362" si="481">BU362+1</f>
        <v>63</v>
      </c>
      <c r="BW362" s="7">
        <f t="shared" ref="BW362" si="482">BV362+1</f>
        <v>64</v>
      </c>
      <c r="BX362" s="7">
        <f t="shared" ref="BX362" si="483">BW362+1</f>
        <v>65</v>
      </c>
      <c r="BY362" s="7">
        <f t="shared" ref="BY362" si="484">BX362+1</f>
        <v>66</v>
      </c>
      <c r="BZ362" s="7">
        <f t="shared" ref="BZ362" si="485">BY362+1</f>
        <v>67</v>
      </c>
      <c r="CA362" s="7">
        <f t="shared" ref="CA362" si="486">BZ362+1</f>
        <v>68</v>
      </c>
      <c r="CB362" s="7">
        <f t="shared" ref="CB362" si="487">CA362+1</f>
        <v>69</v>
      </c>
      <c r="CC362" s="7">
        <f t="shared" ref="CC362" si="488">CB362+1</f>
        <v>70</v>
      </c>
      <c r="CD362" s="7">
        <f t="shared" ref="CD362" si="489">CC362+1</f>
        <v>71</v>
      </c>
      <c r="CE362" s="7">
        <f t="shared" ref="CE362" si="490">CD362+1</f>
        <v>72</v>
      </c>
      <c r="CF362" s="7">
        <f t="shared" ref="CF362" si="491">CE362+1</f>
        <v>73</v>
      </c>
      <c r="CG362" s="7">
        <f t="shared" ref="CG362" si="492">CF362+1</f>
        <v>74</v>
      </c>
      <c r="CH362" s="7">
        <f t="shared" ref="CH362" si="493">CG362+1</f>
        <v>75</v>
      </c>
      <c r="CI362" s="7">
        <f t="shared" ref="CI362" si="494">CH362+1</f>
        <v>76</v>
      </c>
      <c r="CJ362" s="7">
        <f t="shared" ref="CJ362" si="495">CI362+1</f>
        <v>77</v>
      </c>
      <c r="CK362" s="7">
        <f t="shared" ref="CK362" si="496">CJ362+1</f>
        <v>78</v>
      </c>
      <c r="CL362" s="7">
        <f t="shared" ref="CL362" si="497">CK362+1</f>
        <v>79</v>
      </c>
      <c r="CM362" s="7">
        <f t="shared" ref="CM362" si="498">CL362+1</f>
        <v>80</v>
      </c>
      <c r="CN362" s="7">
        <f t="shared" ref="CN362" si="499">CM362+1</f>
        <v>81</v>
      </c>
      <c r="CO362" s="7">
        <f t="shared" ref="CO362" si="500">CN362+1</f>
        <v>82</v>
      </c>
      <c r="CP362" s="7">
        <f t="shared" ref="CP362" si="501">CO362+1</f>
        <v>83</v>
      </c>
      <c r="CQ362" s="7">
        <f t="shared" ref="CQ362" si="502">CP362+1</f>
        <v>84</v>
      </c>
      <c r="CR362" s="7">
        <f t="shared" ref="CR362" si="503">CQ362+1</f>
        <v>85</v>
      </c>
      <c r="CS362" s="7">
        <f t="shared" ref="CS362" si="504">CR362+1</f>
        <v>86</v>
      </c>
      <c r="CT362" s="7">
        <f t="shared" ref="CT362" si="505">CS362+1</f>
        <v>87</v>
      </c>
      <c r="CU362" s="7">
        <f t="shared" ref="CU362" si="506">CT362+1</f>
        <v>88</v>
      </c>
      <c r="CV362" s="7">
        <f t="shared" ref="CV362" si="507">CU362+1</f>
        <v>89</v>
      </c>
      <c r="CW362" s="7">
        <f t="shared" ref="CW362" si="508">CV362+1</f>
        <v>90</v>
      </c>
      <c r="CX362" s="7">
        <f t="shared" ref="CX362" si="509">CW362+1</f>
        <v>91</v>
      </c>
      <c r="CY362" s="7">
        <f t="shared" ref="CY362" si="510">CX362+1</f>
        <v>92</v>
      </c>
      <c r="CZ362" s="7">
        <f t="shared" ref="CZ362" si="511">CY362+1</f>
        <v>93</v>
      </c>
      <c r="DA362" s="7">
        <f t="shared" ref="DA362" si="512">CZ362+1</f>
        <v>94</v>
      </c>
      <c r="DB362" s="7">
        <f t="shared" ref="DB362" si="513">DA362+1</f>
        <v>95</v>
      </c>
      <c r="DC362" s="7">
        <f t="shared" ref="DC362" si="514">DB362+1</f>
        <v>96</v>
      </c>
      <c r="DD362" s="7">
        <f t="shared" ref="DD362" si="515">DC362+1</f>
        <v>97</v>
      </c>
      <c r="DE362" s="7">
        <f t="shared" ref="DE362" si="516">DD362+1</f>
        <v>98</v>
      </c>
      <c r="DF362" s="7">
        <f t="shared" ref="DF362" si="517">DE362+1</f>
        <v>99</v>
      </c>
      <c r="DG362" s="7">
        <f t="shared" ref="DG362" si="518">DF362+1</f>
        <v>100</v>
      </c>
      <c r="DH362" s="7">
        <f t="shared" ref="DH362" si="519">DG362+1</f>
        <v>101</v>
      </c>
      <c r="DI362" s="7">
        <f t="shared" ref="DI362" si="520">DH362+1</f>
        <v>102</v>
      </c>
      <c r="DJ362" s="7">
        <f t="shared" ref="DJ362" si="521">DI362+1</f>
        <v>103</v>
      </c>
      <c r="DK362" s="7">
        <f t="shared" ref="DK362" si="522">DJ362+1</f>
        <v>104</v>
      </c>
      <c r="DL362" s="7">
        <f t="shared" ref="DL362" si="523">DK362+1</f>
        <v>105</v>
      </c>
      <c r="DM362" s="7">
        <f t="shared" ref="DM362" si="524">DL362+1</f>
        <v>106</v>
      </c>
      <c r="DN362" s="7">
        <f t="shared" ref="DN362" si="525">DM362+1</f>
        <v>107</v>
      </c>
      <c r="DO362" s="7">
        <f t="shared" ref="DO362" si="526">DN362+1</f>
        <v>108</v>
      </c>
      <c r="DP362" s="7">
        <f t="shared" ref="DP362" si="527">DO362+1</f>
        <v>109</v>
      </c>
      <c r="DQ362" s="7">
        <f t="shared" ref="DQ362" si="528">DP362+1</f>
        <v>110</v>
      </c>
      <c r="DR362" s="7">
        <f t="shared" ref="DR362" si="529">DQ362+1</f>
        <v>111</v>
      </c>
      <c r="DS362" s="7">
        <f t="shared" ref="DS362" si="530">DR362+1</f>
        <v>112</v>
      </c>
      <c r="DT362" s="7">
        <f t="shared" ref="DT362" si="531">DS362+1</f>
        <v>113</v>
      </c>
      <c r="DU362" s="7">
        <f t="shared" ref="DU362" si="532">DT362+1</f>
        <v>114</v>
      </c>
      <c r="DV362" s="7">
        <f t="shared" ref="DV362" si="533">DU362+1</f>
        <v>115</v>
      </c>
      <c r="DW362" s="7">
        <f t="shared" ref="DW362" si="534">DV362+1</f>
        <v>116</v>
      </c>
      <c r="DX362" s="7">
        <f t="shared" ref="DX362" si="535">DW362+1</f>
        <v>117</v>
      </c>
      <c r="DY362" s="7">
        <f t="shared" ref="DY362" si="536">DX362+1</f>
        <v>118</v>
      </c>
      <c r="DZ362" s="7">
        <f t="shared" ref="DZ362" si="537">DY362+1</f>
        <v>119</v>
      </c>
      <c r="EA362" s="7">
        <f t="shared" ref="EA362" si="538">DZ362+1</f>
        <v>120</v>
      </c>
      <c r="EB362" s="7">
        <f t="shared" ref="EB362" si="539">EA362+1</f>
        <v>121</v>
      </c>
      <c r="EC362" s="7">
        <f t="shared" ref="EC362" si="540">EB362+1</f>
        <v>122</v>
      </c>
      <c r="ED362" s="7">
        <f t="shared" ref="ED362" si="541">EC362+1</f>
        <v>123</v>
      </c>
      <c r="EE362" s="7">
        <f t="shared" ref="EE362" si="542">ED362+1</f>
        <v>124</v>
      </c>
      <c r="EF362" s="7">
        <f t="shared" ref="EF362" si="543">EE362+1</f>
        <v>125</v>
      </c>
      <c r="EG362" s="7">
        <f t="shared" ref="EG362" si="544">EF362+1</f>
        <v>126</v>
      </c>
      <c r="EH362" s="7">
        <f t="shared" ref="EH362" si="545">EG362+1</f>
        <v>127</v>
      </c>
      <c r="EI362" s="7">
        <f t="shared" ref="EI362" si="546">EH362+1</f>
        <v>128</v>
      </c>
      <c r="EJ362" s="7">
        <f t="shared" ref="EJ362" si="547">EI362+1</f>
        <v>129</v>
      </c>
      <c r="EK362" s="7">
        <f t="shared" ref="EK362" si="548">EJ362+1</f>
        <v>130</v>
      </c>
      <c r="EL362" s="7">
        <f t="shared" ref="EL362" si="549">EK362+1</f>
        <v>131</v>
      </c>
      <c r="EM362" s="7">
        <f t="shared" si="421"/>
        <v>132</v>
      </c>
      <c r="EN362" s="7">
        <f t="shared" si="421"/>
        <v>133</v>
      </c>
      <c r="EO362" s="7">
        <f t="shared" si="421"/>
        <v>134</v>
      </c>
      <c r="EP362" s="7">
        <f t="shared" si="421"/>
        <v>135</v>
      </c>
      <c r="EQ362" s="7">
        <f t="shared" si="421"/>
        <v>136</v>
      </c>
      <c r="ER362" s="7">
        <f t="shared" si="422"/>
        <v>137</v>
      </c>
      <c r="ES362" s="7">
        <f t="shared" si="422"/>
        <v>138</v>
      </c>
      <c r="ET362" s="7">
        <f t="shared" si="422"/>
        <v>139</v>
      </c>
      <c r="EU362" s="7">
        <f t="shared" si="422"/>
        <v>140</v>
      </c>
      <c r="EV362" s="7">
        <f t="shared" si="422"/>
        <v>141</v>
      </c>
      <c r="EW362" s="7">
        <f t="shared" si="422"/>
        <v>142</v>
      </c>
      <c r="EX362" s="7">
        <f t="shared" si="422"/>
        <v>143</v>
      </c>
      <c r="EY362" s="7">
        <f t="shared" si="422"/>
        <v>144</v>
      </c>
      <c r="EZ362" s="7">
        <f t="shared" si="422"/>
        <v>145</v>
      </c>
      <c r="FA362" s="7">
        <f t="shared" si="422"/>
        <v>146</v>
      </c>
      <c r="FB362" s="7">
        <f t="shared" si="422"/>
        <v>147</v>
      </c>
      <c r="FC362" s="7">
        <f t="shared" si="422"/>
        <v>148</v>
      </c>
      <c r="FD362" s="7">
        <f t="shared" si="422"/>
        <v>149</v>
      </c>
      <c r="FE362" s="7">
        <f t="shared" si="422"/>
        <v>150</v>
      </c>
      <c r="FF362" s="7">
        <f t="shared" si="422"/>
        <v>151</v>
      </c>
      <c r="FG362" s="7">
        <f t="shared" si="422"/>
        <v>152</v>
      </c>
      <c r="FH362" s="7">
        <f t="shared" si="422"/>
        <v>153</v>
      </c>
      <c r="FI362" s="7">
        <f t="shared" si="422"/>
        <v>154</v>
      </c>
      <c r="FJ362" s="7">
        <f t="shared" si="422"/>
        <v>155</v>
      </c>
      <c r="FK362" s="7">
        <f t="shared" si="422"/>
        <v>156</v>
      </c>
      <c r="FL362" s="7">
        <f t="shared" si="422"/>
        <v>157</v>
      </c>
      <c r="FM362" s="7">
        <f t="shared" si="422"/>
        <v>158</v>
      </c>
      <c r="FN362" s="7">
        <f t="shared" si="422"/>
        <v>159</v>
      </c>
      <c r="FO362" s="7">
        <f t="shared" si="422"/>
        <v>160</v>
      </c>
      <c r="FP362" s="7">
        <f t="shared" si="422"/>
        <v>161</v>
      </c>
      <c r="FQ362" s="7">
        <f t="shared" si="422"/>
        <v>162</v>
      </c>
      <c r="FR362" s="7">
        <f t="shared" si="422"/>
        <v>163</v>
      </c>
      <c r="FS362" s="7">
        <f t="shared" si="422"/>
        <v>164</v>
      </c>
      <c r="FT362" s="7">
        <f t="shared" si="422"/>
        <v>165</v>
      </c>
      <c r="FU362" s="7">
        <f t="shared" si="422"/>
        <v>166</v>
      </c>
      <c r="FV362" s="7">
        <f t="shared" si="422"/>
        <v>167</v>
      </c>
      <c r="FW362" s="7">
        <f t="shared" si="422"/>
        <v>168</v>
      </c>
      <c r="FX362" s="7">
        <f t="shared" si="422"/>
        <v>169</v>
      </c>
      <c r="FY362" s="7">
        <f t="shared" si="422"/>
        <v>170</v>
      </c>
    </row>
    <row r="363" spans="1:237" x14ac:dyDescent="0.25">
      <c r="N363"/>
      <c r="P363" s="84"/>
    </row>
    <row r="364" spans="1:237" x14ac:dyDescent="0.25">
      <c r="P364" s="84"/>
    </row>
    <row r="365" spans="1:237" x14ac:dyDescent="0.25">
      <c r="P365" s="84"/>
    </row>
    <row r="366" spans="1:237" x14ac:dyDescent="0.25">
      <c r="P366" s="84"/>
    </row>
    <row r="367" spans="1:237" x14ac:dyDescent="0.25">
      <c r="P367" s="84"/>
    </row>
    <row r="368" spans="1:237" x14ac:dyDescent="0.25">
      <c r="P368" s="84"/>
    </row>
    <row r="369" spans="16:16" x14ac:dyDescent="0.25">
      <c r="P369" s="84"/>
    </row>
    <row r="370" spans="16:16" x14ac:dyDescent="0.25">
      <c r="P370" s="84"/>
    </row>
    <row r="371" spans="16:16" x14ac:dyDescent="0.25">
      <c r="P371" s="84"/>
    </row>
    <row r="372" spans="16:16" x14ac:dyDescent="0.25">
      <c r="P372" s="84"/>
    </row>
    <row r="373" spans="16:16" x14ac:dyDescent="0.25">
      <c r="P373" s="84"/>
    </row>
    <row r="374" spans="16:16" x14ac:dyDescent="0.25">
      <c r="P374" s="84"/>
    </row>
    <row r="375" spans="16:16" x14ac:dyDescent="0.25">
      <c r="P375" s="84"/>
    </row>
    <row r="376" spans="16:16" x14ac:dyDescent="0.25">
      <c r="P376" s="84"/>
    </row>
    <row r="377" spans="16:16" x14ac:dyDescent="0.25">
      <c r="P377" s="84"/>
    </row>
    <row r="378" spans="16:16" x14ac:dyDescent="0.25">
      <c r="P378" s="84"/>
    </row>
    <row r="379" spans="16:16" x14ac:dyDescent="0.25">
      <c r="P379" s="84"/>
    </row>
    <row r="380" spans="16:16" x14ac:dyDescent="0.25">
      <c r="P380" s="84"/>
    </row>
    <row r="381" spans="16:16" x14ac:dyDescent="0.25">
      <c r="P381" s="84"/>
    </row>
    <row r="382" spans="16:16" x14ac:dyDescent="0.25">
      <c r="P382" s="84"/>
    </row>
    <row r="383" spans="16:16" x14ac:dyDescent="0.25">
      <c r="P383" s="84"/>
    </row>
    <row r="384" spans="16:16" x14ac:dyDescent="0.25">
      <c r="P384" s="84"/>
    </row>
    <row r="385" spans="16:16" x14ac:dyDescent="0.25">
      <c r="P385" s="84"/>
    </row>
    <row r="386" spans="16:16" x14ac:dyDescent="0.25">
      <c r="P386" s="84"/>
    </row>
    <row r="387" spans="16:16" x14ac:dyDescent="0.25">
      <c r="P387" s="84"/>
    </row>
    <row r="388" spans="16:16" x14ac:dyDescent="0.25">
      <c r="P388" s="84"/>
    </row>
    <row r="389" spans="16:16" x14ac:dyDescent="0.25">
      <c r="P389" s="84"/>
    </row>
    <row r="390" spans="16:16" x14ac:dyDescent="0.25">
      <c r="P390" s="84"/>
    </row>
    <row r="391" spans="16:16" x14ac:dyDescent="0.25">
      <c r="P391" s="84"/>
    </row>
    <row r="392" spans="16:16" x14ac:dyDescent="0.25">
      <c r="P392" s="84"/>
    </row>
    <row r="393" spans="16:16" x14ac:dyDescent="0.25">
      <c r="P393" s="84"/>
    </row>
    <row r="394" spans="16:16" x14ac:dyDescent="0.25">
      <c r="P394" s="84"/>
    </row>
    <row r="395" spans="16:16" x14ac:dyDescent="0.25">
      <c r="P395" s="84"/>
    </row>
    <row r="396" spans="16:16" x14ac:dyDescent="0.25">
      <c r="P396" s="84"/>
    </row>
    <row r="397" spans="16:16" x14ac:dyDescent="0.25">
      <c r="P397" s="84"/>
    </row>
    <row r="398" spans="16:16" x14ac:dyDescent="0.25">
      <c r="P398" s="84"/>
    </row>
    <row r="399" spans="16:16" x14ac:dyDescent="0.25">
      <c r="P399" s="84"/>
    </row>
    <row r="400" spans="16:16" x14ac:dyDescent="0.25">
      <c r="P400" s="84"/>
    </row>
    <row r="401" spans="16:16" x14ac:dyDescent="0.25">
      <c r="P401" s="84"/>
    </row>
    <row r="402" spans="16:16" x14ac:dyDescent="0.25">
      <c r="P402" s="84"/>
    </row>
    <row r="403" spans="16:16" x14ac:dyDescent="0.25">
      <c r="P403" s="84"/>
    </row>
    <row r="404" spans="16:16" x14ac:dyDescent="0.25">
      <c r="P404" s="84"/>
    </row>
    <row r="405" spans="16:16" x14ac:dyDescent="0.25">
      <c r="P405" s="84"/>
    </row>
    <row r="406" spans="16:16" x14ac:dyDescent="0.25">
      <c r="P406" s="84"/>
    </row>
    <row r="407" spans="16:16" x14ac:dyDescent="0.25">
      <c r="P407" s="84"/>
    </row>
    <row r="408" spans="16:16" x14ac:dyDescent="0.25">
      <c r="P408" s="84"/>
    </row>
    <row r="409" spans="16:16" x14ac:dyDescent="0.25">
      <c r="P409" s="84"/>
    </row>
    <row r="410" spans="16:16" x14ac:dyDescent="0.25">
      <c r="P410" s="84"/>
    </row>
    <row r="411" spans="16:16" x14ac:dyDescent="0.25">
      <c r="P411" s="84"/>
    </row>
    <row r="412" spans="16:16" x14ac:dyDescent="0.25">
      <c r="P412" s="84"/>
    </row>
    <row r="413" spans="16:16" x14ac:dyDescent="0.25">
      <c r="P413" s="84"/>
    </row>
    <row r="414" spans="16:16" x14ac:dyDescent="0.25">
      <c r="P414" s="84"/>
    </row>
    <row r="415" spans="16:16" x14ac:dyDescent="0.25">
      <c r="P415" s="84"/>
    </row>
    <row r="416" spans="16:16" x14ac:dyDescent="0.25">
      <c r="P416" s="84"/>
    </row>
    <row r="417" spans="16:16" x14ac:dyDescent="0.25">
      <c r="P417" s="84"/>
    </row>
    <row r="418" spans="16:16" x14ac:dyDescent="0.25">
      <c r="P418" s="84"/>
    </row>
    <row r="419" spans="16:16" x14ac:dyDescent="0.25">
      <c r="P419" s="84"/>
    </row>
    <row r="420" spans="16:16" x14ac:dyDescent="0.25">
      <c r="P420" s="84"/>
    </row>
    <row r="421" spans="16:16" x14ac:dyDescent="0.25">
      <c r="P421" s="84"/>
    </row>
    <row r="422" spans="16:16" x14ac:dyDescent="0.25">
      <c r="P422" s="84"/>
    </row>
    <row r="423" spans="16:16" x14ac:dyDescent="0.25">
      <c r="P423" s="84"/>
    </row>
  </sheetData>
  <sheetProtection autoFilter="0"/>
  <dataConsolidate/>
  <mergeCells count="34">
    <mergeCell ref="EL1:EL2"/>
    <mergeCell ref="CW4:CZ4"/>
    <mergeCell ref="BY4:CB4"/>
    <mergeCell ref="BI4:BL4"/>
    <mergeCell ref="BM4:BP4"/>
    <mergeCell ref="BE4:BH4"/>
    <mergeCell ref="CC4:CF4"/>
    <mergeCell ref="CG4:CJ4"/>
    <mergeCell ref="AG4:AJ4"/>
    <mergeCell ref="AK4:AN4"/>
    <mergeCell ref="AO4:AR4"/>
    <mergeCell ref="AS4:AV4"/>
    <mergeCell ref="AW4:AZ4"/>
    <mergeCell ref="I1:J2"/>
    <mergeCell ref="Q4:T4"/>
    <mergeCell ref="U4:X4"/>
    <mergeCell ref="Y4:AB4"/>
    <mergeCell ref="AC4:AF4"/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</mergeCells>
  <phoneticPr fontId="37" type="noConversion"/>
  <conditionalFormatting sqref="EW5:EW360">
    <cfRule type="cellIs" dxfId="796" priority="8123" operator="greaterThan">
      <formula>0</formula>
    </cfRule>
  </conditionalFormatting>
  <conditionalFormatting sqref="J6:J360">
    <cfRule type="cellIs" dxfId="795" priority="1" operator="equal">
      <formula>"CRECHE"</formula>
    </cfRule>
    <cfRule type="cellIs" dxfId="794" priority="2" operator="equal">
      <formula>"ADAPTADO"</formula>
    </cfRule>
  </conditionalFormatting>
  <dataValidations disablePrompts="1" count="1">
    <dataValidation type="custom" allowBlank="1" showInputMessage="1" showErrorMessage="1" errorTitle="Atenção!" error="Veículo não é Adaptado" sqref="R6:R360 EJ6:EJ360 EH6:EH360 EF6:EF360 ED6:ED360 EB6:EB360 DZ6:DZ360 DX6:DX360 DV6:DV360 DT6:DT360 DR6:DR360 DP6:DP360 DN6:DN360 DL6:DL360 DJ6:DJ360 DH6:DH360 DF6:DF360 DD6:DD360 DB6:DB360 CZ6:CZ360 CX6:CX360 CV6:CV360 CT6:CT360 CR6:CR360 CP6:CP360 CN6:CN360 CL6:CL360 CJ6:CJ360 CH6:CH360 CF6:CF360 CD6:CD360 CB6:CB360 BZ6:BZ360 BX6:BX360 BV6:BV360 BT6:BT360 BR6:BR360 BP6:BP360 BN6:BN360 BL6:BL360 BJ6:BJ360 BH6:BH360 BF6:BF360 BD6:BD360 BB6:BB360 AZ6:AZ360 AX6:AX360 AV6:AV360 AT6:AT360 AR6:AR360 AP6:AP360 AN6:AN360 AL6:AL360 AJ6:AJ360 AH6:AH360 AF6:AF360 AD6:AD360 AB6:AB360 Z6:Z360 X6:X360 V6:V360 T6:T36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364"/>
  <sheetViews>
    <sheetView showGridLines="0" topLeftCell="R1" zoomScale="80" zoomScaleNormal="80" workbookViewId="0">
      <selection activeCell="L356" sqref="L356:BU36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657" t="str">
        <f>'APONTAMENTO CREDENCIAMENTO'!A1</f>
        <v>São Miguel</v>
      </c>
      <c r="B1" s="657"/>
      <c r="C1" s="657"/>
      <c r="D1" s="657"/>
      <c r="E1" s="657"/>
      <c r="F1" s="657"/>
      <c r="G1" s="664" t="str">
        <f>'BASE C'!E4</f>
        <v>ABRIL</v>
      </c>
      <c r="H1" s="664"/>
      <c r="I1" s="659" t="s">
        <v>37</v>
      </c>
      <c r="J1" s="659"/>
      <c r="K1" s="8"/>
    </row>
    <row r="2" spans="1:75" s="78" customFormat="1" ht="21.95" customHeight="1" thickBot="1" x14ac:dyDescent="0.25">
      <c r="A2" s="657"/>
      <c r="B2" s="657"/>
      <c r="C2" s="657"/>
      <c r="D2" s="657"/>
      <c r="E2" s="657"/>
      <c r="F2" s="657"/>
      <c r="G2" s="665" t="s">
        <v>167</v>
      </c>
      <c r="H2" s="666"/>
      <c r="I2" s="659"/>
      <c r="J2" s="659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667" t="s">
        <v>16</v>
      </c>
      <c r="G4" s="667"/>
      <c r="H4" s="245" t="s">
        <v>12</v>
      </c>
      <c r="I4" s="246" t="s">
        <v>42</v>
      </c>
      <c r="J4" s="247" t="s">
        <v>43</v>
      </c>
      <c r="K4" s="147" t="s">
        <v>44</v>
      </c>
      <c r="L4" s="670">
        <f>F5</f>
        <v>46113</v>
      </c>
      <c r="M4" s="671"/>
      <c r="N4" s="668">
        <f>L4+1</f>
        <v>46114</v>
      </c>
      <c r="O4" s="668"/>
      <c r="P4" s="668">
        <f>N4+1</f>
        <v>46115</v>
      </c>
      <c r="Q4" s="668"/>
      <c r="R4" s="668">
        <f>P4+1</f>
        <v>46116</v>
      </c>
      <c r="S4" s="668"/>
      <c r="T4" s="668">
        <f>R4+1</f>
        <v>46117</v>
      </c>
      <c r="U4" s="668"/>
      <c r="V4" s="668">
        <f>T4+1</f>
        <v>46118</v>
      </c>
      <c r="W4" s="668"/>
      <c r="X4" s="669">
        <f>V4+1</f>
        <v>46119</v>
      </c>
      <c r="Y4" s="669"/>
      <c r="Z4" s="669">
        <f>X4+1</f>
        <v>46120</v>
      </c>
      <c r="AA4" s="669"/>
      <c r="AB4" s="668">
        <f>Z4+1</f>
        <v>46121</v>
      </c>
      <c r="AC4" s="668"/>
      <c r="AD4" s="668">
        <f>AB4+1</f>
        <v>46122</v>
      </c>
      <c r="AE4" s="668"/>
      <c r="AF4" s="668">
        <f>AD4+1</f>
        <v>46123</v>
      </c>
      <c r="AG4" s="668"/>
      <c r="AH4" s="668">
        <f>AF4+1</f>
        <v>46124</v>
      </c>
      <c r="AI4" s="668"/>
      <c r="AJ4" s="668">
        <f>AH4+1</f>
        <v>46125</v>
      </c>
      <c r="AK4" s="668"/>
      <c r="AL4" s="669">
        <f>AJ4+1</f>
        <v>46126</v>
      </c>
      <c r="AM4" s="669"/>
      <c r="AN4" s="669">
        <f>AL4+1</f>
        <v>46127</v>
      </c>
      <c r="AO4" s="669"/>
      <c r="AP4" s="668">
        <f>AN4+1</f>
        <v>46128</v>
      </c>
      <c r="AQ4" s="668"/>
      <c r="AR4" s="668">
        <f>AP4+1</f>
        <v>46129</v>
      </c>
      <c r="AS4" s="668"/>
      <c r="AT4" s="668">
        <f>AR4+1</f>
        <v>46130</v>
      </c>
      <c r="AU4" s="668"/>
      <c r="AV4" s="668">
        <f>AT4+1</f>
        <v>46131</v>
      </c>
      <c r="AW4" s="668"/>
      <c r="AX4" s="668">
        <f>AV4+1</f>
        <v>46132</v>
      </c>
      <c r="AY4" s="668"/>
      <c r="AZ4" s="669">
        <f>AX4+1</f>
        <v>46133</v>
      </c>
      <c r="BA4" s="669"/>
      <c r="BB4" s="669">
        <f>AZ4+1</f>
        <v>46134</v>
      </c>
      <c r="BC4" s="669"/>
      <c r="BD4" s="668">
        <f>BB4+1</f>
        <v>46135</v>
      </c>
      <c r="BE4" s="668"/>
      <c r="BF4" s="668">
        <f>BD4+1</f>
        <v>46136</v>
      </c>
      <c r="BG4" s="668"/>
      <c r="BH4" s="668">
        <f>BF4+1</f>
        <v>46137</v>
      </c>
      <c r="BI4" s="668"/>
      <c r="BJ4" s="668">
        <f>BH4+1</f>
        <v>46138</v>
      </c>
      <c r="BK4" s="668"/>
      <c r="BL4" s="668">
        <f>BJ4+1</f>
        <v>46139</v>
      </c>
      <c r="BM4" s="668"/>
      <c r="BN4" s="669">
        <f>BL4+1</f>
        <v>46140</v>
      </c>
      <c r="BO4" s="669"/>
      <c r="BP4" s="669">
        <f t="shared" ref="BP4" si="1">BN4+1</f>
        <v>46141</v>
      </c>
      <c r="BQ4" s="669"/>
      <c r="BR4" s="668">
        <f t="shared" ref="BR4" si="2">BP4+1</f>
        <v>46142</v>
      </c>
      <c r="BS4" s="668"/>
      <c r="BT4" s="668"/>
      <c r="BU4" s="668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3194</v>
      </c>
      <c r="B6" s="526" t="s">
        <v>3195</v>
      </c>
      <c r="C6" s="527">
        <v>1</v>
      </c>
      <c r="D6" s="528" t="s">
        <v>3196</v>
      </c>
      <c r="E6" s="426" t="s">
        <v>3197</v>
      </c>
      <c r="F6" s="529" t="s">
        <v>3182</v>
      </c>
      <c r="G6" s="529" t="s">
        <v>3183</v>
      </c>
      <c r="H6" s="530" t="s">
        <v>2049</v>
      </c>
      <c r="I6" s="384" t="s">
        <v>2049</v>
      </c>
      <c r="J6" s="353" t="s">
        <v>3184</v>
      </c>
      <c r="K6" s="354" t="s">
        <v>3185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3194</v>
      </c>
      <c r="B7" s="386" t="s">
        <v>3195</v>
      </c>
      <c r="C7" s="352" t="s">
        <v>3186</v>
      </c>
      <c r="D7" s="387" t="s">
        <v>3196</v>
      </c>
      <c r="E7" s="388" t="s">
        <v>3197</v>
      </c>
      <c r="F7" s="389" t="s">
        <v>3182</v>
      </c>
      <c r="G7" s="389" t="s">
        <v>3183</v>
      </c>
      <c r="H7" s="390" t="s">
        <v>2049</v>
      </c>
      <c r="I7" s="391" t="s">
        <v>2049</v>
      </c>
      <c r="J7" s="353" t="s">
        <v>3184</v>
      </c>
      <c r="K7" s="353" t="s">
        <v>3187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3194</v>
      </c>
      <c r="B8" s="386" t="s">
        <v>3195</v>
      </c>
      <c r="C8" s="392" t="s">
        <v>3186</v>
      </c>
      <c r="D8" s="387" t="s">
        <v>3196</v>
      </c>
      <c r="E8" s="388" t="s">
        <v>3197</v>
      </c>
      <c r="F8" s="389" t="s">
        <v>3182</v>
      </c>
      <c r="G8" s="389" t="s">
        <v>3183</v>
      </c>
      <c r="H8" s="390" t="s">
        <v>2049</v>
      </c>
      <c r="I8" s="391" t="s">
        <v>2049</v>
      </c>
      <c r="J8" s="353" t="s">
        <v>3184</v>
      </c>
      <c r="K8" s="355" t="s">
        <v>3188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3194</v>
      </c>
      <c r="B9" s="386" t="s">
        <v>3195</v>
      </c>
      <c r="C9" s="392" t="s">
        <v>3186</v>
      </c>
      <c r="D9" s="387" t="s">
        <v>3196</v>
      </c>
      <c r="E9" s="388" t="s">
        <v>3197</v>
      </c>
      <c r="F9" s="389" t="s">
        <v>3182</v>
      </c>
      <c r="G9" s="389" t="s">
        <v>3183</v>
      </c>
      <c r="H9" s="390" t="s">
        <v>2049</v>
      </c>
      <c r="I9" s="391" t="s">
        <v>2049</v>
      </c>
      <c r="J9" s="353" t="s">
        <v>3184</v>
      </c>
      <c r="K9" s="356" t="s">
        <v>3189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898" t="s">
        <v>3194</v>
      </c>
      <c r="B10" s="393" t="s">
        <v>3195</v>
      </c>
      <c r="C10" s="394" t="s">
        <v>3186</v>
      </c>
      <c r="D10" s="395" t="s">
        <v>3196</v>
      </c>
      <c r="E10" s="411" t="s">
        <v>3197</v>
      </c>
      <c r="F10" s="396" t="s">
        <v>3182</v>
      </c>
      <c r="G10" s="396" t="s">
        <v>3183</v>
      </c>
      <c r="H10" s="397" t="s">
        <v>2049</v>
      </c>
      <c r="I10" s="899" t="s">
        <v>2049</v>
      </c>
      <c r="J10" s="353" t="s">
        <v>3184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3198</v>
      </c>
      <c r="B11" s="526" t="s">
        <v>3199</v>
      </c>
      <c r="C11" s="527">
        <v>1</v>
      </c>
      <c r="D11" s="528" t="s">
        <v>3200</v>
      </c>
      <c r="E11" s="426" t="s">
        <v>3201</v>
      </c>
      <c r="F11" s="529" t="s">
        <v>3182</v>
      </c>
      <c r="G11" s="529" t="s">
        <v>3183</v>
      </c>
      <c r="H11" s="530" t="s">
        <v>2050</v>
      </c>
      <c r="I11" s="384" t="s">
        <v>2050</v>
      </c>
      <c r="J11" s="353" t="s">
        <v>3184</v>
      </c>
      <c r="K11" s="354" t="s">
        <v>3185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3198</v>
      </c>
      <c r="B12" s="386" t="s">
        <v>3199</v>
      </c>
      <c r="C12" s="352" t="s">
        <v>3186</v>
      </c>
      <c r="D12" s="387" t="s">
        <v>3200</v>
      </c>
      <c r="E12" s="388" t="s">
        <v>3201</v>
      </c>
      <c r="F12" s="389" t="s">
        <v>3182</v>
      </c>
      <c r="G12" s="389" t="s">
        <v>3183</v>
      </c>
      <c r="H12" s="390" t="s">
        <v>2050</v>
      </c>
      <c r="I12" s="391" t="s">
        <v>2050</v>
      </c>
      <c r="J12" s="353" t="s">
        <v>3184</v>
      </c>
      <c r="K12" s="353" t="s">
        <v>3187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3198</v>
      </c>
      <c r="B13" s="386" t="s">
        <v>3199</v>
      </c>
      <c r="C13" s="392" t="s">
        <v>3186</v>
      </c>
      <c r="D13" s="387" t="s">
        <v>3200</v>
      </c>
      <c r="E13" s="388" t="s">
        <v>3201</v>
      </c>
      <c r="F13" s="389" t="s">
        <v>3182</v>
      </c>
      <c r="G13" s="389" t="s">
        <v>3183</v>
      </c>
      <c r="H13" s="390" t="s">
        <v>2050</v>
      </c>
      <c r="I13" s="391" t="s">
        <v>2050</v>
      </c>
      <c r="J13" s="353" t="s">
        <v>3184</v>
      </c>
      <c r="K13" s="355" t="s">
        <v>3188</v>
      </c>
      <c r="L13" s="400"/>
      <c r="M13" s="401"/>
      <c r="N13" s="400"/>
      <c r="O13" s="401"/>
      <c r="P13" s="400"/>
      <c r="Q13" s="401"/>
      <c r="R13" s="400"/>
      <c r="S13" s="401"/>
      <c r="T13" s="400"/>
      <c r="U13" s="401"/>
      <c r="V13" s="400"/>
      <c r="W13" s="401"/>
      <c r="X13" s="400"/>
      <c r="Y13" s="401"/>
      <c r="Z13" s="400"/>
      <c r="AA13" s="401"/>
      <c r="AB13" s="400"/>
      <c r="AC13" s="401"/>
      <c r="AD13" s="400"/>
      <c r="AE13" s="401"/>
      <c r="AF13" s="400"/>
      <c r="AG13" s="401"/>
      <c r="AH13" s="400"/>
      <c r="AI13" s="401"/>
      <c r="AJ13" s="400"/>
      <c r="AK13" s="401"/>
      <c r="AL13" s="400"/>
      <c r="AM13" s="401"/>
      <c r="AN13" s="400"/>
      <c r="AO13" s="401"/>
      <c r="AP13" s="400"/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/>
      <c r="BE13" s="401"/>
      <c r="BF13" s="400"/>
      <c r="BG13" s="401"/>
      <c r="BH13" s="400"/>
      <c r="BI13" s="401"/>
      <c r="BJ13" s="400"/>
      <c r="BK13" s="401"/>
      <c r="BL13" s="400"/>
      <c r="BM13" s="401"/>
      <c r="BN13" s="400"/>
      <c r="BO13" s="401"/>
      <c r="BP13" s="400"/>
      <c r="BQ13" s="401"/>
      <c r="BR13" s="400"/>
      <c r="BS13" s="401"/>
      <c r="BT13" s="400"/>
      <c r="BU13" s="401"/>
      <c r="BV13" s="337">
        <f t="shared" si="5"/>
        <v>0</v>
      </c>
      <c r="BW13" s="337">
        <f t="shared" si="6"/>
        <v>0</v>
      </c>
    </row>
    <row r="14" spans="1:75" s="64" customFormat="1" ht="21.95" customHeight="1" x14ac:dyDescent="0.2">
      <c r="A14" s="385" t="s">
        <v>3198</v>
      </c>
      <c r="B14" s="386" t="s">
        <v>3199</v>
      </c>
      <c r="C14" s="392" t="s">
        <v>3186</v>
      </c>
      <c r="D14" s="387" t="s">
        <v>3200</v>
      </c>
      <c r="E14" s="388" t="s">
        <v>3201</v>
      </c>
      <c r="F14" s="389" t="s">
        <v>3182</v>
      </c>
      <c r="G14" s="389" t="s">
        <v>3183</v>
      </c>
      <c r="H14" s="390" t="s">
        <v>2050</v>
      </c>
      <c r="I14" s="391" t="s">
        <v>2050</v>
      </c>
      <c r="J14" s="353" t="s">
        <v>3184</v>
      </c>
      <c r="K14" s="356" t="s">
        <v>3189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898" t="s">
        <v>3198</v>
      </c>
      <c r="B15" s="393" t="s">
        <v>3199</v>
      </c>
      <c r="C15" s="394" t="s">
        <v>3186</v>
      </c>
      <c r="D15" s="395" t="s">
        <v>3200</v>
      </c>
      <c r="E15" s="411" t="s">
        <v>3201</v>
      </c>
      <c r="F15" s="396" t="s">
        <v>3182</v>
      </c>
      <c r="G15" s="396" t="s">
        <v>3183</v>
      </c>
      <c r="H15" s="397" t="s">
        <v>2050</v>
      </c>
      <c r="I15" s="899" t="s">
        <v>2050</v>
      </c>
      <c r="J15" s="353" t="s">
        <v>3184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3202</v>
      </c>
      <c r="B16" s="526" t="s">
        <v>3203</v>
      </c>
      <c r="C16" s="527">
        <v>1</v>
      </c>
      <c r="D16" s="528" t="s">
        <v>3204</v>
      </c>
      <c r="E16" s="426" t="s">
        <v>3205</v>
      </c>
      <c r="F16" s="529" t="s">
        <v>3182</v>
      </c>
      <c r="G16" s="529" t="s">
        <v>3183</v>
      </c>
      <c r="H16" s="530" t="s">
        <v>2051</v>
      </c>
      <c r="I16" s="384" t="s">
        <v>2051</v>
      </c>
      <c r="J16" s="353" t="s">
        <v>3184</v>
      </c>
      <c r="K16" s="354" t="s">
        <v>3185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3202</v>
      </c>
      <c r="B17" s="386" t="s">
        <v>3203</v>
      </c>
      <c r="C17" s="352" t="s">
        <v>3186</v>
      </c>
      <c r="D17" s="387" t="s">
        <v>3204</v>
      </c>
      <c r="E17" s="388" t="s">
        <v>3205</v>
      </c>
      <c r="F17" s="389" t="s">
        <v>3182</v>
      </c>
      <c r="G17" s="389" t="s">
        <v>3183</v>
      </c>
      <c r="H17" s="390" t="s">
        <v>2051</v>
      </c>
      <c r="I17" s="391" t="s">
        <v>2051</v>
      </c>
      <c r="J17" s="353" t="s">
        <v>3184</v>
      </c>
      <c r="K17" s="353" t="s">
        <v>3187</v>
      </c>
      <c r="L17" s="400">
        <v>3</v>
      </c>
      <c r="M17" s="401"/>
      <c r="N17" s="400"/>
      <c r="O17" s="401"/>
      <c r="P17" s="400"/>
      <c r="Q17" s="401"/>
      <c r="R17" s="400"/>
      <c r="S17" s="401"/>
      <c r="T17" s="400"/>
      <c r="U17" s="401"/>
      <c r="V17" s="400">
        <v>3</v>
      </c>
      <c r="W17" s="401"/>
      <c r="X17" s="400"/>
      <c r="Y17" s="401"/>
      <c r="Z17" s="400">
        <v>3</v>
      </c>
      <c r="AA17" s="401"/>
      <c r="AB17" s="400">
        <v>1</v>
      </c>
      <c r="AC17" s="401"/>
      <c r="AD17" s="400"/>
      <c r="AE17" s="401"/>
      <c r="AF17" s="400"/>
      <c r="AG17" s="401"/>
      <c r="AH17" s="400"/>
      <c r="AI17" s="401"/>
      <c r="AJ17" s="400">
        <v>3</v>
      </c>
      <c r="AK17" s="401"/>
      <c r="AL17" s="400"/>
      <c r="AM17" s="401"/>
      <c r="AN17" s="400">
        <v>3</v>
      </c>
      <c r="AO17" s="401"/>
      <c r="AP17" s="400">
        <v>1</v>
      </c>
      <c r="AQ17" s="401"/>
      <c r="AR17" s="400"/>
      <c r="AS17" s="401"/>
      <c r="AT17" s="400"/>
      <c r="AU17" s="401"/>
      <c r="AV17" s="400"/>
      <c r="AW17" s="401"/>
      <c r="AX17" s="400"/>
      <c r="AY17" s="401"/>
      <c r="AZ17" s="400"/>
      <c r="BA17" s="401"/>
      <c r="BB17" s="400">
        <v>3</v>
      </c>
      <c r="BC17" s="401"/>
      <c r="BD17" s="400">
        <v>1</v>
      </c>
      <c r="BE17" s="401"/>
      <c r="BF17" s="400"/>
      <c r="BG17" s="401"/>
      <c r="BH17" s="400"/>
      <c r="BI17" s="401"/>
      <c r="BJ17" s="400"/>
      <c r="BK17" s="401"/>
      <c r="BL17" s="400">
        <v>3</v>
      </c>
      <c r="BM17" s="401"/>
      <c r="BN17" s="400"/>
      <c r="BO17" s="401"/>
      <c r="BP17" s="400">
        <v>3</v>
      </c>
      <c r="BQ17" s="401"/>
      <c r="BR17" s="400">
        <v>1</v>
      </c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28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3202</v>
      </c>
      <c r="B18" s="386" t="s">
        <v>3203</v>
      </c>
      <c r="C18" s="392" t="s">
        <v>3186</v>
      </c>
      <c r="D18" s="387" t="s">
        <v>3204</v>
      </c>
      <c r="E18" s="388" t="s">
        <v>3205</v>
      </c>
      <c r="F18" s="389" t="s">
        <v>3182</v>
      </c>
      <c r="G18" s="389" t="s">
        <v>3183</v>
      </c>
      <c r="H18" s="390" t="s">
        <v>2051</v>
      </c>
      <c r="I18" s="391" t="s">
        <v>2051</v>
      </c>
      <c r="J18" s="353" t="s">
        <v>3184</v>
      </c>
      <c r="K18" s="355" t="s">
        <v>3188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3202</v>
      </c>
      <c r="B19" s="386" t="s">
        <v>3203</v>
      </c>
      <c r="C19" s="392" t="s">
        <v>3186</v>
      </c>
      <c r="D19" s="387" t="s">
        <v>3204</v>
      </c>
      <c r="E19" s="388" t="s">
        <v>3205</v>
      </c>
      <c r="F19" s="389" t="s">
        <v>3182</v>
      </c>
      <c r="G19" s="389" t="s">
        <v>3183</v>
      </c>
      <c r="H19" s="390" t="s">
        <v>2051</v>
      </c>
      <c r="I19" s="391" t="s">
        <v>2051</v>
      </c>
      <c r="J19" s="353" t="s">
        <v>3184</v>
      </c>
      <c r="K19" s="356" t="s">
        <v>3189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898" t="s">
        <v>3202</v>
      </c>
      <c r="B20" s="393" t="s">
        <v>3203</v>
      </c>
      <c r="C20" s="394" t="s">
        <v>3186</v>
      </c>
      <c r="D20" s="395" t="s">
        <v>3204</v>
      </c>
      <c r="E20" s="411" t="s">
        <v>3205</v>
      </c>
      <c r="F20" s="396" t="s">
        <v>3182</v>
      </c>
      <c r="G20" s="396" t="s">
        <v>3183</v>
      </c>
      <c r="H20" s="397" t="s">
        <v>2051</v>
      </c>
      <c r="I20" s="899" t="s">
        <v>2051</v>
      </c>
      <c r="J20" s="353" t="s">
        <v>3184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3206</v>
      </c>
      <c r="B21" s="526" t="s">
        <v>3207</v>
      </c>
      <c r="C21" s="527">
        <v>1</v>
      </c>
      <c r="D21" s="528" t="s">
        <v>3208</v>
      </c>
      <c r="E21" s="426" t="s">
        <v>3209</v>
      </c>
      <c r="F21" s="529" t="s">
        <v>3182</v>
      </c>
      <c r="G21" s="529" t="s">
        <v>3183</v>
      </c>
      <c r="H21" s="530" t="s">
        <v>2052</v>
      </c>
      <c r="I21" s="384" t="s">
        <v>2052</v>
      </c>
      <c r="J21" s="353" t="s">
        <v>3184</v>
      </c>
      <c r="K21" s="354" t="s">
        <v>3185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3206</v>
      </c>
      <c r="B22" s="386" t="s">
        <v>3207</v>
      </c>
      <c r="C22" s="352" t="s">
        <v>3186</v>
      </c>
      <c r="D22" s="387" t="s">
        <v>3208</v>
      </c>
      <c r="E22" s="388" t="s">
        <v>3209</v>
      </c>
      <c r="F22" s="389" t="s">
        <v>3182</v>
      </c>
      <c r="G22" s="389" t="s">
        <v>3183</v>
      </c>
      <c r="H22" s="390" t="s">
        <v>2052</v>
      </c>
      <c r="I22" s="391" t="s">
        <v>2052</v>
      </c>
      <c r="J22" s="353" t="s">
        <v>3184</v>
      </c>
      <c r="K22" s="353" t="s">
        <v>3187</v>
      </c>
      <c r="L22" s="400"/>
      <c r="M22" s="401"/>
      <c r="N22" s="400">
        <v>1</v>
      </c>
      <c r="O22" s="401"/>
      <c r="P22" s="400"/>
      <c r="Q22" s="401"/>
      <c r="R22" s="400"/>
      <c r="S22" s="401"/>
      <c r="T22" s="400"/>
      <c r="U22" s="401"/>
      <c r="V22" s="400"/>
      <c r="W22" s="401"/>
      <c r="X22" s="400">
        <v>1</v>
      </c>
      <c r="Y22" s="401"/>
      <c r="Z22" s="400"/>
      <c r="AA22" s="401"/>
      <c r="AB22" s="400">
        <v>1</v>
      </c>
      <c r="AC22" s="401"/>
      <c r="AD22" s="400"/>
      <c r="AE22" s="401"/>
      <c r="AF22" s="400"/>
      <c r="AG22" s="401"/>
      <c r="AH22" s="400"/>
      <c r="AI22" s="401"/>
      <c r="AJ22" s="400"/>
      <c r="AK22" s="401"/>
      <c r="AL22" s="400">
        <v>1</v>
      </c>
      <c r="AM22" s="401"/>
      <c r="AN22" s="400"/>
      <c r="AO22" s="401"/>
      <c r="AP22" s="400">
        <v>1</v>
      </c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>
        <v>2</v>
      </c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>
        <v>2</v>
      </c>
      <c r="BQ22" s="401"/>
      <c r="BR22" s="400">
        <v>2</v>
      </c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11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3206</v>
      </c>
      <c r="B23" s="386" t="s">
        <v>3207</v>
      </c>
      <c r="C23" s="392" t="s">
        <v>3186</v>
      </c>
      <c r="D23" s="387" t="s">
        <v>3208</v>
      </c>
      <c r="E23" s="388" t="s">
        <v>3209</v>
      </c>
      <c r="F23" s="389" t="s">
        <v>3182</v>
      </c>
      <c r="G23" s="389" t="s">
        <v>3183</v>
      </c>
      <c r="H23" s="390" t="s">
        <v>2052</v>
      </c>
      <c r="I23" s="391" t="s">
        <v>2052</v>
      </c>
      <c r="J23" s="353" t="s">
        <v>3184</v>
      </c>
      <c r="K23" s="355" t="s">
        <v>3188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3206</v>
      </c>
      <c r="B24" s="386" t="s">
        <v>3207</v>
      </c>
      <c r="C24" s="392" t="s">
        <v>3186</v>
      </c>
      <c r="D24" s="387" t="s">
        <v>3208</v>
      </c>
      <c r="E24" s="388" t="s">
        <v>3209</v>
      </c>
      <c r="F24" s="389" t="s">
        <v>3182</v>
      </c>
      <c r="G24" s="389" t="s">
        <v>3183</v>
      </c>
      <c r="H24" s="390" t="s">
        <v>2052</v>
      </c>
      <c r="I24" s="391" t="s">
        <v>2052</v>
      </c>
      <c r="J24" s="353" t="s">
        <v>3184</v>
      </c>
      <c r="K24" s="356" t="s">
        <v>3189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898" t="s">
        <v>3206</v>
      </c>
      <c r="B25" s="393" t="s">
        <v>3207</v>
      </c>
      <c r="C25" s="394" t="s">
        <v>3186</v>
      </c>
      <c r="D25" s="395" t="s">
        <v>3208</v>
      </c>
      <c r="E25" s="411" t="s">
        <v>3209</v>
      </c>
      <c r="F25" s="396" t="s">
        <v>3182</v>
      </c>
      <c r="G25" s="396" t="s">
        <v>3183</v>
      </c>
      <c r="H25" s="397" t="s">
        <v>2052</v>
      </c>
      <c r="I25" s="899" t="s">
        <v>2052</v>
      </c>
      <c r="J25" s="353" t="s">
        <v>3184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3210</v>
      </c>
      <c r="B26" s="526" t="s">
        <v>3211</v>
      </c>
      <c r="C26" s="527">
        <v>1</v>
      </c>
      <c r="D26" s="528" t="s">
        <v>3212</v>
      </c>
      <c r="E26" s="426" t="s">
        <v>3213</v>
      </c>
      <c r="F26" s="529" t="s">
        <v>3182</v>
      </c>
      <c r="G26" s="529" t="s">
        <v>3183</v>
      </c>
      <c r="H26" s="530" t="s">
        <v>2053</v>
      </c>
      <c r="I26" s="384" t="s">
        <v>2053</v>
      </c>
      <c r="J26" s="353" t="s">
        <v>3184</v>
      </c>
      <c r="K26" s="354" t="s">
        <v>3185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3210</v>
      </c>
      <c r="B27" s="386" t="s">
        <v>3211</v>
      </c>
      <c r="C27" s="352" t="s">
        <v>3186</v>
      </c>
      <c r="D27" s="387" t="s">
        <v>3212</v>
      </c>
      <c r="E27" s="388" t="s">
        <v>3213</v>
      </c>
      <c r="F27" s="389" t="s">
        <v>3182</v>
      </c>
      <c r="G27" s="389" t="s">
        <v>3183</v>
      </c>
      <c r="H27" s="390" t="s">
        <v>2053</v>
      </c>
      <c r="I27" s="391" t="s">
        <v>2053</v>
      </c>
      <c r="J27" s="353" t="s">
        <v>3184</v>
      </c>
      <c r="K27" s="353" t="s">
        <v>3187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/>
      <c r="Y27" s="401"/>
      <c r="Z27" s="400"/>
      <c r="AA27" s="401"/>
      <c r="AB27" s="400"/>
      <c r="AC27" s="401"/>
      <c r="AD27" s="400"/>
      <c r="AE27" s="401"/>
      <c r="AF27" s="400"/>
      <c r="AG27" s="401"/>
      <c r="AH27" s="400"/>
      <c r="AI27" s="401"/>
      <c r="AJ27" s="400"/>
      <c r="AK27" s="401"/>
      <c r="AL27" s="400"/>
      <c r="AM27" s="401"/>
      <c r="AN27" s="400"/>
      <c r="AO27" s="401"/>
      <c r="AP27" s="400"/>
      <c r="AQ27" s="401"/>
      <c r="AR27" s="400"/>
      <c r="AS27" s="401"/>
      <c r="AT27" s="400"/>
      <c r="AU27" s="401"/>
      <c r="AV27" s="400"/>
      <c r="AW27" s="401"/>
      <c r="AX27" s="400"/>
      <c r="AY27" s="401"/>
      <c r="AZ27" s="400"/>
      <c r="BA27" s="401"/>
      <c r="BB27" s="400"/>
      <c r="BC27" s="401"/>
      <c r="BD27" s="400"/>
      <c r="BE27" s="401"/>
      <c r="BF27" s="400"/>
      <c r="BG27" s="401"/>
      <c r="BH27" s="400"/>
      <c r="BI27" s="401"/>
      <c r="BJ27" s="400"/>
      <c r="BK27" s="401"/>
      <c r="BL27" s="400"/>
      <c r="BM27" s="401"/>
      <c r="BN27" s="400"/>
      <c r="BO27" s="401"/>
      <c r="BP27" s="400"/>
      <c r="BQ27" s="401"/>
      <c r="BR27" s="400"/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0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3210</v>
      </c>
      <c r="B28" s="386" t="s">
        <v>3211</v>
      </c>
      <c r="C28" s="392" t="s">
        <v>3186</v>
      </c>
      <c r="D28" s="387" t="s">
        <v>3212</v>
      </c>
      <c r="E28" s="388" t="s">
        <v>3213</v>
      </c>
      <c r="F28" s="389" t="s">
        <v>3182</v>
      </c>
      <c r="G28" s="389" t="s">
        <v>3183</v>
      </c>
      <c r="H28" s="390" t="s">
        <v>2053</v>
      </c>
      <c r="I28" s="391" t="s">
        <v>2053</v>
      </c>
      <c r="J28" s="353" t="s">
        <v>3184</v>
      </c>
      <c r="K28" s="355" t="s">
        <v>3188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3210</v>
      </c>
      <c r="B29" s="386" t="s">
        <v>3211</v>
      </c>
      <c r="C29" s="392" t="s">
        <v>3186</v>
      </c>
      <c r="D29" s="387" t="s">
        <v>3212</v>
      </c>
      <c r="E29" s="388" t="s">
        <v>3213</v>
      </c>
      <c r="F29" s="389" t="s">
        <v>3182</v>
      </c>
      <c r="G29" s="389" t="s">
        <v>3183</v>
      </c>
      <c r="H29" s="390" t="s">
        <v>2053</v>
      </c>
      <c r="I29" s="391" t="s">
        <v>2053</v>
      </c>
      <c r="J29" s="353" t="s">
        <v>3184</v>
      </c>
      <c r="K29" s="356" t="s">
        <v>3189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898" t="s">
        <v>3210</v>
      </c>
      <c r="B30" s="393" t="s">
        <v>3211</v>
      </c>
      <c r="C30" s="394" t="s">
        <v>3186</v>
      </c>
      <c r="D30" s="395" t="s">
        <v>3212</v>
      </c>
      <c r="E30" s="411" t="s">
        <v>3213</v>
      </c>
      <c r="F30" s="396" t="s">
        <v>3182</v>
      </c>
      <c r="G30" s="396" t="s">
        <v>3183</v>
      </c>
      <c r="H30" s="397" t="s">
        <v>2053</v>
      </c>
      <c r="I30" s="899" t="s">
        <v>2053</v>
      </c>
      <c r="J30" s="353" t="s">
        <v>3184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3214</v>
      </c>
      <c r="B31" s="526" t="s">
        <v>3215</v>
      </c>
      <c r="C31" s="527">
        <v>1</v>
      </c>
      <c r="D31" s="528" t="s">
        <v>3216</v>
      </c>
      <c r="E31" s="426" t="s">
        <v>3217</v>
      </c>
      <c r="F31" s="529" t="s">
        <v>3182</v>
      </c>
      <c r="G31" s="529" t="s">
        <v>3183</v>
      </c>
      <c r="H31" s="530" t="s">
        <v>2054</v>
      </c>
      <c r="I31" s="384" t="s">
        <v>2054</v>
      </c>
      <c r="J31" s="353" t="s">
        <v>3184</v>
      </c>
      <c r="K31" s="354" t="s">
        <v>3185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3214</v>
      </c>
      <c r="B32" s="386" t="s">
        <v>3215</v>
      </c>
      <c r="C32" s="352" t="s">
        <v>3186</v>
      </c>
      <c r="D32" s="387" t="s">
        <v>3216</v>
      </c>
      <c r="E32" s="388" t="s">
        <v>3217</v>
      </c>
      <c r="F32" s="389" t="s">
        <v>3182</v>
      </c>
      <c r="G32" s="389" t="s">
        <v>3183</v>
      </c>
      <c r="H32" s="390" t="s">
        <v>2054</v>
      </c>
      <c r="I32" s="391" t="s">
        <v>2054</v>
      </c>
      <c r="J32" s="353" t="s">
        <v>3184</v>
      </c>
      <c r="K32" s="353" t="s">
        <v>3187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3214</v>
      </c>
      <c r="B33" s="386" t="s">
        <v>3215</v>
      </c>
      <c r="C33" s="392" t="s">
        <v>3186</v>
      </c>
      <c r="D33" s="387" t="s">
        <v>3216</v>
      </c>
      <c r="E33" s="388" t="s">
        <v>3217</v>
      </c>
      <c r="F33" s="389" t="s">
        <v>3182</v>
      </c>
      <c r="G33" s="389" t="s">
        <v>3183</v>
      </c>
      <c r="H33" s="390" t="s">
        <v>2054</v>
      </c>
      <c r="I33" s="391" t="s">
        <v>2054</v>
      </c>
      <c r="J33" s="353" t="s">
        <v>3184</v>
      </c>
      <c r="K33" s="355" t="s">
        <v>3188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3214</v>
      </c>
      <c r="B34" s="386" t="s">
        <v>3215</v>
      </c>
      <c r="C34" s="392" t="s">
        <v>3186</v>
      </c>
      <c r="D34" s="387" t="s">
        <v>3216</v>
      </c>
      <c r="E34" s="388" t="s">
        <v>3217</v>
      </c>
      <c r="F34" s="389" t="s">
        <v>3182</v>
      </c>
      <c r="G34" s="389" t="s">
        <v>3183</v>
      </c>
      <c r="H34" s="390" t="s">
        <v>2054</v>
      </c>
      <c r="I34" s="391" t="s">
        <v>2054</v>
      </c>
      <c r="J34" s="353" t="s">
        <v>3184</v>
      </c>
      <c r="K34" s="356" t="s">
        <v>3189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898" t="s">
        <v>3214</v>
      </c>
      <c r="B35" s="393" t="s">
        <v>3215</v>
      </c>
      <c r="C35" s="394" t="s">
        <v>3186</v>
      </c>
      <c r="D35" s="395" t="s">
        <v>3216</v>
      </c>
      <c r="E35" s="411" t="s">
        <v>3217</v>
      </c>
      <c r="F35" s="396" t="s">
        <v>3182</v>
      </c>
      <c r="G35" s="396" t="s">
        <v>3183</v>
      </c>
      <c r="H35" s="397" t="s">
        <v>2054</v>
      </c>
      <c r="I35" s="899" t="s">
        <v>2054</v>
      </c>
      <c r="J35" s="353" t="s">
        <v>3184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3218</v>
      </c>
      <c r="B36" s="526" t="s">
        <v>3219</v>
      </c>
      <c r="C36" s="527">
        <v>1</v>
      </c>
      <c r="D36" s="528" t="s">
        <v>3220</v>
      </c>
      <c r="E36" s="426" t="s">
        <v>3221</v>
      </c>
      <c r="F36" s="529" t="s">
        <v>3182</v>
      </c>
      <c r="G36" s="529" t="s">
        <v>3183</v>
      </c>
      <c r="H36" s="530" t="s">
        <v>2055</v>
      </c>
      <c r="I36" s="384" t="s">
        <v>2055</v>
      </c>
      <c r="J36" s="353" t="s">
        <v>3184</v>
      </c>
      <c r="K36" s="354" t="s">
        <v>3185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3218</v>
      </c>
      <c r="B37" s="386" t="s">
        <v>3219</v>
      </c>
      <c r="C37" s="352" t="s">
        <v>3186</v>
      </c>
      <c r="D37" s="387" t="s">
        <v>3220</v>
      </c>
      <c r="E37" s="388" t="s">
        <v>3221</v>
      </c>
      <c r="F37" s="389" t="s">
        <v>3182</v>
      </c>
      <c r="G37" s="389" t="s">
        <v>3183</v>
      </c>
      <c r="H37" s="390" t="s">
        <v>2055</v>
      </c>
      <c r="I37" s="391" t="s">
        <v>2055</v>
      </c>
      <c r="J37" s="353" t="s">
        <v>3184</v>
      </c>
      <c r="K37" s="353" t="s">
        <v>3187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3218</v>
      </c>
      <c r="B38" s="386" t="s">
        <v>3219</v>
      </c>
      <c r="C38" s="392" t="s">
        <v>3186</v>
      </c>
      <c r="D38" s="387" t="s">
        <v>3220</v>
      </c>
      <c r="E38" s="388" t="s">
        <v>3221</v>
      </c>
      <c r="F38" s="389" t="s">
        <v>3182</v>
      </c>
      <c r="G38" s="389" t="s">
        <v>3183</v>
      </c>
      <c r="H38" s="390" t="s">
        <v>2055</v>
      </c>
      <c r="I38" s="391" t="s">
        <v>2055</v>
      </c>
      <c r="J38" s="353" t="s">
        <v>3184</v>
      </c>
      <c r="K38" s="355" t="s">
        <v>3188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3218</v>
      </c>
      <c r="B39" s="386" t="s">
        <v>3219</v>
      </c>
      <c r="C39" s="392" t="s">
        <v>3186</v>
      </c>
      <c r="D39" s="387" t="s">
        <v>3220</v>
      </c>
      <c r="E39" s="388" t="s">
        <v>3221</v>
      </c>
      <c r="F39" s="389" t="s">
        <v>3182</v>
      </c>
      <c r="G39" s="389" t="s">
        <v>3183</v>
      </c>
      <c r="H39" s="390" t="s">
        <v>2055</v>
      </c>
      <c r="I39" s="391" t="s">
        <v>2055</v>
      </c>
      <c r="J39" s="353" t="s">
        <v>3184</v>
      </c>
      <c r="K39" s="356" t="s">
        <v>3189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898" t="s">
        <v>3218</v>
      </c>
      <c r="B40" s="393" t="s">
        <v>3219</v>
      </c>
      <c r="C40" s="394" t="s">
        <v>3186</v>
      </c>
      <c r="D40" s="395" t="s">
        <v>3220</v>
      </c>
      <c r="E40" s="411" t="s">
        <v>3221</v>
      </c>
      <c r="F40" s="396" t="s">
        <v>3182</v>
      </c>
      <c r="G40" s="396" t="s">
        <v>3183</v>
      </c>
      <c r="H40" s="397" t="s">
        <v>2055</v>
      </c>
      <c r="I40" s="899" t="s">
        <v>2055</v>
      </c>
      <c r="J40" s="353" t="s">
        <v>3184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3222</v>
      </c>
      <c r="B41" s="526" t="s">
        <v>3223</v>
      </c>
      <c r="C41" s="527">
        <v>1</v>
      </c>
      <c r="D41" s="528" t="s">
        <v>3224</v>
      </c>
      <c r="E41" s="426" t="s">
        <v>3225</v>
      </c>
      <c r="F41" s="529" t="s">
        <v>3182</v>
      </c>
      <c r="G41" s="529" t="s">
        <v>3183</v>
      </c>
      <c r="H41" s="530" t="s">
        <v>2056</v>
      </c>
      <c r="I41" s="384" t="s">
        <v>2056</v>
      </c>
      <c r="J41" s="353" t="s">
        <v>3184</v>
      </c>
      <c r="K41" s="354" t="s">
        <v>3185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3222</v>
      </c>
      <c r="B42" s="386" t="s">
        <v>3223</v>
      </c>
      <c r="C42" s="352" t="s">
        <v>3186</v>
      </c>
      <c r="D42" s="387" t="s">
        <v>3224</v>
      </c>
      <c r="E42" s="388" t="s">
        <v>3225</v>
      </c>
      <c r="F42" s="389" t="s">
        <v>3182</v>
      </c>
      <c r="G42" s="389" t="s">
        <v>3183</v>
      </c>
      <c r="H42" s="390" t="s">
        <v>2056</v>
      </c>
      <c r="I42" s="391" t="s">
        <v>2056</v>
      </c>
      <c r="J42" s="353" t="s">
        <v>3184</v>
      </c>
      <c r="K42" s="353" t="s">
        <v>3187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/>
      <c r="W42" s="401"/>
      <c r="X42" s="400"/>
      <c r="Y42" s="401"/>
      <c r="Z42" s="400"/>
      <c r="AA42" s="401"/>
      <c r="AB42" s="400"/>
      <c r="AC42" s="401"/>
      <c r="AD42" s="400"/>
      <c r="AE42" s="401"/>
      <c r="AF42" s="400"/>
      <c r="AG42" s="401"/>
      <c r="AH42" s="400"/>
      <c r="AI42" s="401"/>
      <c r="AJ42" s="400"/>
      <c r="AK42" s="401"/>
      <c r="AL42" s="400"/>
      <c r="AM42" s="401"/>
      <c r="AN42" s="400"/>
      <c r="AO42" s="401"/>
      <c r="AP42" s="400"/>
      <c r="AQ42" s="401"/>
      <c r="AR42" s="400"/>
      <c r="AS42" s="401"/>
      <c r="AT42" s="400"/>
      <c r="AU42" s="401"/>
      <c r="AV42" s="400"/>
      <c r="AW42" s="401"/>
      <c r="AX42" s="400"/>
      <c r="AY42" s="401"/>
      <c r="AZ42" s="400"/>
      <c r="BA42" s="401"/>
      <c r="BB42" s="400"/>
      <c r="BC42" s="401"/>
      <c r="BD42" s="400"/>
      <c r="BE42" s="401"/>
      <c r="BF42" s="400"/>
      <c r="BG42" s="401"/>
      <c r="BH42" s="400"/>
      <c r="BI42" s="401"/>
      <c r="BJ42" s="400"/>
      <c r="BK42" s="401"/>
      <c r="BL42" s="400"/>
      <c r="BM42" s="401"/>
      <c r="BN42" s="400"/>
      <c r="BO42" s="401"/>
      <c r="BP42" s="400"/>
      <c r="BQ42" s="401"/>
      <c r="BR42" s="400"/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0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3222</v>
      </c>
      <c r="B43" s="386" t="s">
        <v>3223</v>
      </c>
      <c r="C43" s="392" t="s">
        <v>3186</v>
      </c>
      <c r="D43" s="387" t="s">
        <v>3224</v>
      </c>
      <c r="E43" s="388" t="s">
        <v>3225</v>
      </c>
      <c r="F43" s="389" t="s">
        <v>3182</v>
      </c>
      <c r="G43" s="389" t="s">
        <v>3183</v>
      </c>
      <c r="H43" s="390" t="s">
        <v>2056</v>
      </c>
      <c r="I43" s="391" t="s">
        <v>2056</v>
      </c>
      <c r="J43" s="353" t="s">
        <v>3184</v>
      </c>
      <c r="K43" s="355" t="s">
        <v>3188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3222</v>
      </c>
      <c r="B44" s="386" t="s">
        <v>3223</v>
      </c>
      <c r="C44" s="392" t="s">
        <v>3186</v>
      </c>
      <c r="D44" s="387" t="s">
        <v>3224</v>
      </c>
      <c r="E44" s="388" t="s">
        <v>3225</v>
      </c>
      <c r="F44" s="389" t="s">
        <v>3182</v>
      </c>
      <c r="G44" s="389" t="s">
        <v>3183</v>
      </c>
      <c r="H44" s="390" t="s">
        <v>2056</v>
      </c>
      <c r="I44" s="391" t="s">
        <v>2056</v>
      </c>
      <c r="J44" s="353" t="s">
        <v>3184</v>
      </c>
      <c r="K44" s="356" t="s">
        <v>3189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898" t="s">
        <v>3222</v>
      </c>
      <c r="B45" s="393" t="s">
        <v>3223</v>
      </c>
      <c r="C45" s="394" t="s">
        <v>3186</v>
      </c>
      <c r="D45" s="395" t="s">
        <v>3224</v>
      </c>
      <c r="E45" s="411" t="s">
        <v>3225</v>
      </c>
      <c r="F45" s="396" t="s">
        <v>3182</v>
      </c>
      <c r="G45" s="396" t="s">
        <v>3183</v>
      </c>
      <c r="H45" s="397" t="s">
        <v>2056</v>
      </c>
      <c r="I45" s="899" t="s">
        <v>2056</v>
      </c>
      <c r="J45" s="353" t="s">
        <v>3184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3226</v>
      </c>
      <c r="B46" s="526" t="s">
        <v>3227</v>
      </c>
      <c r="C46" s="527">
        <v>1</v>
      </c>
      <c r="D46" s="528" t="s">
        <v>3228</v>
      </c>
      <c r="E46" s="426" t="s">
        <v>3229</v>
      </c>
      <c r="F46" s="529" t="s">
        <v>3182</v>
      </c>
      <c r="G46" s="529" t="s">
        <v>3183</v>
      </c>
      <c r="H46" s="530" t="s">
        <v>2057</v>
      </c>
      <c r="I46" s="384" t="s">
        <v>2057</v>
      </c>
      <c r="J46" s="353" t="s">
        <v>3184</v>
      </c>
      <c r="K46" s="354" t="s">
        <v>3185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3226</v>
      </c>
      <c r="B47" s="386" t="s">
        <v>3227</v>
      </c>
      <c r="C47" s="352" t="s">
        <v>3186</v>
      </c>
      <c r="D47" s="387" t="s">
        <v>3228</v>
      </c>
      <c r="E47" s="388" t="s">
        <v>3229</v>
      </c>
      <c r="F47" s="389" t="s">
        <v>3182</v>
      </c>
      <c r="G47" s="389" t="s">
        <v>3183</v>
      </c>
      <c r="H47" s="390" t="s">
        <v>2057</v>
      </c>
      <c r="I47" s="391" t="s">
        <v>2057</v>
      </c>
      <c r="J47" s="353" t="s">
        <v>3184</v>
      </c>
      <c r="K47" s="353" t="s">
        <v>3187</v>
      </c>
      <c r="L47" s="400">
        <v>1</v>
      </c>
      <c r="M47" s="401"/>
      <c r="N47" s="400">
        <v>2</v>
      </c>
      <c r="O47" s="401"/>
      <c r="P47" s="400"/>
      <c r="Q47" s="401"/>
      <c r="R47" s="400"/>
      <c r="S47" s="401"/>
      <c r="T47" s="400"/>
      <c r="U47" s="401"/>
      <c r="V47" s="400">
        <v>2</v>
      </c>
      <c r="W47" s="401"/>
      <c r="X47" s="400">
        <v>1</v>
      </c>
      <c r="Y47" s="401"/>
      <c r="Z47" s="400">
        <v>1</v>
      </c>
      <c r="AA47" s="401"/>
      <c r="AB47" s="400">
        <v>2</v>
      </c>
      <c r="AC47" s="401"/>
      <c r="AD47" s="400">
        <v>1</v>
      </c>
      <c r="AE47" s="401"/>
      <c r="AF47" s="400"/>
      <c r="AG47" s="401"/>
      <c r="AH47" s="400"/>
      <c r="AI47" s="401"/>
      <c r="AJ47" s="400">
        <v>2</v>
      </c>
      <c r="AK47" s="401"/>
      <c r="AL47" s="400">
        <v>1</v>
      </c>
      <c r="AM47" s="401"/>
      <c r="AN47" s="400">
        <v>1</v>
      </c>
      <c r="AO47" s="401"/>
      <c r="AP47" s="400">
        <v>2</v>
      </c>
      <c r="AQ47" s="401"/>
      <c r="AR47" s="400">
        <v>1</v>
      </c>
      <c r="AS47" s="401"/>
      <c r="AT47" s="400"/>
      <c r="AU47" s="401"/>
      <c r="AV47" s="400"/>
      <c r="AW47" s="401"/>
      <c r="AX47" s="400"/>
      <c r="AY47" s="401"/>
      <c r="AZ47" s="400"/>
      <c r="BA47" s="401"/>
      <c r="BB47" s="400">
        <v>1</v>
      </c>
      <c r="BC47" s="401"/>
      <c r="BD47" s="400">
        <v>2</v>
      </c>
      <c r="BE47" s="401"/>
      <c r="BF47" s="400">
        <v>1</v>
      </c>
      <c r="BG47" s="401"/>
      <c r="BH47" s="400"/>
      <c r="BI47" s="401"/>
      <c r="BJ47" s="400"/>
      <c r="BK47" s="401"/>
      <c r="BL47" s="400">
        <v>1</v>
      </c>
      <c r="BM47" s="401"/>
      <c r="BN47" s="400">
        <v>2</v>
      </c>
      <c r="BO47" s="401"/>
      <c r="BP47" s="400">
        <v>1</v>
      </c>
      <c r="BQ47" s="401"/>
      <c r="BR47" s="400">
        <v>2</v>
      </c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27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3226</v>
      </c>
      <c r="B48" s="386" t="s">
        <v>3227</v>
      </c>
      <c r="C48" s="392" t="s">
        <v>3186</v>
      </c>
      <c r="D48" s="387" t="s">
        <v>3228</v>
      </c>
      <c r="E48" s="388" t="s">
        <v>3229</v>
      </c>
      <c r="F48" s="389" t="s">
        <v>3182</v>
      </c>
      <c r="G48" s="389" t="s">
        <v>3183</v>
      </c>
      <c r="H48" s="390" t="s">
        <v>2057</v>
      </c>
      <c r="I48" s="391" t="s">
        <v>2057</v>
      </c>
      <c r="J48" s="353" t="s">
        <v>3184</v>
      </c>
      <c r="K48" s="355" t="s">
        <v>3188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3226</v>
      </c>
      <c r="B49" s="386" t="s">
        <v>3227</v>
      </c>
      <c r="C49" s="392" t="s">
        <v>3186</v>
      </c>
      <c r="D49" s="387" t="s">
        <v>3228</v>
      </c>
      <c r="E49" s="388" t="s">
        <v>3229</v>
      </c>
      <c r="F49" s="389" t="s">
        <v>3182</v>
      </c>
      <c r="G49" s="389" t="s">
        <v>3183</v>
      </c>
      <c r="H49" s="390" t="s">
        <v>2057</v>
      </c>
      <c r="I49" s="391" t="s">
        <v>2057</v>
      </c>
      <c r="J49" s="353" t="s">
        <v>3184</v>
      </c>
      <c r="K49" s="356" t="s">
        <v>3189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898" t="s">
        <v>3226</v>
      </c>
      <c r="B50" s="393" t="s">
        <v>3227</v>
      </c>
      <c r="C50" s="394" t="s">
        <v>3186</v>
      </c>
      <c r="D50" s="395" t="s">
        <v>3228</v>
      </c>
      <c r="E50" s="411" t="s">
        <v>3229</v>
      </c>
      <c r="F50" s="396" t="s">
        <v>3182</v>
      </c>
      <c r="G50" s="396" t="s">
        <v>3183</v>
      </c>
      <c r="H50" s="397" t="s">
        <v>2057</v>
      </c>
      <c r="I50" s="899" t="s">
        <v>2057</v>
      </c>
      <c r="J50" s="353" t="s">
        <v>3184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3230</v>
      </c>
      <c r="B51" s="526" t="s">
        <v>3231</v>
      </c>
      <c r="C51" s="527">
        <v>1</v>
      </c>
      <c r="D51" s="528" t="s">
        <v>3232</v>
      </c>
      <c r="E51" s="426" t="s">
        <v>3233</v>
      </c>
      <c r="F51" s="529" t="s">
        <v>3182</v>
      </c>
      <c r="G51" s="529" t="s">
        <v>3183</v>
      </c>
      <c r="H51" s="530" t="s">
        <v>2058</v>
      </c>
      <c r="I51" s="384" t="s">
        <v>2058</v>
      </c>
      <c r="J51" s="353" t="s">
        <v>3184</v>
      </c>
      <c r="K51" s="354" t="s">
        <v>3185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3230</v>
      </c>
      <c r="B52" s="386" t="s">
        <v>3231</v>
      </c>
      <c r="C52" s="352" t="s">
        <v>3186</v>
      </c>
      <c r="D52" s="387" t="s">
        <v>3232</v>
      </c>
      <c r="E52" s="388" t="s">
        <v>3233</v>
      </c>
      <c r="F52" s="389" t="s">
        <v>3182</v>
      </c>
      <c r="G52" s="389" t="s">
        <v>3183</v>
      </c>
      <c r="H52" s="390" t="s">
        <v>2058</v>
      </c>
      <c r="I52" s="391" t="s">
        <v>2058</v>
      </c>
      <c r="J52" s="353" t="s">
        <v>3184</v>
      </c>
      <c r="K52" s="353" t="s">
        <v>3187</v>
      </c>
      <c r="L52" s="400"/>
      <c r="M52" s="401"/>
      <c r="N52" s="400">
        <v>1</v>
      </c>
      <c r="O52" s="401"/>
      <c r="P52" s="400"/>
      <c r="Q52" s="401"/>
      <c r="R52" s="400"/>
      <c r="S52" s="401"/>
      <c r="T52" s="400"/>
      <c r="U52" s="401"/>
      <c r="V52" s="400">
        <v>1</v>
      </c>
      <c r="W52" s="401"/>
      <c r="X52" s="400">
        <v>1</v>
      </c>
      <c r="Y52" s="401"/>
      <c r="Z52" s="400"/>
      <c r="AA52" s="401"/>
      <c r="AB52" s="400">
        <v>1</v>
      </c>
      <c r="AC52" s="401"/>
      <c r="AD52" s="400">
        <v>5</v>
      </c>
      <c r="AE52" s="401"/>
      <c r="AF52" s="400"/>
      <c r="AG52" s="401"/>
      <c r="AH52" s="400"/>
      <c r="AI52" s="401"/>
      <c r="AJ52" s="400">
        <v>1</v>
      </c>
      <c r="AK52" s="401"/>
      <c r="AL52" s="400">
        <v>1</v>
      </c>
      <c r="AM52" s="401"/>
      <c r="AN52" s="400"/>
      <c r="AO52" s="401"/>
      <c r="AP52" s="400">
        <v>5</v>
      </c>
      <c r="AQ52" s="401"/>
      <c r="AR52" s="400">
        <v>5</v>
      </c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>
        <v>5</v>
      </c>
      <c r="BE52" s="401"/>
      <c r="BF52" s="400">
        <v>5</v>
      </c>
      <c r="BG52" s="401"/>
      <c r="BH52" s="400"/>
      <c r="BI52" s="401"/>
      <c r="BJ52" s="400"/>
      <c r="BK52" s="401"/>
      <c r="BL52" s="400">
        <v>1</v>
      </c>
      <c r="BM52" s="401"/>
      <c r="BN52" s="400">
        <v>1</v>
      </c>
      <c r="BO52" s="401"/>
      <c r="BP52" s="400"/>
      <c r="BQ52" s="401"/>
      <c r="BR52" s="400">
        <v>5</v>
      </c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38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3230</v>
      </c>
      <c r="B53" s="386" t="s">
        <v>3231</v>
      </c>
      <c r="C53" s="392" t="s">
        <v>3186</v>
      </c>
      <c r="D53" s="387" t="s">
        <v>3232</v>
      </c>
      <c r="E53" s="388" t="s">
        <v>3233</v>
      </c>
      <c r="F53" s="389" t="s">
        <v>3182</v>
      </c>
      <c r="G53" s="389" t="s">
        <v>3183</v>
      </c>
      <c r="H53" s="390" t="s">
        <v>2058</v>
      </c>
      <c r="I53" s="391" t="s">
        <v>2058</v>
      </c>
      <c r="J53" s="353" t="s">
        <v>3184</v>
      </c>
      <c r="K53" s="355" t="s">
        <v>3188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3230</v>
      </c>
      <c r="B54" s="386" t="s">
        <v>3231</v>
      </c>
      <c r="C54" s="392" t="s">
        <v>3186</v>
      </c>
      <c r="D54" s="387" t="s">
        <v>3232</v>
      </c>
      <c r="E54" s="388" t="s">
        <v>3233</v>
      </c>
      <c r="F54" s="389" t="s">
        <v>3182</v>
      </c>
      <c r="G54" s="389" t="s">
        <v>3183</v>
      </c>
      <c r="H54" s="390" t="s">
        <v>2058</v>
      </c>
      <c r="I54" s="391" t="s">
        <v>2058</v>
      </c>
      <c r="J54" s="353" t="s">
        <v>3184</v>
      </c>
      <c r="K54" s="356" t="s">
        <v>3189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898" t="s">
        <v>3230</v>
      </c>
      <c r="B55" s="393" t="s">
        <v>3231</v>
      </c>
      <c r="C55" s="394" t="s">
        <v>3186</v>
      </c>
      <c r="D55" s="395" t="s">
        <v>3232</v>
      </c>
      <c r="E55" s="411" t="s">
        <v>3233</v>
      </c>
      <c r="F55" s="396" t="s">
        <v>3182</v>
      </c>
      <c r="G55" s="396" t="s">
        <v>3183</v>
      </c>
      <c r="H55" s="397" t="s">
        <v>2058</v>
      </c>
      <c r="I55" s="899" t="s">
        <v>2058</v>
      </c>
      <c r="J55" s="353" t="s">
        <v>3184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3234</v>
      </c>
      <c r="B56" s="526" t="s">
        <v>3235</v>
      </c>
      <c r="C56" s="527">
        <v>1</v>
      </c>
      <c r="D56" s="528" t="s">
        <v>3236</v>
      </c>
      <c r="E56" s="426" t="s">
        <v>3237</v>
      </c>
      <c r="F56" s="529" t="s">
        <v>3182</v>
      </c>
      <c r="G56" s="529" t="s">
        <v>3183</v>
      </c>
      <c r="H56" s="530" t="s">
        <v>2059</v>
      </c>
      <c r="I56" s="384" t="s">
        <v>2059</v>
      </c>
      <c r="J56" s="353" t="s">
        <v>3184</v>
      </c>
      <c r="K56" s="354" t="s">
        <v>3185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3234</v>
      </c>
      <c r="B57" s="386" t="s">
        <v>3235</v>
      </c>
      <c r="C57" s="352" t="s">
        <v>3186</v>
      </c>
      <c r="D57" s="387" t="s">
        <v>3236</v>
      </c>
      <c r="E57" s="388" t="s">
        <v>3237</v>
      </c>
      <c r="F57" s="389" t="s">
        <v>3182</v>
      </c>
      <c r="G57" s="389" t="s">
        <v>3183</v>
      </c>
      <c r="H57" s="390" t="s">
        <v>2059</v>
      </c>
      <c r="I57" s="391" t="s">
        <v>2059</v>
      </c>
      <c r="J57" s="353" t="s">
        <v>3184</v>
      </c>
      <c r="K57" s="353" t="s">
        <v>3187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/>
      <c r="W57" s="401"/>
      <c r="X57" s="400"/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/>
      <c r="AK57" s="401"/>
      <c r="AL57" s="400"/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/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/>
      <c r="BM57" s="401"/>
      <c r="BN57" s="400"/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0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3234</v>
      </c>
      <c r="B58" s="386" t="s">
        <v>3235</v>
      </c>
      <c r="C58" s="392" t="s">
        <v>3186</v>
      </c>
      <c r="D58" s="387" t="s">
        <v>3236</v>
      </c>
      <c r="E58" s="388" t="s">
        <v>3237</v>
      </c>
      <c r="F58" s="389" t="s">
        <v>3182</v>
      </c>
      <c r="G58" s="389" t="s">
        <v>3183</v>
      </c>
      <c r="H58" s="390" t="s">
        <v>2059</v>
      </c>
      <c r="I58" s="391" t="s">
        <v>2059</v>
      </c>
      <c r="J58" s="353" t="s">
        <v>3184</v>
      </c>
      <c r="K58" s="355" t="s">
        <v>3188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3234</v>
      </c>
      <c r="B59" s="386" t="s">
        <v>3235</v>
      </c>
      <c r="C59" s="392" t="s">
        <v>3186</v>
      </c>
      <c r="D59" s="387" t="s">
        <v>3236</v>
      </c>
      <c r="E59" s="388" t="s">
        <v>3237</v>
      </c>
      <c r="F59" s="389" t="s">
        <v>3182</v>
      </c>
      <c r="G59" s="389" t="s">
        <v>3183</v>
      </c>
      <c r="H59" s="390" t="s">
        <v>2059</v>
      </c>
      <c r="I59" s="391" t="s">
        <v>2059</v>
      </c>
      <c r="J59" s="353" t="s">
        <v>3184</v>
      </c>
      <c r="K59" s="356" t="s">
        <v>3189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898" t="s">
        <v>3234</v>
      </c>
      <c r="B60" s="393" t="s">
        <v>3235</v>
      </c>
      <c r="C60" s="394" t="s">
        <v>3186</v>
      </c>
      <c r="D60" s="395" t="s">
        <v>3236</v>
      </c>
      <c r="E60" s="411" t="s">
        <v>3237</v>
      </c>
      <c r="F60" s="396" t="s">
        <v>3182</v>
      </c>
      <c r="G60" s="396" t="s">
        <v>3183</v>
      </c>
      <c r="H60" s="397" t="s">
        <v>2059</v>
      </c>
      <c r="I60" s="899" t="s">
        <v>2059</v>
      </c>
      <c r="J60" s="353" t="s">
        <v>3184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3238</v>
      </c>
      <c r="B61" s="526" t="s">
        <v>3239</v>
      </c>
      <c r="C61" s="527">
        <v>1</v>
      </c>
      <c r="D61" s="528" t="s">
        <v>3240</v>
      </c>
      <c r="E61" s="426" t="s">
        <v>3241</v>
      </c>
      <c r="F61" s="529" t="s">
        <v>3182</v>
      </c>
      <c r="G61" s="529" t="s">
        <v>3183</v>
      </c>
      <c r="H61" s="530" t="s">
        <v>2060</v>
      </c>
      <c r="I61" s="384" t="s">
        <v>2060</v>
      </c>
      <c r="J61" s="353" t="s">
        <v>3184</v>
      </c>
      <c r="K61" s="354" t="s">
        <v>3185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3238</v>
      </c>
      <c r="B62" s="386" t="s">
        <v>3239</v>
      </c>
      <c r="C62" s="352" t="s">
        <v>3186</v>
      </c>
      <c r="D62" s="387" t="s">
        <v>3240</v>
      </c>
      <c r="E62" s="388" t="s">
        <v>3241</v>
      </c>
      <c r="F62" s="389" t="s">
        <v>3182</v>
      </c>
      <c r="G62" s="389" t="s">
        <v>3183</v>
      </c>
      <c r="H62" s="390" t="s">
        <v>2060</v>
      </c>
      <c r="I62" s="391" t="s">
        <v>2060</v>
      </c>
      <c r="J62" s="353" t="s">
        <v>3184</v>
      </c>
      <c r="K62" s="353" t="s">
        <v>3187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3238</v>
      </c>
      <c r="B63" s="386" t="s">
        <v>3239</v>
      </c>
      <c r="C63" s="392" t="s">
        <v>3186</v>
      </c>
      <c r="D63" s="387" t="s">
        <v>3240</v>
      </c>
      <c r="E63" s="388" t="s">
        <v>3241</v>
      </c>
      <c r="F63" s="389" t="s">
        <v>3182</v>
      </c>
      <c r="G63" s="389" t="s">
        <v>3183</v>
      </c>
      <c r="H63" s="390" t="s">
        <v>2060</v>
      </c>
      <c r="I63" s="391" t="s">
        <v>2060</v>
      </c>
      <c r="J63" s="353" t="s">
        <v>3184</v>
      </c>
      <c r="K63" s="355" t="s">
        <v>3188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3238</v>
      </c>
      <c r="B64" s="386" t="s">
        <v>3239</v>
      </c>
      <c r="C64" s="392" t="s">
        <v>3186</v>
      </c>
      <c r="D64" s="387" t="s">
        <v>3240</v>
      </c>
      <c r="E64" s="388" t="s">
        <v>3241</v>
      </c>
      <c r="F64" s="389" t="s">
        <v>3182</v>
      </c>
      <c r="G64" s="389" t="s">
        <v>3183</v>
      </c>
      <c r="H64" s="390" t="s">
        <v>2060</v>
      </c>
      <c r="I64" s="391" t="s">
        <v>2060</v>
      </c>
      <c r="J64" s="353" t="s">
        <v>3184</v>
      </c>
      <c r="K64" s="356" t="s">
        <v>3189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898" t="s">
        <v>3238</v>
      </c>
      <c r="B65" s="393" t="s">
        <v>3239</v>
      </c>
      <c r="C65" s="394" t="s">
        <v>3186</v>
      </c>
      <c r="D65" s="395" t="s">
        <v>3240</v>
      </c>
      <c r="E65" s="411" t="s">
        <v>3241</v>
      </c>
      <c r="F65" s="396" t="s">
        <v>3182</v>
      </c>
      <c r="G65" s="396" t="s">
        <v>3183</v>
      </c>
      <c r="H65" s="397" t="s">
        <v>2060</v>
      </c>
      <c r="I65" s="899" t="s">
        <v>2060</v>
      </c>
      <c r="J65" s="353" t="s">
        <v>3184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3242</v>
      </c>
      <c r="B66" s="526" t="s">
        <v>3243</v>
      </c>
      <c r="C66" s="527">
        <v>1</v>
      </c>
      <c r="D66" s="528" t="s">
        <v>3244</v>
      </c>
      <c r="E66" s="426" t="s">
        <v>3245</v>
      </c>
      <c r="F66" s="529" t="s">
        <v>3182</v>
      </c>
      <c r="G66" s="529" t="s">
        <v>3183</v>
      </c>
      <c r="H66" s="530" t="s">
        <v>2061</v>
      </c>
      <c r="I66" s="384" t="s">
        <v>2061</v>
      </c>
      <c r="J66" s="353" t="s">
        <v>3184</v>
      </c>
      <c r="K66" s="354" t="s">
        <v>3185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3242</v>
      </c>
      <c r="B67" s="386" t="s">
        <v>3243</v>
      </c>
      <c r="C67" s="352" t="s">
        <v>3186</v>
      </c>
      <c r="D67" s="387" t="s">
        <v>3244</v>
      </c>
      <c r="E67" s="388" t="s">
        <v>3245</v>
      </c>
      <c r="F67" s="389" t="s">
        <v>3182</v>
      </c>
      <c r="G67" s="389" t="s">
        <v>3183</v>
      </c>
      <c r="H67" s="390" t="s">
        <v>2061</v>
      </c>
      <c r="I67" s="391" t="s">
        <v>2061</v>
      </c>
      <c r="J67" s="353" t="s">
        <v>3184</v>
      </c>
      <c r="K67" s="353" t="s">
        <v>3187</v>
      </c>
      <c r="L67" s="400">
        <v>2</v>
      </c>
      <c r="M67" s="401"/>
      <c r="N67" s="400">
        <v>3</v>
      </c>
      <c r="O67" s="401"/>
      <c r="P67" s="400"/>
      <c r="Q67" s="401"/>
      <c r="R67" s="400"/>
      <c r="S67" s="401"/>
      <c r="T67" s="400"/>
      <c r="U67" s="401"/>
      <c r="V67" s="400">
        <v>5</v>
      </c>
      <c r="W67" s="401"/>
      <c r="X67" s="400">
        <v>3</v>
      </c>
      <c r="Y67" s="401"/>
      <c r="Z67" s="400">
        <v>2</v>
      </c>
      <c r="AA67" s="401"/>
      <c r="AB67" s="400">
        <v>3</v>
      </c>
      <c r="AC67" s="401"/>
      <c r="AD67" s="400">
        <v>4</v>
      </c>
      <c r="AE67" s="401"/>
      <c r="AF67" s="400"/>
      <c r="AG67" s="401"/>
      <c r="AH67" s="400"/>
      <c r="AI67" s="401"/>
      <c r="AJ67" s="400">
        <v>4</v>
      </c>
      <c r="AK67" s="401"/>
      <c r="AL67" s="400">
        <v>4</v>
      </c>
      <c r="AM67" s="401"/>
      <c r="AN67" s="400">
        <v>3</v>
      </c>
      <c r="AO67" s="401"/>
      <c r="AP67" s="400">
        <v>3</v>
      </c>
      <c r="AQ67" s="401"/>
      <c r="AR67" s="400">
        <v>4</v>
      </c>
      <c r="AS67" s="401"/>
      <c r="AT67" s="400"/>
      <c r="AU67" s="401"/>
      <c r="AV67" s="400"/>
      <c r="AW67" s="401"/>
      <c r="AX67" s="400"/>
      <c r="AY67" s="401"/>
      <c r="AZ67" s="400"/>
      <c r="BA67" s="401"/>
      <c r="BB67" s="400">
        <v>3</v>
      </c>
      <c r="BC67" s="401"/>
      <c r="BD67" s="400">
        <v>3</v>
      </c>
      <c r="BE67" s="401"/>
      <c r="BF67" s="400">
        <v>4</v>
      </c>
      <c r="BG67" s="401"/>
      <c r="BH67" s="400"/>
      <c r="BI67" s="401"/>
      <c r="BJ67" s="400"/>
      <c r="BK67" s="401"/>
      <c r="BL67" s="400">
        <v>6</v>
      </c>
      <c r="BM67" s="401"/>
      <c r="BN67" s="400">
        <v>4</v>
      </c>
      <c r="BO67" s="401"/>
      <c r="BP67" s="400">
        <v>3</v>
      </c>
      <c r="BQ67" s="401"/>
      <c r="BR67" s="400">
        <v>3</v>
      </c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66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3242</v>
      </c>
      <c r="B68" s="386" t="s">
        <v>3243</v>
      </c>
      <c r="C68" s="392" t="s">
        <v>3186</v>
      </c>
      <c r="D68" s="387" t="s">
        <v>3244</v>
      </c>
      <c r="E68" s="388" t="s">
        <v>3245</v>
      </c>
      <c r="F68" s="389" t="s">
        <v>3182</v>
      </c>
      <c r="G68" s="389" t="s">
        <v>3183</v>
      </c>
      <c r="H68" s="390" t="s">
        <v>2061</v>
      </c>
      <c r="I68" s="391" t="s">
        <v>2061</v>
      </c>
      <c r="J68" s="353" t="s">
        <v>3184</v>
      </c>
      <c r="K68" s="355" t="s">
        <v>3188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3242</v>
      </c>
      <c r="B69" s="386" t="s">
        <v>3243</v>
      </c>
      <c r="C69" s="392" t="s">
        <v>3186</v>
      </c>
      <c r="D69" s="387" t="s">
        <v>3244</v>
      </c>
      <c r="E69" s="388" t="s">
        <v>3245</v>
      </c>
      <c r="F69" s="389" t="s">
        <v>3182</v>
      </c>
      <c r="G69" s="389" t="s">
        <v>3183</v>
      </c>
      <c r="H69" s="390" t="s">
        <v>2061</v>
      </c>
      <c r="I69" s="391" t="s">
        <v>2061</v>
      </c>
      <c r="J69" s="353" t="s">
        <v>3184</v>
      </c>
      <c r="K69" s="356" t="s">
        <v>3189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898" t="s">
        <v>3242</v>
      </c>
      <c r="B70" s="393" t="s">
        <v>3243</v>
      </c>
      <c r="C70" s="394" t="s">
        <v>3186</v>
      </c>
      <c r="D70" s="395" t="s">
        <v>3244</v>
      </c>
      <c r="E70" s="411" t="s">
        <v>3245</v>
      </c>
      <c r="F70" s="396" t="s">
        <v>3182</v>
      </c>
      <c r="G70" s="396" t="s">
        <v>3183</v>
      </c>
      <c r="H70" s="397" t="s">
        <v>2061</v>
      </c>
      <c r="I70" s="899" t="s">
        <v>2061</v>
      </c>
      <c r="J70" s="353" t="s">
        <v>3184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3246</v>
      </c>
      <c r="B71" s="526" t="s">
        <v>3247</v>
      </c>
      <c r="C71" s="527">
        <v>1</v>
      </c>
      <c r="D71" s="528" t="s">
        <v>3248</v>
      </c>
      <c r="E71" s="426" t="s">
        <v>3249</v>
      </c>
      <c r="F71" s="529" t="s">
        <v>3182</v>
      </c>
      <c r="G71" s="529" t="s">
        <v>3183</v>
      </c>
      <c r="H71" s="530" t="s">
        <v>2062</v>
      </c>
      <c r="I71" s="384" t="s">
        <v>2062</v>
      </c>
      <c r="J71" s="353" t="s">
        <v>3184</v>
      </c>
      <c r="K71" s="354" t="s">
        <v>3185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3246</v>
      </c>
      <c r="B72" s="386" t="s">
        <v>3247</v>
      </c>
      <c r="C72" s="352" t="s">
        <v>3186</v>
      </c>
      <c r="D72" s="387" t="s">
        <v>3248</v>
      </c>
      <c r="E72" s="388" t="s">
        <v>3249</v>
      </c>
      <c r="F72" s="389" t="s">
        <v>3182</v>
      </c>
      <c r="G72" s="389" t="s">
        <v>3183</v>
      </c>
      <c r="H72" s="390" t="s">
        <v>2062</v>
      </c>
      <c r="I72" s="391" t="s">
        <v>2062</v>
      </c>
      <c r="J72" s="353" t="s">
        <v>3184</v>
      </c>
      <c r="K72" s="353" t="s">
        <v>3187</v>
      </c>
      <c r="L72" s="400"/>
      <c r="M72" s="401"/>
      <c r="N72" s="400"/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/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/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/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/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0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3246</v>
      </c>
      <c r="B73" s="386" t="s">
        <v>3247</v>
      </c>
      <c r="C73" s="392" t="s">
        <v>3186</v>
      </c>
      <c r="D73" s="387" t="s">
        <v>3248</v>
      </c>
      <c r="E73" s="388" t="s">
        <v>3249</v>
      </c>
      <c r="F73" s="389" t="s">
        <v>3182</v>
      </c>
      <c r="G73" s="389" t="s">
        <v>3183</v>
      </c>
      <c r="H73" s="390" t="s">
        <v>2062</v>
      </c>
      <c r="I73" s="391" t="s">
        <v>2062</v>
      </c>
      <c r="J73" s="353" t="s">
        <v>3184</v>
      </c>
      <c r="K73" s="355" t="s">
        <v>3188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3246</v>
      </c>
      <c r="B74" s="386" t="s">
        <v>3247</v>
      </c>
      <c r="C74" s="392" t="s">
        <v>3186</v>
      </c>
      <c r="D74" s="387" t="s">
        <v>3248</v>
      </c>
      <c r="E74" s="388" t="s">
        <v>3249</v>
      </c>
      <c r="F74" s="389" t="s">
        <v>3182</v>
      </c>
      <c r="G74" s="389" t="s">
        <v>3183</v>
      </c>
      <c r="H74" s="390" t="s">
        <v>2062</v>
      </c>
      <c r="I74" s="391" t="s">
        <v>2062</v>
      </c>
      <c r="J74" s="353" t="s">
        <v>3184</v>
      </c>
      <c r="K74" s="356" t="s">
        <v>3189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898" t="s">
        <v>3246</v>
      </c>
      <c r="B75" s="393" t="s">
        <v>3247</v>
      </c>
      <c r="C75" s="394" t="s">
        <v>3186</v>
      </c>
      <c r="D75" s="395" t="s">
        <v>3248</v>
      </c>
      <c r="E75" s="411" t="s">
        <v>3249</v>
      </c>
      <c r="F75" s="396" t="s">
        <v>3182</v>
      </c>
      <c r="G75" s="396" t="s">
        <v>3183</v>
      </c>
      <c r="H75" s="397" t="s">
        <v>2062</v>
      </c>
      <c r="I75" s="899" t="s">
        <v>2062</v>
      </c>
      <c r="J75" s="353" t="s">
        <v>3184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3250</v>
      </c>
      <c r="B76" s="526" t="s">
        <v>3251</v>
      </c>
      <c r="C76" s="527">
        <v>1</v>
      </c>
      <c r="D76" s="528" t="s">
        <v>3252</v>
      </c>
      <c r="E76" s="426" t="s">
        <v>3253</v>
      </c>
      <c r="F76" s="529" t="s">
        <v>3182</v>
      </c>
      <c r="G76" s="529" t="s">
        <v>3183</v>
      </c>
      <c r="H76" s="530" t="s">
        <v>2063</v>
      </c>
      <c r="I76" s="384" t="s">
        <v>2063</v>
      </c>
      <c r="J76" s="353" t="s">
        <v>3184</v>
      </c>
      <c r="K76" s="354" t="s">
        <v>3185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3250</v>
      </c>
      <c r="B77" s="386" t="s">
        <v>3251</v>
      </c>
      <c r="C77" s="352" t="s">
        <v>3186</v>
      </c>
      <c r="D77" s="387" t="s">
        <v>3252</v>
      </c>
      <c r="E77" s="388" t="s">
        <v>3253</v>
      </c>
      <c r="F77" s="389" t="s">
        <v>3182</v>
      </c>
      <c r="G77" s="389" t="s">
        <v>3183</v>
      </c>
      <c r="H77" s="390" t="s">
        <v>2063</v>
      </c>
      <c r="I77" s="391" t="s">
        <v>2063</v>
      </c>
      <c r="J77" s="353" t="s">
        <v>3184</v>
      </c>
      <c r="K77" s="353" t="s">
        <v>3187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3250</v>
      </c>
      <c r="B78" s="386" t="s">
        <v>3251</v>
      </c>
      <c r="C78" s="392" t="s">
        <v>3186</v>
      </c>
      <c r="D78" s="387" t="s">
        <v>3252</v>
      </c>
      <c r="E78" s="388" t="s">
        <v>3253</v>
      </c>
      <c r="F78" s="389" t="s">
        <v>3182</v>
      </c>
      <c r="G78" s="389" t="s">
        <v>3183</v>
      </c>
      <c r="H78" s="390" t="s">
        <v>2063</v>
      </c>
      <c r="I78" s="391" t="s">
        <v>2063</v>
      </c>
      <c r="J78" s="353" t="s">
        <v>3184</v>
      </c>
      <c r="K78" s="355" t="s">
        <v>3188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3250</v>
      </c>
      <c r="B79" s="386" t="s">
        <v>3251</v>
      </c>
      <c r="C79" s="392" t="s">
        <v>3186</v>
      </c>
      <c r="D79" s="387" t="s">
        <v>3252</v>
      </c>
      <c r="E79" s="388" t="s">
        <v>3253</v>
      </c>
      <c r="F79" s="389" t="s">
        <v>3182</v>
      </c>
      <c r="G79" s="389" t="s">
        <v>3183</v>
      </c>
      <c r="H79" s="390" t="s">
        <v>2063</v>
      </c>
      <c r="I79" s="391" t="s">
        <v>2063</v>
      </c>
      <c r="J79" s="353" t="s">
        <v>3184</v>
      </c>
      <c r="K79" s="356" t="s">
        <v>3189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898" t="s">
        <v>3250</v>
      </c>
      <c r="B80" s="393" t="s">
        <v>3251</v>
      </c>
      <c r="C80" s="394" t="s">
        <v>3186</v>
      </c>
      <c r="D80" s="395" t="s">
        <v>3252</v>
      </c>
      <c r="E80" s="411" t="s">
        <v>3253</v>
      </c>
      <c r="F80" s="396" t="s">
        <v>3182</v>
      </c>
      <c r="G80" s="396" t="s">
        <v>3183</v>
      </c>
      <c r="H80" s="397" t="s">
        <v>2063</v>
      </c>
      <c r="I80" s="899" t="s">
        <v>2063</v>
      </c>
      <c r="J80" s="353" t="s">
        <v>3184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3254</v>
      </c>
      <c r="B81" s="526" t="s">
        <v>3255</v>
      </c>
      <c r="C81" s="527">
        <v>1</v>
      </c>
      <c r="D81" s="528" t="s">
        <v>3256</v>
      </c>
      <c r="E81" s="426" t="s">
        <v>3257</v>
      </c>
      <c r="F81" s="529" t="s">
        <v>3182</v>
      </c>
      <c r="G81" s="529" t="s">
        <v>3183</v>
      </c>
      <c r="H81" s="530" t="s">
        <v>2064</v>
      </c>
      <c r="I81" s="384" t="s">
        <v>2064</v>
      </c>
      <c r="J81" s="353" t="s">
        <v>3184</v>
      </c>
      <c r="K81" s="354" t="s">
        <v>3185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3254</v>
      </c>
      <c r="B82" s="386" t="s">
        <v>3255</v>
      </c>
      <c r="C82" s="352" t="s">
        <v>3186</v>
      </c>
      <c r="D82" s="387" t="s">
        <v>3256</v>
      </c>
      <c r="E82" s="388" t="s">
        <v>3257</v>
      </c>
      <c r="F82" s="389" t="s">
        <v>3182</v>
      </c>
      <c r="G82" s="389" t="s">
        <v>3183</v>
      </c>
      <c r="H82" s="390" t="s">
        <v>2064</v>
      </c>
      <c r="I82" s="391" t="s">
        <v>2064</v>
      </c>
      <c r="J82" s="353" t="s">
        <v>3184</v>
      </c>
      <c r="K82" s="353" t="s">
        <v>3187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3254</v>
      </c>
      <c r="B83" s="386" t="s">
        <v>3255</v>
      </c>
      <c r="C83" s="392" t="s">
        <v>3186</v>
      </c>
      <c r="D83" s="387" t="s">
        <v>3256</v>
      </c>
      <c r="E83" s="388" t="s">
        <v>3257</v>
      </c>
      <c r="F83" s="389" t="s">
        <v>3182</v>
      </c>
      <c r="G83" s="389" t="s">
        <v>3183</v>
      </c>
      <c r="H83" s="390" t="s">
        <v>2064</v>
      </c>
      <c r="I83" s="391" t="s">
        <v>2064</v>
      </c>
      <c r="J83" s="353" t="s">
        <v>3184</v>
      </c>
      <c r="K83" s="355" t="s">
        <v>3188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3254</v>
      </c>
      <c r="B84" s="386" t="s">
        <v>3255</v>
      </c>
      <c r="C84" s="392" t="s">
        <v>3186</v>
      </c>
      <c r="D84" s="387" t="s">
        <v>3256</v>
      </c>
      <c r="E84" s="388" t="s">
        <v>3257</v>
      </c>
      <c r="F84" s="389" t="s">
        <v>3182</v>
      </c>
      <c r="G84" s="389" t="s">
        <v>3183</v>
      </c>
      <c r="H84" s="390" t="s">
        <v>2064</v>
      </c>
      <c r="I84" s="391" t="s">
        <v>2064</v>
      </c>
      <c r="J84" s="353" t="s">
        <v>3184</v>
      </c>
      <c r="K84" s="356" t="s">
        <v>3189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898" t="s">
        <v>3254</v>
      </c>
      <c r="B85" s="393" t="s">
        <v>3255</v>
      </c>
      <c r="C85" s="394" t="s">
        <v>3186</v>
      </c>
      <c r="D85" s="395" t="s">
        <v>3256</v>
      </c>
      <c r="E85" s="411" t="s">
        <v>3257</v>
      </c>
      <c r="F85" s="396" t="s">
        <v>3182</v>
      </c>
      <c r="G85" s="396" t="s">
        <v>3183</v>
      </c>
      <c r="H85" s="397" t="s">
        <v>2064</v>
      </c>
      <c r="I85" s="899" t="s">
        <v>2064</v>
      </c>
      <c r="J85" s="353" t="s">
        <v>3184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3258</v>
      </c>
      <c r="B86" s="526" t="s">
        <v>3259</v>
      </c>
      <c r="C86" s="527">
        <v>2</v>
      </c>
      <c r="D86" s="528" t="s">
        <v>3260</v>
      </c>
      <c r="E86" s="426" t="s">
        <v>3261</v>
      </c>
      <c r="F86" s="529" t="s">
        <v>3182</v>
      </c>
      <c r="G86" s="529" t="s">
        <v>3183</v>
      </c>
      <c r="H86" s="530" t="s">
        <v>2065</v>
      </c>
      <c r="I86" s="384" t="s">
        <v>2065</v>
      </c>
      <c r="J86" s="353" t="s">
        <v>3190</v>
      </c>
      <c r="K86" s="354" t="s">
        <v>3185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3258</v>
      </c>
      <c r="B87" s="386" t="s">
        <v>3259</v>
      </c>
      <c r="C87" s="352" t="s">
        <v>3186</v>
      </c>
      <c r="D87" s="387" t="s">
        <v>3260</v>
      </c>
      <c r="E87" s="388" t="s">
        <v>3261</v>
      </c>
      <c r="F87" s="389" t="s">
        <v>3182</v>
      </c>
      <c r="G87" s="389" t="s">
        <v>3183</v>
      </c>
      <c r="H87" s="390" t="s">
        <v>2065</v>
      </c>
      <c r="I87" s="391" t="s">
        <v>2065</v>
      </c>
      <c r="J87" s="353" t="s">
        <v>3190</v>
      </c>
      <c r="K87" s="353" t="s">
        <v>3187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>
        <v>1</v>
      </c>
      <c r="BO87" s="401"/>
      <c r="BP87" s="400"/>
      <c r="BQ87" s="401"/>
      <c r="BR87" s="400">
        <v>1</v>
      </c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2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3258</v>
      </c>
      <c r="B88" s="386" t="s">
        <v>3259</v>
      </c>
      <c r="C88" s="392" t="s">
        <v>3186</v>
      </c>
      <c r="D88" s="387" t="s">
        <v>3260</v>
      </c>
      <c r="E88" s="388" t="s">
        <v>3261</v>
      </c>
      <c r="F88" s="389" t="s">
        <v>3182</v>
      </c>
      <c r="G88" s="389" t="s">
        <v>3183</v>
      </c>
      <c r="H88" s="390" t="s">
        <v>2065</v>
      </c>
      <c r="I88" s="391" t="s">
        <v>2065</v>
      </c>
      <c r="J88" s="353" t="s">
        <v>3190</v>
      </c>
      <c r="K88" s="355" t="s">
        <v>3188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3258</v>
      </c>
      <c r="B89" s="386" t="s">
        <v>3259</v>
      </c>
      <c r="C89" s="392" t="s">
        <v>3186</v>
      </c>
      <c r="D89" s="387" t="s">
        <v>3260</v>
      </c>
      <c r="E89" s="388" t="s">
        <v>3261</v>
      </c>
      <c r="F89" s="389" t="s">
        <v>3182</v>
      </c>
      <c r="G89" s="389" t="s">
        <v>3183</v>
      </c>
      <c r="H89" s="390" t="s">
        <v>2065</v>
      </c>
      <c r="I89" s="391" t="s">
        <v>2065</v>
      </c>
      <c r="J89" s="353" t="s">
        <v>3190</v>
      </c>
      <c r="K89" s="356" t="s">
        <v>3189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898" t="s">
        <v>3258</v>
      </c>
      <c r="B90" s="393" t="s">
        <v>3259</v>
      </c>
      <c r="C90" s="394" t="s">
        <v>3186</v>
      </c>
      <c r="D90" s="395" t="s">
        <v>3260</v>
      </c>
      <c r="E90" s="411" t="s">
        <v>3261</v>
      </c>
      <c r="F90" s="396" t="s">
        <v>3182</v>
      </c>
      <c r="G90" s="396" t="s">
        <v>3183</v>
      </c>
      <c r="H90" s="397" t="s">
        <v>2065</v>
      </c>
      <c r="I90" s="899" t="s">
        <v>2065</v>
      </c>
      <c r="J90" s="353" t="s">
        <v>3190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3262</v>
      </c>
      <c r="B91" s="526" t="s">
        <v>3263</v>
      </c>
      <c r="C91" s="527">
        <v>1</v>
      </c>
      <c r="D91" s="528" t="s">
        <v>3264</v>
      </c>
      <c r="E91" s="426" t="s">
        <v>3265</v>
      </c>
      <c r="F91" s="529" t="s">
        <v>3182</v>
      </c>
      <c r="G91" s="529" t="s">
        <v>3183</v>
      </c>
      <c r="H91" s="530" t="s">
        <v>2068</v>
      </c>
      <c r="I91" s="384" t="s">
        <v>2068</v>
      </c>
      <c r="J91" s="353" t="s">
        <v>3184</v>
      </c>
      <c r="K91" s="354" t="s">
        <v>3185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3262</v>
      </c>
      <c r="B92" s="386" t="s">
        <v>3263</v>
      </c>
      <c r="C92" s="352" t="s">
        <v>3186</v>
      </c>
      <c r="D92" s="387" t="s">
        <v>3264</v>
      </c>
      <c r="E92" s="388" t="s">
        <v>3265</v>
      </c>
      <c r="F92" s="389" t="s">
        <v>3182</v>
      </c>
      <c r="G92" s="389" t="s">
        <v>3183</v>
      </c>
      <c r="H92" s="390" t="s">
        <v>2068</v>
      </c>
      <c r="I92" s="391" t="s">
        <v>2068</v>
      </c>
      <c r="J92" s="353" t="s">
        <v>3184</v>
      </c>
      <c r="K92" s="353" t="s">
        <v>3187</v>
      </c>
      <c r="L92" s="400"/>
      <c r="M92" s="401"/>
      <c r="N92" s="400">
        <v>2</v>
      </c>
      <c r="O92" s="401"/>
      <c r="P92" s="400"/>
      <c r="Q92" s="401"/>
      <c r="R92" s="400"/>
      <c r="S92" s="401"/>
      <c r="T92" s="400"/>
      <c r="U92" s="401"/>
      <c r="V92" s="400">
        <v>1</v>
      </c>
      <c r="W92" s="401"/>
      <c r="X92" s="400">
        <v>1</v>
      </c>
      <c r="Y92" s="401"/>
      <c r="Z92" s="400"/>
      <c r="AA92" s="401"/>
      <c r="AB92" s="400">
        <v>2</v>
      </c>
      <c r="AC92" s="401"/>
      <c r="AD92" s="400">
        <v>1</v>
      </c>
      <c r="AE92" s="401"/>
      <c r="AF92" s="400"/>
      <c r="AG92" s="401"/>
      <c r="AH92" s="400"/>
      <c r="AI92" s="401"/>
      <c r="AJ92" s="400">
        <v>1</v>
      </c>
      <c r="AK92" s="401"/>
      <c r="AL92" s="400">
        <v>1</v>
      </c>
      <c r="AM92" s="401"/>
      <c r="AN92" s="400"/>
      <c r="AO92" s="401"/>
      <c r="AP92" s="400">
        <v>2</v>
      </c>
      <c r="AQ92" s="401"/>
      <c r="AR92" s="400">
        <v>1</v>
      </c>
      <c r="AS92" s="401"/>
      <c r="AT92" s="400"/>
      <c r="AU92" s="401"/>
      <c r="AV92" s="400"/>
      <c r="AW92" s="401"/>
      <c r="AX92" s="400"/>
      <c r="AY92" s="401"/>
      <c r="AZ92" s="400"/>
      <c r="BA92" s="401"/>
      <c r="BB92" s="400"/>
      <c r="BC92" s="401"/>
      <c r="BD92" s="400">
        <v>2</v>
      </c>
      <c r="BE92" s="401"/>
      <c r="BF92" s="400">
        <v>1</v>
      </c>
      <c r="BG92" s="401"/>
      <c r="BH92" s="400"/>
      <c r="BI92" s="401"/>
      <c r="BJ92" s="400"/>
      <c r="BK92" s="401"/>
      <c r="BL92" s="400">
        <v>1</v>
      </c>
      <c r="BM92" s="401"/>
      <c r="BN92" s="400">
        <v>1</v>
      </c>
      <c r="BO92" s="401"/>
      <c r="BP92" s="400"/>
      <c r="BQ92" s="401"/>
      <c r="BR92" s="400">
        <v>2</v>
      </c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19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3262</v>
      </c>
      <c r="B93" s="386" t="s">
        <v>3263</v>
      </c>
      <c r="C93" s="392" t="s">
        <v>3186</v>
      </c>
      <c r="D93" s="387" t="s">
        <v>3264</v>
      </c>
      <c r="E93" s="388" t="s">
        <v>3265</v>
      </c>
      <c r="F93" s="389" t="s">
        <v>3182</v>
      </c>
      <c r="G93" s="389" t="s">
        <v>3183</v>
      </c>
      <c r="H93" s="390" t="s">
        <v>2068</v>
      </c>
      <c r="I93" s="391" t="s">
        <v>2068</v>
      </c>
      <c r="J93" s="353" t="s">
        <v>3184</v>
      </c>
      <c r="K93" s="355" t="s">
        <v>3188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3262</v>
      </c>
      <c r="B94" s="386" t="s">
        <v>3263</v>
      </c>
      <c r="C94" s="392" t="s">
        <v>3186</v>
      </c>
      <c r="D94" s="387" t="s">
        <v>3264</v>
      </c>
      <c r="E94" s="388" t="s">
        <v>3265</v>
      </c>
      <c r="F94" s="389" t="s">
        <v>3182</v>
      </c>
      <c r="G94" s="389" t="s">
        <v>3183</v>
      </c>
      <c r="H94" s="390" t="s">
        <v>2068</v>
      </c>
      <c r="I94" s="391" t="s">
        <v>2068</v>
      </c>
      <c r="J94" s="353" t="s">
        <v>3184</v>
      </c>
      <c r="K94" s="356" t="s">
        <v>3189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898" t="s">
        <v>3262</v>
      </c>
      <c r="B95" s="393" t="s">
        <v>3263</v>
      </c>
      <c r="C95" s="394" t="s">
        <v>3186</v>
      </c>
      <c r="D95" s="395" t="s">
        <v>3264</v>
      </c>
      <c r="E95" s="411" t="s">
        <v>3265</v>
      </c>
      <c r="F95" s="396" t="s">
        <v>3182</v>
      </c>
      <c r="G95" s="396" t="s">
        <v>3183</v>
      </c>
      <c r="H95" s="397" t="s">
        <v>2068</v>
      </c>
      <c r="I95" s="899" t="s">
        <v>2068</v>
      </c>
      <c r="J95" s="353" t="s">
        <v>3184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3266</v>
      </c>
      <c r="B96" s="526" t="s">
        <v>3267</v>
      </c>
      <c r="C96" s="527">
        <v>1</v>
      </c>
      <c r="D96" s="528" t="s">
        <v>3268</v>
      </c>
      <c r="E96" s="426" t="s">
        <v>3269</v>
      </c>
      <c r="F96" s="529" t="s">
        <v>3182</v>
      </c>
      <c r="G96" s="529" t="s">
        <v>3183</v>
      </c>
      <c r="H96" s="530" t="s">
        <v>2069</v>
      </c>
      <c r="I96" s="384" t="s">
        <v>2069</v>
      </c>
      <c r="J96" s="353" t="s">
        <v>3184</v>
      </c>
      <c r="K96" s="354" t="s">
        <v>3185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3266</v>
      </c>
      <c r="B97" s="386" t="s">
        <v>3267</v>
      </c>
      <c r="C97" s="352" t="s">
        <v>3186</v>
      </c>
      <c r="D97" s="387" t="s">
        <v>3268</v>
      </c>
      <c r="E97" s="388" t="s">
        <v>3269</v>
      </c>
      <c r="F97" s="389" t="s">
        <v>3182</v>
      </c>
      <c r="G97" s="389" t="s">
        <v>3183</v>
      </c>
      <c r="H97" s="390" t="s">
        <v>2069</v>
      </c>
      <c r="I97" s="391" t="s">
        <v>2069</v>
      </c>
      <c r="J97" s="353" t="s">
        <v>3184</v>
      </c>
      <c r="K97" s="353" t="s">
        <v>3187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3266</v>
      </c>
      <c r="B98" s="386" t="s">
        <v>3267</v>
      </c>
      <c r="C98" s="392" t="s">
        <v>3186</v>
      </c>
      <c r="D98" s="387" t="s">
        <v>3268</v>
      </c>
      <c r="E98" s="388" t="s">
        <v>3269</v>
      </c>
      <c r="F98" s="389" t="s">
        <v>3182</v>
      </c>
      <c r="G98" s="389" t="s">
        <v>3183</v>
      </c>
      <c r="H98" s="390" t="s">
        <v>2069</v>
      </c>
      <c r="I98" s="391" t="s">
        <v>2069</v>
      </c>
      <c r="J98" s="353" t="s">
        <v>3184</v>
      </c>
      <c r="K98" s="355" t="s">
        <v>3188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3266</v>
      </c>
      <c r="B99" s="386" t="s">
        <v>3267</v>
      </c>
      <c r="C99" s="392" t="s">
        <v>3186</v>
      </c>
      <c r="D99" s="387" t="s">
        <v>3268</v>
      </c>
      <c r="E99" s="388" t="s">
        <v>3269</v>
      </c>
      <c r="F99" s="389" t="s">
        <v>3182</v>
      </c>
      <c r="G99" s="389" t="s">
        <v>3183</v>
      </c>
      <c r="H99" s="390" t="s">
        <v>2069</v>
      </c>
      <c r="I99" s="391" t="s">
        <v>2069</v>
      </c>
      <c r="J99" s="353" t="s">
        <v>3184</v>
      </c>
      <c r="K99" s="356" t="s">
        <v>3189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898" t="s">
        <v>3266</v>
      </c>
      <c r="B100" s="393" t="s">
        <v>3267</v>
      </c>
      <c r="C100" s="394" t="s">
        <v>3186</v>
      </c>
      <c r="D100" s="395" t="s">
        <v>3268</v>
      </c>
      <c r="E100" s="411" t="s">
        <v>3269</v>
      </c>
      <c r="F100" s="396" t="s">
        <v>3182</v>
      </c>
      <c r="G100" s="396" t="s">
        <v>3183</v>
      </c>
      <c r="H100" s="397" t="s">
        <v>2069</v>
      </c>
      <c r="I100" s="899" t="s">
        <v>2069</v>
      </c>
      <c r="J100" s="353" t="s">
        <v>3184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3270</v>
      </c>
      <c r="B101" s="526" t="s">
        <v>3271</v>
      </c>
      <c r="C101" s="527">
        <v>1</v>
      </c>
      <c r="D101" s="528" t="s">
        <v>3272</v>
      </c>
      <c r="E101" s="426" t="s">
        <v>3273</v>
      </c>
      <c r="F101" s="529" t="s">
        <v>3182</v>
      </c>
      <c r="G101" s="529" t="s">
        <v>3183</v>
      </c>
      <c r="H101" s="530" t="s">
        <v>2072</v>
      </c>
      <c r="I101" s="384" t="s">
        <v>2072</v>
      </c>
      <c r="J101" s="353" t="s">
        <v>3184</v>
      </c>
      <c r="K101" s="354" t="s">
        <v>3185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3270</v>
      </c>
      <c r="B102" s="386" t="s">
        <v>3271</v>
      </c>
      <c r="C102" s="352" t="s">
        <v>3186</v>
      </c>
      <c r="D102" s="387" t="s">
        <v>3272</v>
      </c>
      <c r="E102" s="388" t="s">
        <v>3273</v>
      </c>
      <c r="F102" s="389" t="s">
        <v>3182</v>
      </c>
      <c r="G102" s="389" t="s">
        <v>3183</v>
      </c>
      <c r="H102" s="390" t="s">
        <v>2072</v>
      </c>
      <c r="I102" s="391" t="s">
        <v>2072</v>
      </c>
      <c r="J102" s="353" t="s">
        <v>3184</v>
      </c>
      <c r="K102" s="353" t="s">
        <v>3187</v>
      </c>
      <c r="L102" s="400">
        <v>1</v>
      </c>
      <c r="M102" s="401"/>
      <c r="N102" s="400">
        <v>1</v>
      </c>
      <c r="O102" s="401"/>
      <c r="P102" s="400"/>
      <c r="Q102" s="401"/>
      <c r="R102" s="400"/>
      <c r="S102" s="401"/>
      <c r="T102" s="400"/>
      <c r="U102" s="401"/>
      <c r="V102" s="400"/>
      <c r="W102" s="401"/>
      <c r="X102" s="400">
        <v>1</v>
      </c>
      <c r="Y102" s="401"/>
      <c r="Z102" s="400">
        <v>1</v>
      </c>
      <c r="AA102" s="401"/>
      <c r="AB102" s="400">
        <v>1</v>
      </c>
      <c r="AC102" s="401"/>
      <c r="AD102" s="400">
        <v>1</v>
      </c>
      <c r="AE102" s="401"/>
      <c r="AF102" s="400"/>
      <c r="AG102" s="401"/>
      <c r="AH102" s="400"/>
      <c r="AI102" s="401"/>
      <c r="AJ102" s="400"/>
      <c r="AK102" s="401"/>
      <c r="AL102" s="400">
        <v>1</v>
      </c>
      <c r="AM102" s="401"/>
      <c r="AN102" s="400">
        <v>1</v>
      </c>
      <c r="AO102" s="401"/>
      <c r="AP102" s="400">
        <v>1</v>
      </c>
      <c r="AQ102" s="401"/>
      <c r="AR102" s="400">
        <v>1</v>
      </c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>
        <v>1</v>
      </c>
      <c r="BC102" s="401"/>
      <c r="BD102" s="400">
        <v>1</v>
      </c>
      <c r="BE102" s="401"/>
      <c r="BF102" s="400">
        <v>1</v>
      </c>
      <c r="BG102" s="401"/>
      <c r="BH102" s="400"/>
      <c r="BI102" s="401"/>
      <c r="BJ102" s="400"/>
      <c r="BK102" s="401"/>
      <c r="BL102" s="400"/>
      <c r="BM102" s="401"/>
      <c r="BN102" s="400">
        <v>1</v>
      </c>
      <c r="BO102" s="401"/>
      <c r="BP102" s="400">
        <v>1</v>
      </c>
      <c r="BQ102" s="401"/>
      <c r="BR102" s="400">
        <v>1</v>
      </c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16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3270</v>
      </c>
      <c r="B103" s="386" t="s">
        <v>3271</v>
      </c>
      <c r="C103" s="392" t="s">
        <v>3186</v>
      </c>
      <c r="D103" s="387" t="s">
        <v>3272</v>
      </c>
      <c r="E103" s="388" t="s">
        <v>3273</v>
      </c>
      <c r="F103" s="389" t="s">
        <v>3182</v>
      </c>
      <c r="G103" s="389" t="s">
        <v>3183</v>
      </c>
      <c r="H103" s="390" t="s">
        <v>2072</v>
      </c>
      <c r="I103" s="391" t="s">
        <v>2072</v>
      </c>
      <c r="J103" s="353" t="s">
        <v>3184</v>
      </c>
      <c r="K103" s="355" t="s">
        <v>3188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3270</v>
      </c>
      <c r="B104" s="386" t="s">
        <v>3271</v>
      </c>
      <c r="C104" s="392" t="s">
        <v>3186</v>
      </c>
      <c r="D104" s="387" t="s">
        <v>3272</v>
      </c>
      <c r="E104" s="388" t="s">
        <v>3273</v>
      </c>
      <c r="F104" s="389" t="s">
        <v>3182</v>
      </c>
      <c r="G104" s="389" t="s">
        <v>3183</v>
      </c>
      <c r="H104" s="390" t="s">
        <v>2072</v>
      </c>
      <c r="I104" s="391" t="s">
        <v>2072</v>
      </c>
      <c r="J104" s="353" t="s">
        <v>3184</v>
      </c>
      <c r="K104" s="356" t="s">
        <v>3189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898" t="s">
        <v>3270</v>
      </c>
      <c r="B105" s="393" t="s">
        <v>3271</v>
      </c>
      <c r="C105" s="394" t="s">
        <v>3186</v>
      </c>
      <c r="D105" s="395" t="s">
        <v>3272</v>
      </c>
      <c r="E105" s="411" t="s">
        <v>3273</v>
      </c>
      <c r="F105" s="396" t="s">
        <v>3182</v>
      </c>
      <c r="G105" s="396" t="s">
        <v>3183</v>
      </c>
      <c r="H105" s="397" t="s">
        <v>2072</v>
      </c>
      <c r="I105" s="899" t="s">
        <v>2072</v>
      </c>
      <c r="J105" s="353" t="s">
        <v>3184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3274</v>
      </c>
      <c r="B106" s="526" t="s">
        <v>3275</v>
      </c>
      <c r="C106" s="527">
        <v>1</v>
      </c>
      <c r="D106" s="528" t="s">
        <v>3276</v>
      </c>
      <c r="E106" s="426" t="s">
        <v>3277</v>
      </c>
      <c r="F106" s="529" t="s">
        <v>3182</v>
      </c>
      <c r="G106" s="529" t="s">
        <v>3183</v>
      </c>
      <c r="H106" s="530" t="s">
        <v>2075</v>
      </c>
      <c r="I106" s="384" t="s">
        <v>2075</v>
      </c>
      <c r="J106" s="353" t="s">
        <v>3184</v>
      </c>
      <c r="K106" s="354" t="s">
        <v>3185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3274</v>
      </c>
      <c r="B107" s="386" t="s">
        <v>3275</v>
      </c>
      <c r="C107" s="352" t="s">
        <v>3186</v>
      </c>
      <c r="D107" s="387" t="s">
        <v>3276</v>
      </c>
      <c r="E107" s="388" t="s">
        <v>3277</v>
      </c>
      <c r="F107" s="389" t="s">
        <v>3182</v>
      </c>
      <c r="G107" s="389" t="s">
        <v>3183</v>
      </c>
      <c r="H107" s="390" t="s">
        <v>2075</v>
      </c>
      <c r="I107" s="391" t="s">
        <v>2075</v>
      </c>
      <c r="J107" s="353" t="s">
        <v>3184</v>
      </c>
      <c r="K107" s="353" t="s">
        <v>3187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3274</v>
      </c>
      <c r="B108" s="386" t="s">
        <v>3275</v>
      </c>
      <c r="C108" s="392" t="s">
        <v>3186</v>
      </c>
      <c r="D108" s="387" t="s">
        <v>3276</v>
      </c>
      <c r="E108" s="388" t="s">
        <v>3277</v>
      </c>
      <c r="F108" s="389" t="s">
        <v>3182</v>
      </c>
      <c r="G108" s="389" t="s">
        <v>3183</v>
      </c>
      <c r="H108" s="390" t="s">
        <v>2075</v>
      </c>
      <c r="I108" s="391" t="s">
        <v>2075</v>
      </c>
      <c r="J108" s="353" t="s">
        <v>3184</v>
      </c>
      <c r="K108" s="355" t="s">
        <v>3188</v>
      </c>
      <c r="L108" s="400"/>
      <c r="M108" s="401"/>
      <c r="N108" s="400"/>
      <c r="O108" s="401"/>
      <c r="P108" s="400"/>
      <c r="Q108" s="401"/>
      <c r="R108" s="400"/>
      <c r="S108" s="401"/>
      <c r="T108" s="400"/>
      <c r="U108" s="401"/>
      <c r="V108" s="400"/>
      <c r="W108" s="401"/>
      <c r="X108" s="400"/>
      <c r="Y108" s="401"/>
      <c r="Z108" s="400"/>
      <c r="AA108" s="401"/>
      <c r="AB108" s="400"/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/>
      <c r="AM108" s="401"/>
      <c r="AN108" s="400"/>
      <c r="AO108" s="401"/>
      <c r="AP108" s="400"/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/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/>
      <c r="BO108" s="401"/>
      <c r="BP108" s="400"/>
      <c r="BQ108" s="401"/>
      <c r="BR108" s="400"/>
      <c r="BS108" s="401"/>
      <c r="BT108" s="400"/>
      <c r="BU108" s="401"/>
      <c r="BV108" s="337">
        <f t="shared" si="43"/>
        <v>0</v>
      </c>
      <c r="BW108" s="337">
        <f t="shared" si="44"/>
        <v>0</v>
      </c>
    </row>
    <row r="109" spans="1:75" s="64" customFormat="1" ht="21.95" customHeight="1" x14ac:dyDescent="0.2">
      <c r="A109" s="385" t="s">
        <v>3274</v>
      </c>
      <c r="B109" s="386" t="s">
        <v>3275</v>
      </c>
      <c r="C109" s="392" t="s">
        <v>3186</v>
      </c>
      <c r="D109" s="387" t="s">
        <v>3276</v>
      </c>
      <c r="E109" s="388" t="s">
        <v>3277</v>
      </c>
      <c r="F109" s="389" t="s">
        <v>3182</v>
      </c>
      <c r="G109" s="389" t="s">
        <v>3183</v>
      </c>
      <c r="H109" s="390" t="s">
        <v>2075</v>
      </c>
      <c r="I109" s="391" t="s">
        <v>2075</v>
      </c>
      <c r="J109" s="353" t="s">
        <v>3184</v>
      </c>
      <c r="K109" s="356" t="s">
        <v>3189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898" t="s">
        <v>3274</v>
      </c>
      <c r="B110" s="393" t="s">
        <v>3275</v>
      </c>
      <c r="C110" s="394" t="s">
        <v>3186</v>
      </c>
      <c r="D110" s="395" t="s">
        <v>3276</v>
      </c>
      <c r="E110" s="411" t="s">
        <v>3277</v>
      </c>
      <c r="F110" s="396" t="s">
        <v>3182</v>
      </c>
      <c r="G110" s="396" t="s">
        <v>3183</v>
      </c>
      <c r="H110" s="397" t="s">
        <v>2075</v>
      </c>
      <c r="I110" s="899" t="s">
        <v>2075</v>
      </c>
      <c r="J110" s="353" t="s">
        <v>3184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3278</v>
      </c>
      <c r="B111" s="526" t="s">
        <v>3279</v>
      </c>
      <c r="C111" s="527">
        <v>1</v>
      </c>
      <c r="D111" s="528" t="s">
        <v>3280</v>
      </c>
      <c r="E111" s="426" t="s">
        <v>3281</v>
      </c>
      <c r="F111" s="529" t="s">
        <v>3182</v>
      </c>
      <c r="G111" s="529" t="s">
        <v>3183</v>
      </c>
      <c r="H111" s="530" t="s">
        <v>2076</v>
      </c>
      <c r="I111" s="384" t="s">
        <v>2076</v>
      </c>
      <c r="J111" s="353" t="s">
        <v>3184</v>
      </c>
      <c r="K111" s="354" t="s">
        <v>3185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3278</v>
      </c>
      <c r="B112" s="386" t="s">
        <v>3279</v>
      </c>
      <c r="C112" s="352" t="s">
        <v>3186</v>
      </c>
      <c r="D112" s="387" t="s">
        <v>3280</v>
      </c>
      <c r="E112" s="388" t="s">
        <v>3281</v>
      </c>
      <c r="F112" s="389" t="s">
        <v>3182</v>
      </c>
      <c r="G112" s="389" t="s">
        <v>3183</v>
      </c>
      <c r="H112" s="390" t="s">
        <v>2076</v>
      </c>
      <c r="I112" s="391" t="s">
        <v>2076</v>
      </c>
      <c r="J112" s="353" t="s">
        <v>3184</v>
      </c>
      <c r="K112" s="353" t="s">
        <v>3187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3278</v>
      </c>
      <c r="B113" s="386" t="s">
        <v>3279</v>
      </c>
      <c r="C113" s="392" t="s">
        <v>3186</v>
      </c>
      <c r="D113" s="387" t="s">
        <v>3280</v>
      </c>
      <c r="E113" s="388" t="s">
        <v>3281</v>
      </c>
      <c r="F113" s="389" t="s">
        <v>3182</v>
      </c>
      <c r="G113" s="389" t="s">
        <v>3183</v>
      </c>
      <c r="H113" s="390" t="s">
        <v>2076</v>
      </c>
      <c r="I113" s="391" t="s">
        <v>2076</v>
      </c>
      <c r="J113" s="353" t="s">
        <v>3184</v>
      </c>
      <c r="K113" s="355" t="s">
        <v>3188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3278</v>
      </c>
      <c r="B114" s="386" t="s">
        <v>3279</v>
      </c>
      <c r="C114" s="392" t="s">
        <v>3186</v>
      </c>
      <c r="D114" s="387" t="s">
        <v>3280</v>
      </c>
      <c r="E114" s="388" t="s">
        <v>3281</v>
      </c>
      <c r="F114" s="389" t="s">
        <v>3182</v>
      </c>
      <c r="G114" s="389" t="s">
        <v>3183</v>
      </c>
      <c r="H114" s="390" t="s">
        <v>2076</v>
      </c>
      <c r="I114" s="391" t="s">
        <v>2076</v>
      </c>
      <c r="J114" s="353" t="s">
        <v>3184</v>
      </c>
      <c r="K114" s="356" t="s">
        <v>3189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898" t="s">
        <v>3278</v>
      </c>
      <c r="B115" s="393" t="s">
        <v>3279</v>
      </c>
      <c r="C115" s="394" t="s">
        <v>3186</v>
      </c>
      <c r="D115" s="395" t="s">
        <v>3280</v>
      </c>
      <c r="E115" s="411" t="s">
        <v>3281</v>
      </c>
      <c r="F115" s="396" t="s">
        <v>3182</v>
      </c>
      <c r="G115" s="396" t="s">
        <v>3183</v>
      </c>
      <c r="H115" s="397" t="s">
        <v>2076</v>
      </c>
      <c r="I115" s="899" t="s">
        <v>2076</v>
      </c>
      <c r="J115" s="353" t="s">
        <v>3184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3282</v>
      </c>
      <c r="B116" s="526" t="s">
        <v>3283</v>
      </c>
      <c r="C116" s="527">
        <v>1</v>
      </c>
      <c r="D116" s="528" t="s">
        <v>3284</v>
      </c>
      <c r="E116" s="426" t="s">
        <v>3285</v>
      </c>
      <c r="F116" s="529" t="s">
        <v>3182</v>
      </c>
      <c r="G116" s="529" t="s">
        <v>3183</v>
      </c>
      <c r="H116" s="530" t="s">
        <v>2077</v>
      </c>
      <c r="I116" s="384" t="s">
        <v>2077</v>
      </c>
      <c r="J116" s="353" t="s">
        <v>3184</v>
      </c>
      <c r="K116" s="354" t="s">
        <v>3185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3282</v>
      </c>
      <c r="B117" s="386" t="s">
        <v>3283</v>
      </c>
      <c r="C117" s="352" t="s">
        <v>3186</v>
      </c>
      <c r="D117" s="387" t="s">
        <v>3284</v>
      </c>
      <c r="E117" s="388" t="s">
        <v>3285</v>
      </c>
      <c r="F117" s="389" t="s">
        <v>3182</v>
      </c>
      <c r="G117" s="389" t="s">
        <v>3183</v>
      </c>
      <c r="H117" s="390" t="s">
        <v>2077</v>
      </c>
      <c r="I117" s="391" t="s">
        <v>2077</v>
      </c>
      <c r="J117" s="353" t="s">
        <v>3184</v>
      </c>
      <c r="K117" s="353" t="s">
        <v>3187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/>
      <c r="BM117" s="401"/>
      <c r="BN117" s="400"/>
      <c r="BO117" s="401"/>
      <c r="BP117" s="400"/>
      <c r="BQ117" s="401"/>
      <c r="BR117" s="400"/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0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3282</v>
      </c>
      <c r="B118" s="386" t="s">
        <v>3283</v>
      </c>
      <c r="C118" s="392" t="s">
        <v>3186</v>
      </c>
      <c r="D118" s="387" t="s">
        <v>3284</v>
      </c>
      <c r="E118" s="388" t="s">
        <v>3285</v>
      </c>
      <c r="F118" s="389" t="s">
        <v>3182</v>
      </c>
      <c r="G118" s="389" t="s">
        <v>3183</v>
      </c>
      <c r="H118" s="390" t="s">
        <v>2077</v>
      </c>
      <c r="I118" s="391" t="s">
        <v>2077</v>
      </c>
      <c r="J118" s="353" t="s">
        <v>3184</v>
      </c>
      <c r="K118" s="355" t="s">
        <v>3188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3282</v>
      </c>
      <c r="B119" s="386" t="s">
        <v>3283</v>
      </c>
      <c r="C119" s="392" t="s">
        <v>3186</v>
      </c>
      <c r="D119" s="387" t="s">
        <v>3284</v>
      </c>
      <c r="E119" s="388" t="s">
        <v>3285</v>
      </c>
      <c r="F119" s="389" t="s">
        <v>3182</v>
      </c>
      <c r="G119" s="389" t="s">
        <v>3183</v>
      </c>
      <c r="H119" s="390" t="s">
        <v>2077</v>
      </c>
      <c r="I119" s="391" t="s">
        <v>2077</v>
      </c>
      <c r="J119" s="353" t="s">
        <v>3184</v>
      </c>
      <c r="K119" s="356" t="s">
        <v>3189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898" t="s">
        <v>3282</v>
      </c>
      <c r="B120" s="393" t="s">
        <v>3283</v>
      </c>
      <c r="C120" s="394" t="s">
        <v>3186</v>
      </c>
      <c r="D120" s="395" t="s">
        <v>3284</v>
      </c>
      <c r="E120" s="411" t="s">
        <v>3285</v>
      </c>
      <c r="F120" s="396" t="s">
        <v>3182</v>
      </c>
      <c r="G120" s="396" t="s">
        <v>3183</v>
      </c>
      <c r="H120" s="397" t="s">
        <v>2077</v>
      </c>
      <c r="I120" s="899" t="s">
        <v>2077</v>
      </c>
      <c r="J120" s="353" t="s">
        <v>3184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3286</v>
      </c>
      <c r="B121" s="526" t="s">
        <v>3287</v>
      </c>
      <c r="C121" s="527">
        <v>2</v>
      </c>
      <c r="D121" s="528" t="s">
        <v>3288</v>
      </c>
      <c r="E121" s="426" t="s">
        <v>3289</v>
      </c>
      <c r="F121" s="529" t="s">
        <v>3182</v>
      </c>
      <c r="G121" s="529" t="s">
        <v>3183</v>
      </c>
      <c r="H121" s="530" t="s">
        <v>2078</v>
      </c>
      <c r="I121" s="384" t="s">
        <v>2078</v>
      </c>
      <c r="J121" s="353" t="s">
        <v>3190</v>
      </c>
      <c r="K121" s="354" t="s">
        <v>3185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3286</v>
      </c>
      <c r="B122" s="386" t="s">
        <v>3287</v>
      </c>
      <c r="C122" s="352" t="s">
        <v>3186</v>
      </c>
      <c r="D122" s="387" t="s">
        <v>3288</v>
      </c>
      <c r="E122" s="388" t="s">
        <v>3289</v>
      </c>
      <c r="F122" s="389" t="s">
        <v>3182</v>
      </c>
      <c r="G122" s="389" t="s">
        <v>3183</v>
      </c>
      <c r="H122" s="390" t="s">
        <v>2078</v>
      </c>
      <c r="I122" s="391" t="s">
        <v>2078</v>
      </c>
      <c r="J122" s="353" t="s">
        <v>3190</v>
      </c>
      <c r="K122" s="353" t="s">
        <v>3187</v>
      </c>
      <c r="L122" s="400">
        <v>2</v>
      </c>
      <c r="M122" s="401"/>
      <c r="N122" s="400">
        <v>1</v>
      </c>
      <c r="O122" s="401"/>
      <c r="P122" s="400"/>
      <c r="Q122" s="401"/>
      <c r="R122" s="400"/>
      <c r="S122" s="401"/>
      <c r="T122" s="400"/>
      <c r="U122" s="401"/>
      <c r="V122" s="400">
        <v>2</v>
      </c>
      <c r="W122" s="401"/>
      <c r="X122" s="400">
        <v>1</v>
      </c>
      <c r="Y122" s="401"/>
      <c r="Z122" s="400">
        <v>2</v>
      </c>
      <c r="AA122" s="401"/>
      <c r="AB122" s="400">
        <v>1</v>
      </c>
      <c r="AC122" s="401"/>
      <c r="AD122" s="400"/>
      <c r="AE122" s="401"/>
      <c r="AF122" s="400"/>
      <c r="AG122" s="401"/>
      <c r="AH122" s="400"/>
      <c r="AI122" s="401"/>
      <c r="AJ122" s="400">
        <v>1</v>
      </c>
      <c r="AK122" s="401"/>
      <c r="AL122" s="400"/>
      <c r="AM122" s="401"/>
      <c r="AN122" s="400"/>
      <c r="AO122" s="401"/>
      <c r="AP122" s="400">
        <v>1</v>
      </c>
      <c r="AQ122" s="401"/>
      <c r="AR122" s="400">
        <v>1</v>
      </c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>
        <v>1</v>
      </c>
      <c r="BC122" s="401"/>
      <c r="BD122" s="400"/>
      <c r="BE122" s="401"/>
      <c r="BF122" s="400">
        <v>1</v>
      </c>
      <c r="BG122" s="401"/>
      <c r="BH122" s="400"/>
      <c r="BI122" s="401"/>
      <c r="BJ122" s="400"/>
      <c r="BK122" s="401"/>
      <c r="BL122" s="400">
        <v>1</v>
      </c>
      <c r="BM122" s="401"/>
      <c r="BN122" s="400">
        <v>1</v>
      </c>
      <c r="BO122" s="401"/>
      <c r="BP122" s="400">
        <v>1</v>
      </c>
      <c r="BQ122" s="401"/>
      <c r="BR122" s="400">
        <v>1</v>
      </c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18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3286</v>
      </c>
      <c r="B123" s="386" t="s">
        <v>3287</v>
      </c>
      <c r="C123" s="392" t="s">
        <v>3186</v>
      </c>
      <c r="D123" s="387" t="s">
        <v>3288</v>
      </c>
      <c r="E123" s="388" t="s">
        <v>3289</v>
      </c>
      <c r="F123" s="389" t="s">
        <v>3182</v>
      </c>
      <c r="G123" s="389" t="s">
        <v>3183</v>
      </c>
      <c r="H123" s="390" t="s">
        <v>2078</v>
      </c>
      <c r="I123" s="391" t="s">
        <v>2078</v>
      </c>
      <c r="J123" s="353" t="s">
        <v>3190</v>
      </c>
      <c r="K123" s="355" t="s">
        <v>3188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3286</v>
      </c>
      <c r="B124" s="386" t="s">
        <v>3287</v>
      </c>
      <c r="C124" s="392" t="s">
        <v>3186</v>
      </c>
      <c r="D124" s="387" t="s">
        <v>3288</v>
      </c>
      <c r="E124" s="388" t="s">
        <v>3289</v>
      </c>
      <c r="F124" s="389" t="s">
        <v>3182</v>
      </c>
      <c r="G124" s="389" t="s">
        <v>3183</v>
      </c>
      <c r="H124" s="390" t="s">
        <v>2078</v>
      </c>
      <c r="I124" s="391" t="s">
        <v>2078</v>
      </c>
      <c r="J124" s="353" t="s">
        <v>3190</v>
      </c>
      <c r="K124" s="356" t="s">
        <v>3189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898" t="s">
        <v>3286</v>
      </c>
      <c r="B125" s="393" t="s">
        <v>3287</v>
      </c>
      <c r="C125" s="394" t="s">
        <v>3186</v>
      </c>
      <c r="D125" s="395" t="s">
        <v>3288</v>
      </c>
      <c r="E125" s="411" t="s">
        <v>3289</v>
      </c>
      <c r="F125" s="396" t="s">
        <v>3182</v>
      </c>
      <c r="G125" s="396" t="s">
        <v>3183</v>
      </c>
      <c r="H125" s="397" t="s">
        <v>2078</v>
      </c>
      <c r="I125" s="899" t="s">
        <v>2078</v>
      </c>
      <c r="J125" s="353" t="s">
        <v>3190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3290</v>
      </c>
      <c r="B126" s="526" t="s">
        <v>3291</v>
      </c>
      <c r="C126" s="527">
        <v>2</v>
      </c>
      <c r="D126" s="528" t="s">
        <v>3292</v>
      </c>
      <c r="E126" s="426" t="s">
        <v>3293</v>
      </c>
      <c r="F126" s="529" t="s">
        <v>3182</v>
      </c>
      <c r="G126" s="529" t="s">
        <v>3183</v>
      </c>
      <c r="H126" s="530" t="s">
        <v>2080</v>
      </c>
      <c r="I126" s="384" t="s">
        <v>2080</v>
      </c>
      <c r="J126" s="353" t="s">
        <v>3190</v>
      </c>
      <c r="K126" s="354" t="s">
        <v>3185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3290</v>
      </c>
      <c r="B127" s="386" t="s">
        <v>3291</v>
      </c>
      <c r="C127" s="352" t="s">
        <v>3186</v>
      </c>
      <c r="D127" s="387" t="s">
        <v>3292</v>
      </c>
      <c r="E127" s="388" t="s">
        <v>3293</v>
      </c>
      <c r="F127" s="389" t="s">
        <v>3182</v>
      </c>
      <c r="G127" s="389" t="s">
        <v>3183</v>
      </c>
      <c r="H127" s="390" t="s">
        <v>2080</v>
      </c>
      <c r="I127" s="391" t="s">
        <v>2080</v>
      </c>
      <c r="J127" s="353" t="s">
        <v>3190</v>
      </c>
      <c r="K127" s="353" t="s">
        <v>3187</v>
      </c>
      <c r="L127" s="400"/>
      <c r="M127" s="401"/>
      <c r="N127" s="400"/>
      <c r="O127" s="401"/>
      <c r="P127" s="400"/>
      <c r="Q127" s="401"/>
      <c r="R127" s="400"/>
      <c r="S127" s="401"/>
      <c r="T127" s="400"/>
      <c r="U127" s="401"/>
      <c r="V127" s="400"/>
      <c r="W127" s="401"/>
      <c r="X127" s="400"/>
      <c r="Y127" s="401"/>
      <c r="Z127" s="400"/>
      <c r="AA127" s="401"/>
      <c r="AB127" s="400"/>
      <c r="AC127" s="401"/>
      <c r="AD127" s="400"/>
      <c r="AE127" s="401"/>
      <c r="AF127" s="400"/>
      <c r="AG127" s="401"/>
      <c r="AH127" s="400"/>
      <c r="AI127" s="401"/>
      <c r="AJ127" s="400"/>
      <c r="AK127" s="401"/>
      <c r="AL127" s="400"/>
      <c r="AM127" s="401"/>
      <c r="AN127" s="400"/>
      <c r="AO127" s="401"/>
      <c r="AP127" s="400"/>
      <c r="AQ127" s="401"/>
      <c r="AR127" s="400"/>
      <c r="AS127" s="401"/>
      <c r="AT127" s="400"/>
      <c r="AU127" s="401"/>
      <c r="AV127" s="400"/>
      <c r="AW127" s="401"/>
      <c r="AX127" s="400"/>
      <c r="AY127" s="401"/>
      <c r="AZ127" s="400"/>
      <c r="BA127" s="401"/>
      <c r="BB127" s="400"/>
      <c r="BC127" s="401"/>
      <c r="BD127" s="400"/>
      <c r="BE127" s="401"/>
      <c r="BF127" s="400"/>
      <c r="BG127" s="401"/>
      <c r="BH127" s="400"/>
      <c r="BI127" s="401"/>
      <c r="BJ127" s="400"/>
      <c r="BK127" s="401"/>
      <c r="BL127" s="400"/>
      <c r="BM127" s="401"/>
      <c r="BN127" s="400"/>
      <c r="BO127" s="401"/>
      <c r="BP127" s="400"/>
      <c r="BQ127" s="401"/>
      <c r="BR127" s="400"/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0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3290</v>
      </c>
      <c r="B128" s="386" t="s">
        <v>3291</v>
      </c>
      <c r="C128" s="392" t="s">
        <v>3186</v>
      </c>
      <c r="D128" s="387" t="s">
        <v>3292</v>
      </c>
      <c r="E128" s="388" t="s">
        <v>3293</v>
      </c>
      <c r="F128" s="389" t="s">
        <v>3182</v>
      </c>
      <c r="G128" s="389" t="s">
        <v>3183</v>
      </c>
      <c r="H128" s="390" t="s">
        <v>2080</v>
      </c>
      <c r="I128" s="391" t="s">
        <v>2080</v>
      </c>
      <c r="J128" s="353" t="s">
        <v>3190</v>
      </c>
      <c r="K128" s="355" t="s">
        <v>3188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3290</v>
      </c>
      <c r="B129" s="386" t="s">
        <v>3291</v>
      </c>
      <c r="C129" s="392" t="s">
        <v>3186</v>
      </c>
      <c r="D129" s="387" t="s">
        <v>3292</v>
      </c>
      <c r="E129" s="388" t="s">
        <v>3293</v>
      </c>
      <c r="F129" s="389" t="s">
        <v>3182</v>
      </c>
      <c r="G129" s="389" t="s">
        <v>3183</v>
      </c>
      <c r="H129" s="390" t="s">
        <v>2080</v>
      </c>
      <c r="I129" s="391" t="s">
        <v>2080</v>
      </c>
      <c r="J129" s="353" t="s">
        <v>3190</v>
      </c>
      <c r="K129" s="356" t="s">
        <v>3189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898" t="s">
        <v>3290</v>
      </c>
      <c r="B130" s="393" t="s">
        <v>3291</v>
      </c>
      <c r="C130" s="394" t="s">
        <v>3186</v>
      </c>
      <c r="D130" s="395" t="s">
        <v>3292</v>
      </c>
      <c r="E130" s="411" t="s">
        <v>3293</v>
      </c>
      <c r="F130" s="396" t="s">
        <v>3182</v>
      </c>
      <c r="G130" s="396" t="s">
        <v>3183</v>
      </c>
      <c r="H130" s="397" t="s">
        <v>2080</v>
      </c>
      <c r="I130" s="899" t="s">
        <v>2080</v>
      </c>
      <c r="J130" s="353" t="s">
        <v>3190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3294</v>
      </c>
      <c r="B131" s="526" t="s">
        <v>3295</v>
      </c>
      <c r="C131" s="527">
        <v>1</v>
      </c>
      <c r="D131" s="528" t="s">
        <v>3296</v>
      </c>
      <c r="E131" s="426" t="s">
        <v>3297</v>
      </c>
      <c r="F131" s="529" t="s">
        <v>3182</v>
      </c>
      <c r="G131" s="529" t="s">
        <v>3183</v>
      </c>
      <c r="H131" s="530" t="s">
        <v>2081</v>
      </c>
      <c r="I131" s="384" t="s">
        <v>2081</v>
      </c>
      <c r="J131" s="353" t="s">
        <v>3184</v>
      </c>
      <c r="K131" s="354" t="s">
        <v>3185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3294</v>
      </c>
      <c r="B132" s="386" t="s">
        <v>3295</v>
      </c>
      <c r="C132" s="352" t="s">
        <v>3186</v>
      </c>
      <c r="D132" s="387" t="s">
        <v>3296</v>
      </c>
      <c r="E132" s="388" t="s">
        <v>3297</v>
      </c>
      <c r="F132" s="389" t="s">
        <v>3182</v>
      </c>
      <c r="G132" s="389" t="s">
        <v>3183</v>
      </c>
      <c r="H132" s="390" t="s">
        <v>2081</v>
      </c>
      <c r="I132" s="391" t="s">
        <v>2081</v>
      </c>
      <c r="J132" s="353" t="s">
        <v>3184</v>
      </c>
      <c r="K132" s="353" t="s">
        <v>3187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3294</v>
      </c>
      <c r="B133" s="386" t="s">
        <v>3295</v>
      </c>
      <c r="C133" s="392" t="s">
        <v>3186</v>
      </c>
      <c r="D133" s="387" t="s">
        <v>3296</v>
      </c>
      <c r="E133" s="388" t="s">
        <v>3297</v>
      </c>
      <c r="F133" s="389" t="s">
        <v>3182</v>
      </c>
      <c r="G133" s="389" t="s">
        <v>3183</v>
      </c>
      <c r="H133" s="390" t="s">
        <v>2081</v>
      </c>
      <c r="I133" s="391" t="s">
        <v>2081</v>
      </c>
      <c r="J133" s="353" t="s">
        <v>3184</v>
      </c>
      <c r="K133" s="355" t="s">
        <v>3188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3294</v>
      </c>
      <c r="B134" s="386" t="s">
        <v>3295</v>
      </c>
      <c r="C134" s="392" t="s">
        <v>3186</v>
      </c>
      <c r="D134" s="387" t="s">
        <v>3296</v>
      </c>
      <c r="E134" s="388" t="s">
        <v>3297</v>
      </c>
      <c r="F134" s="389" t="s">
        <v>3182</v>
      </c>
      <c r="G134" s="389" t="s">
        <v>3183</v>
      </c>
      <c r="H134" s="390" t="s">
        <v>2081</v>
      </c>
      <c r="I134" s="391" t="s">
        <v>2081</v>
      </c>
      <c r="J134" s="353" t="s">
        <v>3184</v>
      </c>
      <c r="K134" s="356" t="s">
        <v>3189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898" t="s">
        <v>3294</v>
      </c>
      <c r="B135" s="393" t="s">
        <v>3295</v>
      </c>
      <c r="C135" s="394" t="s">
        <v>3186</v>
      </c>
      <c r="D135" s="395" t="s">
        <v>3296</v>
      </c>
      <c r="E135" s="411" t="s">
        <v>3297</v>
      </c>
      <c r="F135" s="396" t="s">
        <v>3182</v>
      </c>
      <c r="G135" s="396" t="s">
        <v>3183</v>
      </c>
      <c r="H135" s="397" t="s">
        <v>2081</v>
      </c>
      <c r="I135" s="899" t="s">
        <v>2081</v>
      </c>
      <c r="J135" s="353" t="s">
        <v>3184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3298</v>
      </c>
      <c r="B136" s="526" t="s">
        <v>3299</v>
      </c>
      <c r="C136" s="527">
        <v>1</v>
      </c>
      <c r="D136" s="528" t="s">
        <v>3300</v>
      </c>
      <c r="E136" s="426" t="s">
        <v>3301</v>
      </c>
      <c r="F136" s="529" t="s">
        <v>3182</v>
      </c>
      <c r="G136" s="529" t="s">
        <v>3183</v>
      </c>
      <c r="H136" s="530" t="s">
        <v>2082</v>
      </c>
      <c r="I136" s="384" t="s">
        <v>2082</v>
      </c>
      <c r="J136" s="353" t="s">
        <v>3184</v>
      </c>
      <c r="K136" s="354" t="s">
        <v>3185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3298</v>
      </c>
      <c r="B137" s="386" t="s">
        <v>3299</v>
      </c>
      <c r="C137" s="352" t="s">
        <v>3186</v>
      </c>
      <c r="D137" s="387" t="s">
        <v>3300</v>
      </c>
      <c r="E137" s="388" t="s">
        <v>3301</v>
      </c>
      <c r="F137" s="389" t="s">
        <v>3182</v>
      </c>
      <c r="G137" s="389" t="s">
        <v>3183</v>
      </c>
      <c r="H137" s="390" t="s">
        <v>2082</v>
      </c>
      <c r="I137" s="391" t="s">
        <v>2082</v>
      </c>
      <c r="J137" s="353" t="s">
        <v>3184</v>
      </c>
      <c r="K137" s="353" t="s">
        <v>3187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3298</v>
      </c>
      <c r="B138" s="386" t="s">
        <v>3299</v>
      </c>
      <c r="C138" s="392" t="s">
        <v>3186</v>
      </c>
      <c r="D138" s="387" t="s">
        <v>3300</v>
      </c>
      <c r="E138" s="388" t="s">
        <v>3301</v>
      </c>
      <c r="F138" s="389" t="s">
        <v>3182</v>
      </c>
      <c r="G138" s="389" t="s">
        <v>3183</v>
      </c>
      <c r="H138" s="390" t="s">
        <v>2082</v>
      </c>
      <c r="I138" s="391" t="s">
        <v>2082</v>
      </c>
      <c r="J138" s="353" t="s">
        <v>3184</v>
      </c>
      <c r="K138" s="355" t="s">
        <v>3188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3298</v>
      </c>
      <c r="B139" s="386" t="s">
        <v>3299</v>
      </c>
      <c r="C139" s="392" t="s">
        <v>3186</v>
      </c>
      <c r="D139" s="387" t="s">
        <v>3300</v>
      </c>
      <c r="E139" s="388" t="s">
        <v>3301</v>
      </c>
      <c r="F139" s="389" t="s">
        <v>3182</v>
      </c>
      <c r="G139" s="389" t="s">
        <v>3183</v>
      </c>
      <c r="H139" s="390" t="s">
        <v>2082</v>
      </c>
      <c r="I139" s="391" t="s">
        <v>2082</v>
      </c>
      <c r="J139" s="353" t="s">
        <v>3184</v>
      </c>
      <c r="K139" s="356" t="s">
        <v>3189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898" t="s">
        <v>3298</v>
      </c>
      <c r="B140" s="393" t="s">
        <v>3299</v>
      </c>
      <c r="C140" s="394" t="s">
        <v>3186</v>
      </c>
      <c r="D140" s="395" t="s">
        <v>3300</v>
      </c>
      <c r="E140" s="411" t="s">
        <v>3301</v>
      </c>
      <c r="F140" s="396" t="s">
        <v>3182</v>
      </c>
      <c r="G140" s="396" t="s">
        <v>3183</v>
      </c>
      <c r="H140" s="397" t="s">
        <v>2082</v>
      </c>
      <c r="I140" s="899" t="s">
        <v>2082</v>
      </c>
      <c r="J140" s="353" t="s">
        <v>3184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3302</v>
      </c>
      <c r="B141" s="526" t="s">
        <v>3303</v>
      </c>
      <c r="C141" s="527">
        <v>1</v>
      </c>
      <c r="D141" s="528" t="s">
        <v>3304</v>
      </c>
      <c r="E141" s="426" t="s">
        <v>3305</v>
      </c>
      <c r="F141" s="529" t="s">
        <v>3182</v>
      </c>
      <c r="G141" s="529" t="s">
        <v>3183</v>
      </c>
      <c r="H141" s="530" t="s">
        <v>2083</v>
      </c>
      <c r="I141" s="384" t="s">
        <v>2083</v>
      </c>
      <c r="J141" s="353" t="s">
        <v>3184</v>
      </c>
      <c r="K141" s="354" t="s">
        <v>3185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3302</v>
      </c>
      <c r="B142" s="386" t="s">
        <v>3303</v>
      </c>
      <c r="C142" s="352" t="s">
        <v>3186</v>
      </c>
      <c r="D142" s="387" t="s">
        <v>3304</v>
      </c>
      <c r="E142" s="388" t="s">
        <v>3305</v>
      </c>
      <c r="F142" s="389" t="s">
        <v>3182</v>
      </c>
      <c r="G142" s="389" t="s">
        <v>3183</v>
      </c>
      <c r="H142" s="390" t="s">
        <v>2083</v>
      </c>
      <c r="I142" s="391" t="s">
        <v>2083</v>
      </c>
      <c r="J142" s="353" t="s">
        <v>3184</v>
      </c>
      <c r="K142" s="353" t="s">
        <v>3187</v>
      </c>
      <c r="L142" s="400">
        <v>2</v>
      </c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>
        <v>3</v>
      </c>
      <c r="Y142" s="401"/>
      <c r="Z142" s="400"/>
      <c r="AA142" s="401"/>
      <c r="AB142" s="400"/>
      <c r="AC142" s="401"/>
      <c r="AD142" s="400">
        <v>2</v>
      </c>
      <c r="AE142" s="401"/>
      <c r="AF142" s="400"/>
      <c r="AG142" s="401"/>
      <c r="AH142" s="400"/>
      <c r="AI142" s="401"/>
      <c r="AJ142" s="400">
        <v>1</v>
      </c>
      <c r="AK142" s="401"/>
      <c r="AL142" s="400"/>
      <c r="AM142" s="401"/>
      <c r="AN142" s="400">
        <v>3</v>
      </c>
      <c r="AO142" s="401"/>
      <c r="AP142" s="400"/>
      <c r="AQ142" s="401"/>
      <c r="AR142" s="400">
        <v>2</v>
      </c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>
        <v>3</v>
      </c>
      <c r="BC142" s="401"/>
      <c r="BD142" s="400"/>
      <c r="BE142" s="401"/>
      <c r="BF142" s="400">
        <v>2</v>
      </c>
      <c r="BG142" s="401"/>
      <c r="BH142" s="400"/>
      <c r="BI142" s="401"/>
      <c r="BJ142" s="400"/>
      <c r="BK142" s="401"/>
      <c r="BL142" s="400">
        <v>3</v>
      </c>
      <c r="BM142" s="401"/>
      <c r="BN142" s="400"/>
      <c r="BO142" s="401"/>
      <c r="BP142" s="400">
        <v>2</v>
      </c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23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3302</v>
      </c>
      <c r="B143" s="386" t="s">
        <v>3303</v>
      </c>
      <c r="C143" s="392" t="s">
        <v>3186</v>
      </c>
      <c r="D143" s="387" t="s">
        <v>3304</v>
      </c>
      <c r="E143" s="388" t="s">
        <v>3305</v>
      </c>
      <c r="F143" s="389" t="s">
        <v>3182</v>
      </c>
      <c r="G143" s="389" t="s">
        <v>3183</v>
      </c>
      <c r="H143" s="390" t="s">
        <v>2083</v>
      </c>
      <c r="I143" s="391" t="s">
        <v>2083</v>
      </c>
      <c r="J143" s="353" t="s">
        <v>3184</v>
      </c>
      <c r="K143" s="355" t="s">
        <v>3188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3302</v>
      </c>
      <c r="B144" s="386" t="s">
        <v>3303</v>
      </c>
      <c r="C144" s="392" t="s">
        <v>3186</v>
      </c>
      <c r="D144" s="387" t="s">
        <v>3304</v>
      </c>
      <c r="E144" s="388" t="s">
        <v>3305</v>
      </c>
      <c r="F144" s="389" t="s">
        <v>3182</v>
      </c>
      <c r="G144" s="389" t="s">
        <v>3183</v>
      </c>
      <c r="H144" s="390" t="s">
        <v>2083</v>
      </c>
      <c r="I144" s="391" t="s">
        <v>2083</v>
      </c>
      <c r="J144" s="353" t="s">
        <v>3184</v>
      </c>
      <c r="K144" s="356" t="s">
        <v>3189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898" t="s">
        <v>3302</v>
      </c>
      <c r="B145" s="393" t="s">
        <v>3303</v>
      </c>
      <c r="C145" s="394" t="s">
        <v>3186</v>
      </c>
      <c r="D145" s="395" t="s">
        <v>3304</v>
      </c>
      <c r="E145" s="411" t="s">
        <v>3305</v>
      </c>
      <c r="F145" s="396" t="s">
        <v>3182</v>
      </c>
      <c r="G145" s="396" t="s">
        <v>3183</v>
      </c>
      <c r="H145" s="397" t="s">
        <v>2083</v>
      </c>
      <c r="I145" s="899" t="s">
        <v>2083</v>
      </c>
      <c r="J145" s="353" t="s">
        <v>3184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3306</v>
      </c>
      <c r="B146" s="526" t="s">
        <v>3307</v>
      </c>
      <c r="C146" s="527">
        <v>1</v>
      </c>
      <c r="D146" s="528" t="s">
        <v>3308</v>
      </c>
      <c r="E146" s="426" t="s">
        <v>3309</v>
      </c>
      <c r="F146" s="529" t="s">
        <v>3182</v>
      </c>
      <c r="G146" s="529" t="s">
        <v>3183</v>
      </c>
      <c r="H146" s="530" t="s">
        <v>2085</v>
      </c>
      <c r="I146" s="384" t="s">
        <v>2085</v>
      </c>
      <c r="J146" s="353" t="s">
        <v>3184</v>
      </c>
      <c r="K146" s="354" t="s">
        <v>3185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3306</v>
      </c>
      <c r="B147" s="386" t="s">
        <v>3307</v>
      </c>
      <c r="C147" s="352" t="s">
        <v>3186</v>
      </c>
      <c r="D147" s="387" t="s">
        <v>3308</v>
      </c>
      <c r="E147" s="388" t="s">
        <v>3309</v>
      </c>
      <c r="F147" s="389" t="s">
        <v>3182</v>
      </c>
      <c r="G147" s="389" t="s">
        <v>3183</v>
      </c>
      <c r="H147" s="390" t="s">
        <v>2085</v>
      </c>
      <c r="I147" s="391" t="s">
        <v>2085</v>
      </c>
      <c r="J147" s="353" t="s">
        <v>3184</v>
      </c>
      <c r="K147" s="353" t="s">
        <v>3187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>
        <v>1</v>
      </c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>
        <v>1</v>
      </c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>
        <v>2</v>
      </c>
      <c r="BE147" s="401"/>
      <c r="BF147" s="400">
        <v>1</v>
      </c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>
        <v>2</v>
      </c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7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3306</v>
      </c>
      <c r="B148" s="386" t="s">
        <v>3307</v>
      </c>
      <c r="C148" s="392" t="s">
        <v>3186</v>
      </c>
      <c r="D148" s="387" t="s">
        <v>3308</v>
      </c>
      <c r="E148" s="388" t="s">
        <v>3309</v>
      </c>
      <c r="F148" s="389" t="s">
        <v>3182</v>
      </c>
      <c r="G148" s="389" t="s">
        <v>3183</v>
      </c>
      <c r="H148" s="390" t="s">
        <v>2085</v>
      </c>
      <c r="I148" s="391" t="s">
        <v>2085</v>
      </c>
      <c r="J148" s="353" t="s">
        <v>3184</v>
      </c>
      <c r="K148" s="355" t="s">
        <v>3188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3306</v>
      </c>
      <c r="B149" s="386" t="s">
        <v>3307</v>
      </c>
      <c r="C149" s="392" t="s">
        <v>3186</v>
      </c>
      <c r="D149" s="387" t="s">
        <v>3308</v>
      </c>
      <c r="E149" s="388" t="s">
        <v>3309</v>
      </c>
      <c r="F149" s="389" t="s">
        <v>3182</v>
      </c>
      <c r="G149" s="389" t="s">
        <v>3183</v>
      </c>
      <c r="H149" s="390" t="s">
        <v>2085</v>
      </c>
      <c r="I149" s="391" t="s">
        <v>2085</v>
      </c>
      <c r="J149" s="353" t="s">
        <v>3184</v>
      </c>
      <c r="K149" s="356" t="s">
        <v>3189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898" t="s">
        <v>3306</v>
      </c>
      <c r="B150" s="393" t="s">
        <v>3307</v>
      </c>
      <c r="C150" s="394" t="s">
        <v>3186</v>
      </c>
      <c r="D150" s="395" t="s">
        <v>3308</v>
      </c>
      <c r="E150" s="411" t="s">
        <v>3309</v>
      </c>
      <c r="F150" s="396" t="s">
        <v>3182</v>
      </c>
      <c r="G150" s="396" t="s">
        <v>3183</v>
      </c>
      <c r="H150" s="397" t="s">
        <v>2085</v>
      </c>
      <c r="I150" s="899" t="s">
        <v>2085</v>
      </c>
      <c r="J150" s="353" t="s">
        <v>3184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3310</v>
      </c>
      <c r="B151" s="526" t="s">
        <v>3311</v>
      </c>
      <c r="C151" s="527">
        <v>1</v>
      </c>
      <c r="D151" s="528" t="s">
        <v>3312</v>
      </c>
      <c r="E151" s="426" t="s">
        <v>3313</v>
      </c>
      <c r="F151" s="529" t="s">
        <v>3182</v>
      </c>
      <c r="G151" s="529" t="s">
        <v>3183</v>
      </c>
      <c r="H151" s="530" t="s">
        <v>2086</v>
      </c>
      <c r="I151" s="384" t="s">
        <v>2086</v>
      </c>
      <c r="J151" s="353" t="s">
        <v>3184</v>
      </c>
      <c r="K151" s="354" t="s">
        <v>3185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3310</v>
      </c>
      <c r="B152" s="386" t="s">
        <v>3311</v>
      </c>
      <c r="C152" s="352" t="s">
        <v>3186</v>
      </c>
      <c r="D152" s="387" t="s">
        <v>3312</v>
      </c>
      <c r="E152" s="388" t="s">
        <v>3313</v>
      </c>
      <c r="F152" s="389" t="s">
        <v>3182</v>
      </c>
      <c r="G152" s="389" t="s">
        <v>3183</v>
      </c>
      <c r="H152" s="390" t="s">
        <v>2086</v>
      </c>
      <c r="I152" s="391" t="s">
        <v>2086</v>
      </c>
      <c r="J152" s="353" t="s">
        <v>3184</v>
      </c>
      <c r="K152" s="353" t="s">
        <v>3187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3310</v>
      </c>
      <c r="B153" s="386" t="s">
        <v>3311</v>
      </c>
      <c r="C153" s="392" t="s">
        <v>3186</v>
      </c>
      <c r="D153" s="387" t="s">
        <v>3312</v>
      </c>
      <c r="E153" s="388" t="s">
        <v>3313</v>
      </c>
      <c r="F153" s="389" t="s">
        <v>3182</v>
      </c>
      <c r="G153" s="389" t="s">
        <v>3183</v>
      </c>
      <c r="H153" s="390" t="s">
        <v>2086</v>
      </c>
      <c r="I153" s="391" t="s">
        <v>2086</v>
      </c>
      <c r="J153" s="353" t="s">
        <v>3184</v>
      </c>
      <c r="K153" s="355" t="s">
        <v>3188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3310</v>
      </c>
      <c r="B154" s="386" t="s">
        <v>3311</v>
      </c>
      <c r="C154" s="392" t="s">
        <v>3186</v>
      </c>
      <c r="D154" s="387" t="s">
        <v>3312</v>
      </c>
      <c r="E154" s="388" t="s">
        <v>3313</v>
      </c>
      <c r="F154" s="389" t="s">
        <v>3182</v>
      </c>
      <c r="G154" s="389" t="s">
        <v>3183</v>
      </c>
      <c r="H154" s="390" t="s">
        <v>2086</v>
      </c>
      <c r="I154" s="391" t="s">
        <v>2086</v>
      </c>
      <c r="J154" s="353" t="s">
        <v>3184</v>
      </c>
      <c r="K154" s="356" t="s">
        <v>3189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898" t="s">
        <v>3310</v>
      </c>
      <c r="B155" s="393" t="s">
        <v>3311</v>
      </c>
      <c r="C155" s="394" t="s">
        <v>3186</v>
      </c>
      <c r="D155" s="395" t="s">
        <v>3312</v>
      </c>
      <c r="E155" s="411" t="s">
        <v>3313</v>
      </c>
      <c r="F155" s="396" t="s">
        <v>3182</v>
      </c>
      <c r="G155" s="396" t="s">
        <v>3183</v>
      </c>
      <c r="H155" s="397" t="s">
        <v>2086</v>
      </c>
      <c r="I155" s="899" t="s">
        <v>2086</v>
      </c>
      <c r="J155" s="353" t="s">
        <v>3184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3314</v>
      </c>
      <c r="B156" s="526" t="s">
        <v>3315</v>
      </c>
      <c r="C156" s="527">
        <v>1</v>
      </c>
      <c r="D156" s="528" t="s">
        <v>3316</v>
      </c>
      <c r="E156" s="426" t="s">
        <v>3317</v>
      </c>
      <c r="F156" s="529" t="s">
        <v>3182</v>
      </c>
      <c r="G156" s="529" t="s">
        <v>3183</v>
      </c>
      <c r="H156" s="530" t="s">
        <v>2087</v>
      </c>
      <c r="I156" s="384" t="s">
        <v>2087</v>
      </c>
      <c r="J156" s="353" t="s">
        <v>3184</v>
      </c>
      <c r="K156" s="354" t="s">
        <v>3185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3314</v>
      </c>
      <c r="B157" s="386" t="s">
        <v>3315</v>
      </c>
      <c r="C157" s="352" t="s">
        <v>3186</v>
      </c>
      <c r="D157" s="387" t="s">
        <v>3316</v>
      </c>
      <c r="E157" s="388" t="s">
        <v>3317</v>
      </c>
      <c r="F157" s="389" t="s">
        <v>3182</v>
      </c>
      <c r="G157" s="389" t="s">
        <v>3183</v>
      </c>
      <c r="H157" s="390" t="s">
        <v>2087</v>
      </c>
      <c r="I157" s="391" t="s">
        <v>2087</v>
      </c>
      <c r="J157" s="353" t="s">
        <v>3184</v>
      </c>
      <c r="K157" s="353" t="s">
        <v>3187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3314</v>
      </c>
      <c r="B158" s="386" t="s">
        <v>3315</v>
      </c>
      <c r="C158" s="392" t="s">
        <v>3186</v>
      </c>
      <c r="D158" s="387" t="s">
        <v>3316</v>
      </c>
      <c r="E158" s="388" t="s">
        <v>3317</v>
      </c>
      <c r="F158" s="389" t="s">
        <v>3182</v>
      </c>
      <c r="G158" s="389" t="s">
        <v>3183</v>
      </c>
      <c r="H158" s="390" t="s">
        <v>2087</v>
      </c>
      <c r="I158" s="391" t="s">
        <v>2087</v>
      </c>
      <c r="J158" s="353" t="s">
        <v>3184</v>
      </c>
      <c r="K158" s="355" t="s">
        <v>3188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3314</v>
      </c>
      <c r="B159" s="386" t="s">
        <v>3315</v>
      </c>
      <c r="C159" s="392" t="s">
        <v>3186</v>
      </c>
      <c r="D159" s="387" t="s">
        <v>3316</v>
      </c>
      <c r="E159" s="388" t="s">
        <v>3317</v>
      </c>
      <c r="F159" s="389" t="s">
        <v>3182</v>
      </c>
      <c r="G159" s="389" t="s">
        <v>3183</v>
      </c>
      <c r="H159" s="390" t="s">
        <v>2087</v>
      </c>
      <c r="I159" s="391" t="s">
        <v>2087</v>
      </c>
      <c r="J159" s="353" t="s">
        <v>3184</v>
      </c>
      <c r="K159" s="356" t="s">
        <v>3189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898" t="s">
        <v>3314</v>
      </c>
      <c r="B160" s="393" t="s">
        <v>3315</v>
      </c>
      <c r="C160" s="394" t="s">
        <v>3186</v>
      </c>
      <c r="D160" s="395" t="s">
        <v>3316</v>
      </c>
      <c r="E160" s="411" t="s">
        <v>3317</v>
      </c>
      <c r="F160" s="396" t="s">
        <v>3182</v>
      </c>
      <c r="G160" s="396" t="s">
        <v>3183</v>
      </c>
      <c r="H160" s="397" t="s">
        <v>2087</v>
      </c>
      <c r="I160" s="899" t="s">
        <v>2087</v>
      </c>
      <c r="J160" s="353" t="s">
        <v>3184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3318</v>
      </c>
      <c r="B161" s="526" t="s">
        <v>3319</v>
      </c>
      <c r="C161" s="527">
        <v>1</v>
      </c>
      <c r="D161" s="528" t="s">
        <v>3320</v>
      </c>
      <c r="E161" s="426" t="s">
        <v>3321</v>
      </c>
      <c r="F161" s="529" t="s">
        <v>3182</v>
      </c>
      <c r="G161" s="529" t="s">
        <v>3183</v>
      </c>
      <c r="H161" s="530" t="s">
        <v>2088</v>
      </c>
      <c r="I161" s="384" t="s">
        <v>2088</v>
      </c>
      <c r="J161" s="353" t="s">
        <v>3184</v>
      </c>
      <c r="K161" s="354" t="s">
        <v>3185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3318</v>
      </c>
      <c r="B162" s="386" t="s">
        <v>3319</v>
      </c>
      <c r="C162" s="352" t="s">
        <v>3186</v>
      </c>
      <c r="D162" s="387" t="s">
        <v>3320</v>
      </c>
      <c r="E162" s="388" t="s">
        <v>3321</v>
      </c>
      <c r="F162" s="389" t="s">
        <v>3182</v>
      </c>
      <c r="G162" s="389" t="s">
        <v>3183</v>
      </c>
      <c r="H162" s="390" t="s">
        <v>2088</v>
      </c>
      <c r="I162" s="391" t="s">
        <v>2088</v>
      </c>
      <c r="J162" s="353" t="s">
        <v>3184</v>
      </c>
      <c r="K162" s="353" t="s">
        <v>3187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3318</v>
      </c>
      <c r="B163" s="386" t="s">
        <v>3319</v>
      </c>
      <c r="C163" s="392" t="s">
        <v>3186</v>
      </c>
      <c r="D163" s="387" t="s">
        <v>3320</v>
      </c>
      <c r="E163" s="388" t="s">
        <v>3321</v>
      </c>
      <c r="F163" s="389" t="s">
        <v>3182</v>
      </c>
      <c r="G163" s="389" t="s">
        <v>3183</v>
      </c>
      <c r="H163" s="390" t="s">
        <v>2088</v>
      </c>
      <c r="I163" s="391" t="s">
        <v>2088</v>
      </c>
      <c r="J163" s="353" t="s">
        <v>3184</v>
      </c>
      <c r="K163" s="355" t="s">
        <v>3188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3318</v>
      </c>
      <c r="B164" s="386" t="s">
        <v>3319</v>
      </c>
      <c r="C164" s="392" t="s">
        <v>3186</v>
      </c>
      <c r="D164" s="387" t="s">
        <v>3320</v>
      </c>
      <c r="E164" s="388" t="s">
        <v>3321</v>
      </c>
      <c r="F164" s="389" t="s">
        <v>3182</v>
      </c>
      <c r="G164" s="389" t="s">
        <v>3183</v>
      </c>
      <c r="H164" s="390" t="s">
        <v>2088</v>
      </c>
      <c r="I164" s="391" t="s">
        <v>2088</v>
      </c>
      <c r="J164" s="353" t="s">
        <v>3184</v>
      </c>
      <c r="K164" s="356" t="s">
        <v>3189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898" t="s">
        <v>3318</v>
      </c>
      <c r="B165" s="393" t="s">
        <v>3319</v>
      </c>
      <c r="C165" s="394" t="s">
        <v>3186</v>
      </c>
      <c r="D165" s="395" t="s">
        <v>3320</v>
      </c>
      <c r="E165" s="411" t="s">
        <v>3321</v>
      </c>
      <c r="F165" s="396" t="s">
        <v>3182</v>
      </c>
      <c r="G165" s="396" t="s">
        <v>3183</v>
      </c>
      <c r="H165" s="397" t="s">
        <v>2088</v>
      </c>
      <c r="I165" s="899" t="s">
        <v>2088</v>
      </c>
      <c r="J165" s="353" t="s">
        <v>3184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3322</v>
      </c>
      <c r="B166" s="526" t="s">
        <v>3323</v>
      </c>
      <c r="C166" s="527">
        <v>1</v>
      </c>
      <c r="D166" s="528" t="s">
        <v>3324</v>
      </c>
      <c r="E166" s="426" t="s">
        <v>3325</v>
      </c>
      <c r="F166" s="529" t="s">
        <v>3182</v>
      </c>
      <c r="G166" s="529" t="s">
        <v>3183</v>
      </c>
      <c r="H166" s="530" t="s">
        <v>2089</v>
      </c>
      <c r="I166" s="384" t="s">
        <v>2089</v>
      </c>
      <c r="J166" s="353" t="s">
        <v>3184</v>
      </c>
      <c r="K166" s="354" t="s">
        <v>3185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3322</v>
      </c>
      <c r="B167" s="386" t="s">
        <v>3323</v>
      </c>
      <c r="C167" s="352" t="s">
        <v>3186</v>
      </c>
      <c r="D167" s="387" t="s">
        <v>3324</v>
      </c>
      <c r="E167" s="388" t="s">
        <v>3325</v>
      </c>
      <c r="F167" s="389" t="s">
        <v>3182</v>
      </c>
      <c r="G167" s="389" t="s">
        <v>3183</v>
      </c>
      <c r="H167" s="390" t="s">
        <v>2089</v>
      </c>
      <c r="I167" s="391" t="s">
        <v>2089</v>
      </c>
      <c r="J167" s="353" t="s">
        <v>3184</v>
      </c>
      <c r="K167" s="353" t="s">
        <v>3187</v>
      </c>
      <c r="L167" s="400">
        <v>3</v>
      </c>
      <c r="M167" s="401"/>
      <c r="N167" s="400">
        <v>3</v>
      </c>
      <c r="O167" s="401"/>
      <c r="P167" s="400"/>
      <c r="Q167" s="401"/>
      <c r="R167" s="400"/>
      <c r="S167" s="401"/>
      <c r="T167" s="400"/>
      <c r="U167" s="401"/>
      <c r="V167" s="400">
        <v>5</v>
      </c>
      <c r="W167" s="401"/>
      <c r="X167" s="400">
        <v>3</v>
      </c>
      <c r="Y167" s="401"/>
      <c r="Z167" s="400">
        <v>3</v>
      </c>
      <c r="AA167" s="401"/>
      <c r="AB167" s="400">
        <v>3</v>
      </c>
      <c r="AC167" s="401"/>
      <c r="AD167" s="400">
        <v>4</v>
      </c>
      <c r="AE167" s="401"/>
      <c r="AF167" s="400"/>
      <c r="AG167" s="401"/>
      <c r="AH167" s="400"/>
      <c r="AI167" s="401"/>
      <c r="AJ167" s="400">
        <v>4</v>
      </c>
      <c r="AK167" s="401"/>
      <c r="AL167" s="400">
        <v>5</v>
      </c>
      <c r="AM167" s="401"/>
      <c r="AN167" s="400">
        <v>2</v>
      </c>
      <c r="AO167" s="401"/>
      <c r="AP167" s="400">
        <v>2</v>
      </c>
      <c r="AQ167" s="401"/>
      <c r="AR167" s="400">
        <v>4</v>
      </c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>
        <v>2</v>
      </c>
      <c r="BC167" s="401"/>
      <c r="BD167" s="400">
        <v>2</v>
      </c>
      <c r="BE167" s="401"/>
      <c r="BF167" s="400">
        <v>4</v>
      </c>
      <c r="BG167" s="401"/>
      <c r="BH167" s="400"/>
      <c r="BI167" s="401"/>
      <c r="BJ167" s="400"/>
      <c r="BK167" s="401"/>
      <c r="BL167" s="400">
        <v>5</v>
      </c>
      <c r="BM167" s="401"/>
      <c r="BN167" s="400">
        <v>5</v>
      </c>
      <c r="BO167" s="401"/>
      <c r="BP167" s="400">
        <v>2</v>
      </c>
      <c r="BQ167" s="401"/>
      <c r="BR167" s="400">
        <v>2</v>
      </c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63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3322</v>
      </c>
      <c r="B168" s="386" t="s">
        <v>3323</v>
      </c>
      <c r="C168" s="392" t="s">
        <v>3186</v>
      </c>
      <c r="D168" s="387" t="s">
        <v>3324</v>
      </c>
      <c r="E168" s="388" t="s">
        <v>3325</v>
      </c>
      <c r="F168" s="389" t="s">
        <v>3182</v>
      </c>
      <c r="G168" s="389" t="s">
        <v>3183</v>
      </c>
      <c r="H168" s="390" t="s">
        <v>2089</v>
      </c>
      <c r="I168" s="391" t="s">
        <v>2089</v>
      </c>
      <c r="J168" s="353" t="s">
        <v>3184</v>
      </c>
      <c r="K168" s="355" t="s">
        <v>3188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3322</v>
      </c>
      <c r="B169" s="386" t="s">
        <v>3323</v>
      </c>
      <c r="C169" s="392" t="s">
        <v>3186</v>
      </c>
      <c r="D169" s="387" t="s">
        <v>3324</v>
      </c>
      <c r="E169" s="388" t="s">
        <v>3325</v>
      </c>
      <c r="F169" s="389" t="s">
        <v>3182</v>
      </c>
      <c r="G169" s="389" t="s">
        <v>3183</v>
      </c>
      <c r="H169" s="390" t="s">
        <v>2089</v>
      </c>
      <c r="I169" s="391" t="s">
        <v>2089</v>
      </c>
      <c r="J169" s="353" t="s">
        <v>3184</v>
      </c>
      <c r="K169" s="356" t="s">
        <v>3189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thickBot="1" x14ac:dyDescent="0.25">
      <c r="A170" s="898" t="s">
        <v>3322</v>
      </c>
      <c r="B170" s="393" t="s">
        <v>3323</v>
      </c>
      <c r="C170" s="394" t="s">
        <v>3186</v>
      </c>
      <c r="D170" s="395" t="s">
        <v>3324</v>
      </c>
      <c r="E170" s="411" t="s">
        <v>3325</v>
      </c>
      <c r="F170" s="396" t="s">
        <v>3182</v>
      </c>
      <c r="G170" s="396" t="s">
        <v>3183</v>
      </c>
      <c r="H170" s="397" t="s">
        <v>2089</v>
      </c>
      <c r="I170" s="899" t="s">
        <v>2089</v>
      </c>
      <c r="J170" s="353" t="s">
        <v>3184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5">
      <c r="A171" s="425" t="s">
        <v>3326</v>
      </c>
      <c r="B171" s="526" t="s">
        <v>3327</v>
      </c>
      <c r="C171" s="527">
        <v>1</v>
      </c>
      <c r="D171" s="528" t="s">
        <v>3328</v>
      </c>
      <c r="E171" s="426" t="s">
        <v>3329</v>
      </c>
      <c r="F171" s="529" t="s">
        <v>3182</v>
      </c>
      <c r="G171" s="529" t="s">
        <v>3183</v>
      </c>
      <c r="H171" s="530" t="s">
        <v>2090</v>
      </c>
      <c r="I171" s="384" t="s">
        <v>2090</v>
      </c>
      <c r="J171" s="353" t="s">
        <v>3184</v>
      </c>
      <c r="K171" s="354" t="s">
        <v>3185</v>
      </c>
      <c r="L171" s="402"/>
      <c r="M171" s="403"/>
      <c r="N171" s="402"/>
      <c r="O171" s="403"/>
      <c r="P171" s="402"/>
      <c r="Q171" s="403"/>
      <c r="R171" s="402"/>
      <c r="S171" s="403"/>
      <c r="T171" s="402"/>
      <c r="U171" s="403"/>
      <c r="V171" s="402"/>
      <c r="W171" s="403"/>
      <c r="X171" s="402"/>
      <c r="Y171" s="403"/>
      <c r="Z171" s="402"/>
      <c r="AA171" s="403"/>
      <c r="AB171" s="402"/>
      <c r="AC171" s="403"/>
      <c r="AD171" s="402"/>
      <c r="AE171" s="403"/>
      <c r="AF171" s="402"/>
      <c r="AG171" s="403"/>
      <c r="AH171" s="402"/>
      <c r="AI171" s="403"/>
      <c r="AJ171" s="402"/>
      <c r="AK171" s="403"/>
      <c r="AL171" s="402"/>
      <c r="AM171" s="403"/>
      <c r="AN171" s="402"/>
      <c r="AO171" s="403"/>
      <c r="AP171" s="402"/>
      <c r="AQ171" s="403"/>
      <c r="AR171" s="402"/>
      <c r="AS171" s="403"/>
      <c r="AT171" s="402"/>
      <c r="AU171" s="403"/>
      <c r="AV171" s="402"/>
      <c r="AW171" s="403"/>
      <c r="AX171" s="402"/>
      <c r="AY171" s="403"/>
      <c r="AZ171" s="402"/>
      <c r="BA171" s="403"/>
      <c r="BB171" s="402"/>
      <c r="BC171" s="403"/>
      <c r="BD171" s="402"/>
      <c r="BE171" s="403"/>
      <c r="BF171" s="402"/>
      <c r="BG171" s="403"/>
      <c r="BH171" s="402"/>
      <c r="BI171" s="403"/>
      <c r="BJ171" s="402"/>
      <c r="BK171" s="403"/>
      <c r="BL171" s="402"/>
      <c r="BM171" s="403"/>
      <c r="BN171" s="402"/>
      <c r="BO171" s="403"/>
      <c r="BP171" s="402"/>
      <c r="BQ171" s="403"/>
      <c r="BR171" s="402"/>
      <c r="BS171" s="403"/>
      <c r="BT171" s="402"/>
      <c r="BU171" s="403"/>
      <c r="BV171" s="337">
        <f>L171+N171+P171+R171+T171+V171+X171+Z171+AB171+AD171+AF171+AH171+AJ171+AL171+AN171+AP171+AR171+AT171+AV171+AX171+AZ171+BB171+BD171+BF171+BH171+BJ171+BL171+BN171+BP171+BR171+BT171</f>
        <v>0</v>
      </c>
      <c r="BW171" s="337">
        <f>M171+O171+Q171+S171+U171+W171+Y171+AA171+AC171+AE171+AG171+AI171+AK171+AM171+AO171+AQ171+AS171+AU171+AW171+AY171+BA171+BC171+BE171+BG171+BI171+BK171+BM171+BO171+BQ171+BS171+BU171</f>
        <v>0</v>
      </c>
    </row>
    <row r="172" spans="1:75" s="64" customFormat="1" ht="21.95" customHeight="1" x14ac:dyDescent="0.2">
      <c r="A172" s="385" t="s">
        <v>3326</v>
      </c>
      <c r="B172" s="386" t="s">
        <v>3327</v>
      </c>
      <c r="C172" s="352" t="s">
        <v>3186</v>
      </c>
      <c r="D172" s="387" t="s">
        <v>3328</v>
      </c>
      <c r="E172" s="388" t="s">
        <v>3329</v>
      </c>
      <c r="F172" s="389" t="s">
        <v>3182</v>
      </c>
      <c r="G172" s="389" t="s">
        <v>3183</v>
      </c>
      <c r="H172" s="390" t="s">
        <v>2090</v>
      </c>
      <c r="I172" s="391" t="s">
        <v>2090</v>
      </c>
      <c r="J172" s="353" t="s">
        <v>3184</v>
      </c>
      <c r="K172" s="353" t="s">
        <v>3187</v>
      </c>
      <c r="L172" s="400"/>
      <c r="M172" s="401"/>
      <c r="N172" s="400"/>
      <c r="O172" s="401"/>
      <c r="P172" s="400"/>
      <c r="Q172" s="401"/>
      <c r="R172" s="400"/>
      <c r="S172" s="401"/>
      <c r="T172" s="400"/>
      <c r="U172" s="401"/>
      <c r="V172" s="400"/>
      <c r="W172" s="401"/>
      <c r="X172" s="400"/>
      <c r="Y172" s="401"/>
      <c r="Z172" s="400"/>
      <c r="AA172" s="401"/>
      <c r="AB172" s="400"/>
      <c r="AC172" s="401"/>
      <c r="AD172" s="400"/>
      <c r="AE172" s="401"/>
      <c r="AF172" s="400"/>
      <c r="AG172" s="401"/>
      <c r="AH172" s="400"/>
      <c r="AI172" s="401"/>
      <c r="AJ172" s="400"/>
      <c r="AK172" s="401"/>
      <c r="AL172" s="400"/>
      <c r="AM172" s="401"/>
      <c r="AN172" s="400"/>
      <c r="AO172" s="401"/>
      <c r="AP172" s="400"/>
      <c r="AQ172" s="401"/>
      <c r="AR172" s="400"/>
      <c r="AS172" s="401"/>
      <c r="AT172" s="400"/>
      <c r="AU172" s="401"/>
      <c r="AV172" s="400"/>
      <c r="AW172" s="401"/>
      <c r="AX172" s="400"/>
      <c r="AY172" s="401"/>
      <c r="AZ172" s="400"/>
      <c r="BA172" s="401"/>
      <c r="BB172" s="400"/>
      <c r="BC172" s="401"/>
      <c r="BD172" s="400"/>
      <c r="BE172" s="401"/>
      <c r="BF172" s="400"/>
      <c r="BG172" s="401"/>
      <c r="BH172" s="400"/>
      <c r="BI172" s="401"/>
      <c r="BJ172" s="400"/>
      <c r="BK172" s="401"/>
      <c r="BL172" s="400"/>
      <c r="BM172" s="401"/>
      <c r="BN172" s="400"/>
      <c r="BO172" s="401"/>
      <c r="BP172" s="400"/>
      <c r="BQ172" s="401"/>
      <c r="BR172" s="400"/>
      <c r="BS172" s="401"/>
      <c r="BT172" s="400"/>
      <c r="BU172" s="401"/>
      <c r="BV172" s="337">
        <f t="shared" ref="BV172:BV175" si="69">L172+N172+P172+R172+T172+V172+X172+Z172+AB172+AD172+AF172+AH172+AJ172+AL172+AN172+AP172+AR172+AT172+AV172+AX172+AZ172+BB172+BD172+BF172+BH172+BJ172+BL172+BN172+BP172+BR172+BT172</f>
        <v>0</v>
      </c>
      <c r="BW172" s="337">
        <f t="shared" ref="BW172:BW175" si="70">M172+O172+Q172+S172+U172+W172+Y172+AA172+AC172+AE172+AG172+AI172+AK172+AM172+AO172+AQ172+AS172+AU172+AW172+AY172+BA172+BC172+BE172+BG172+BI172+BK172+BM172+BO172+BQ172+BS172+BU172</f>
        <v>0</v>
      </c>
    </row>
    <row r="173" spans="1:75" s="64" customFormat="1" ht="21.95" customHeight="1" x14ac:dyDescent="0.2">
      <c r="A173" s="385" t="s">
        <v>3326</v>
      </c>
      <c r="B173" s="386" t="s">
        <v>3327</v>
      </c>
      <c r="C173" s="392" t="s">
        <v>3186</v>
      </c>
      <c r="D173" s="387" t="s">
        <v>3328</v>
      </c>
      <c r="E173" s="388" t="s">
        <v>3329</v>
      </c>
      <c r="F173" s="389" t="s">
        <v>3182</v>
      </c>
      <c r="G173" s="389" t="s">
        <v>3183</v>
      </c>
      <c r="H173" s="390" t="s">
        <v>2090</v>
      </c>
      <c r="I173" s="391" t="s">
        <v>2090</v>
      </c>
      <c r="J173" s="353" t="s">
        <v>3184</v>
      </c>
      <c r="K173" s="355" t="s">
        <v>3188</v>
      </c>
      <c r="L173" s="400"/>
      <c r="M173" s="401"/>
      <c r="N173" s="400"/>
      <c r="O173" s="401"/>
      <c r="P173" s="400"/>
      <c r="Q173" s="401"/>
      <c r="R173" s="400"/>
      <c r="S173" s="401"/>
      <c r="T173" s="400"/>
      <c r="U173" s="401"/>
      <c r="V173" s="400"/>
      <c r="W173" s="401"/>
      <c r="X173" s="400"/>
      <c r="Y173" s="401"/>
      <c r="Z173" s="400"/>
      <c r="AA173" s="401"/>
      <c r="AB173" s="400"/>
      <c r="AC173" s="401"/>
      <c r="AD173" s="400"/>
      <c r="AE173" s="401"/>
      <c r="AF173" s="400"/>
      <c r="AG173" s="401"/>
      <c r="AH173" s="400"/>
      <c r="AI173" s="401"/>
      <c r="AJ173" s="400"/>
      <c r="AK173" s="401"/>
      <c r="AL173" s="400"/>
      <c r="AM173" s="401"/>
      <c r="AN173" s="400"/>
      <c r="AO173" s="401"/>
      <c r="AP173" s="400"/>
      <c r="AQ173" s="401"/>
      <c r="AR173" s="400"/>
      <c r="AS173" s="401"/>
      <c r="AT173" s="400"/>
      <c r="AU173" s="401"/>
      <c r="AV173" s="400"/>
      <c r="AW173" s="401"/>
      <c r="AX173" s="400"/>
      <c r="AY173" s="401"/>
      <c r="AZ173" s="400"/>
      <c r="BA173" s="401"/>
      <c r="BB173" s="400"/>
      <c r="BC173" s="401"/>
      <c r="BD173" s="400"/>
      <c r="BE173" s="401"/>
      <c r="BF173" s="400"/>
      <c r="BG173" s="401"/>
      <c r="BH173" s="400"/>
      <c r="BI173" s="401"/>
      <c r="BJ173" s="400"/>
      <c r="BK173" s="401"/>
      <c r="BL173" s="400"/>
      <c r="BM173" s="401"/>
      <c r="BN173" s="400"/>
      <c r="BO173" s="401"/>
      <c r="BP173" s="400"/>
      <c r="BQ173" s="401"/>
      <c r="BR173" s="400"/>
      <c r="BS173" s="401"/>
      <c r="BT173" s="400"/>
      <c r="BU173" s="401"/>
      <c r="BV173" s="337">
        <f t="shared" si="69"/>
        <v>0</v>
      </c>
      <c r="BW173" s="337">
        <f t="shared" si="70"/>
        <v>0</v>
      </c>
    </row>
    <row r="174" spans="1:75" s="64" customFormat="1" ht="21.95" customHeight="1" x14ac:dyDescent="0.2">
      <c r="A174" s="385" t="s">
        <v>3326</v>
      </c>
      <c r="B174" s="386" t="s">
        <v>3327</v>
      </c>
      <c r="C174" s="392" t="s">
        <v>3186</v>
      </c>
      <c r="D174" s="387" t="s">
        <v>3328</v>
      </c>
      <c r="E174" s="388" t="s">
        <v>3329</v>
      </c>
      <c r="F174" s="389" t="s">
        <v>3182</v>
      </c>
      <c r="G174" s="389" t="s">
        <v>3183</v>
      </c>
      <c r="H174" s="390" t="s">
        <v>2090</v>
      </c>
      <c r="I174" s="391" t="s">
        <v>2090</v>
      </c>
      <c r="J174" s="353" t="s">
        <v>3184</v>
      </c>
      <c r="K174" s="356" t="s">
        <v>3189</v>
      </c>
      <c r="L174" s="400"/>
      <c r="M174" s="401"/>
      <c r="N174" s="400"/>
      <c r="O174" s="401"/>
      <c r="P174" s="400"/>
      <c r="Q174" s="401"/>
      <c r="R174" s="400"/>
      <c r="S174" s="401"/>
      <c r="T174" s="400"/>
      <c r="U174" s="401"/>
      <c r="V174" s="400"/>
      <c r="W174" s="401"/>
      <c r="X174" s="400"/>
      <c r="Y174" s="401"/>
      <c r="Z174" s="400"/>
      <c r="AA174" s="401"/>
      <c r="AB174" s="400"/>
      <c r="AC174" s="401"/>
      <c r="AD174" s="400"/>
      <c r="AE174" s="401"/>
      <c r="AF174" s="400"/>
      <c r="AG174" s="401"/>
      <c r="AH174" s="400"/>
      <c r="AI174" s="401"/>
      <c r="AJ174" s="400"/>
      <c r="AK174" s="401"/>
      <c r="AL174" s="400"/>
      <c r="AM174" s="401"/>
      <c r="AN174" s="400"/>
      <c r="AO174" s="401"/>
      <c r="AP174" s="400"/>
      <c r="AQ174" s="401"/>
      <c r="AR174" s="400"/>
      <c r="AS174" s="401"/>
      <c r="AT174" s="400"/>
      <c r="AU174" s="401"/>
      <c r="AV174" s="400"/>
      <c r="AW174" s="401"/>
      <c r="AX174" s="400"/>
      <c r="AY174" s="401"/>
      <c r="AZ174" s="400"/>
      <c r="BA174" s="401"/>
      <c r="BB174" s="400"/>
      <c r="BC174" s="401"/>
      <c r="BD174" s="400"/>
      <c r="BE174" s="401"/>
      <c r="BF174" s="400"/>
      <c r="BG174" s="401"/>
      <c r="BH174" s="400"/>
      <c r="BI174" s="401"/>
      <c r="BJ174" s="400"/>
      <c r="BK174" s="401"/>
      <c r="BL174" s="400"/>
      <c r="BM174" s="401"/>
      <c r="BN174" s="400"/>
      <c r="BO174" s="401"/>
      <c r="BP174" s="400"/>
      <c r="BQ174" s="401"/>
      <c r="BR174" s="400"/>
      <c r="BS174" s="401"/>
      <c r="BT174" s="400"/>
      <c r="BU174" s="401"/>
      <c r="BV174" s="337">
        <f t="shared" si="69"/>
        <v>0</v>
      </c>
      <c r="BW174" s="337">
        <f t="shared" si="70"/>
        <v>0</v>
      </c>
    </row>
    <row r="175" spans="1:75" s="64" customFormat="1" ht="21.95" customHeight="1" thickBot="1" x14ac:dyDescent="0.25">
      <c r="A175" s="898" t="s">
        <v>3326</v>
      </c>
      <c r="B175" s="393" t="s">
        <v>3327</v>
      </c>
      <c r="C175" s="394" t="s">
        <v>3186</v>
      </c>
      <c r="D175" s="395" t="s">
        <v>3328</v>
      </c>
      <c r="E175" s="411" t="s">
        <v>3329</v>
      </c>
      <c r="F175" s="396" t="s">
        <v>3182</v>
      </c>
      <c r="G175" s="396" t="s">
        <v>3183</v>
      </c>
      <c r="H175" s="397" t="s">
        <v>2090</v>
      </c>
      <c r="I175" s="899" t="s">
        <v>2090</v>
      </c>
      <c r="J175" s="353" t="s">
        <v>3184</v>
      </c>
      <c r="K175" s="357" t="s">
        <v>60</v>
      </c>
      <c r="L175" s="402"/>
      <c r="M175" s="403"/>
      <c r="N175" s="402"/>
      <c r="O175" s="403"/>
      <c r="P175" s="402"/>
      <c r="Q175" s="403"/>
      <c r="R175" s="402"/>
      <c r="S175" s="403"/>
      <c r="T175" s="402"/>
      <c r="U175" s="403"/>
      <c r="V175" s="402"/>
      <c r="W175" s="403"/>
      <c r="X175" s="402"/>
      <c r="Y175" s="403"/>
      <c r="Z175" s="402"/>
      <c r="AA175" s="403"/>
      <c r="AB175" s="402"/>
      <c r="AC175" s="403"/>
      <c r="AD175" s="402"/>
      <c r="AE175" s="403"/>
      <c r="AF175" s="402"/>
      <c r="AG175" s="403"/>
      <c r="AH175" s="402"/>
      <c r="AI175" s="403"/>
      <c r="AJ175" s="402"/>
      <c r="AK175" s="403"/>
      <c r="AL175" s="402"/>
      <c r="AM175" s="403"/>
      <c r="AN175" s="402"/>
      <c r="AO175" s="403"/>
      <c r="AP175" s="402"/>
      <c r="AQ175" s="403"/>
      <c r="AR175" s="402"/>
      <c r="AS175" s="403"/>
      <c r="AT175" s="402"/>
      <c r="AU175" s="403"/>
      <c r="AV175" s="402"/>
      <c r="AW175" s="403"/>
      <c r="AX175" s="402"/>
      <c r="AY175" s="403"/>
      <c r="AZ175" s="402"/>
      <c r="BA175" s="403"/>
      <c r="BB175" s="402"/>
      <c r="BC175" s="403"/>
      <c r="BD175" s="402"/>
      <c r="BE175" s="403"/>
      <c r="BF175" s="402"/>
      <c r="BG175" s="403"/>
      <c r="BH175" s="402"/>
      <c r="BI175" s="403"/>
      <c r="BJ175" s="402"/>
      <c r="BK175" s="403"/>
      <c r="BL175" s="402"/>
      <c r="BM175" s="403"/>
      <c r="BN175" s="402"/>
      <c r="BO175" s="403"/>
      <c r="BP175" s="402"/>
      <c r="BQ175" s="403"/>
      <c r="BR175" s="402"/>
      <c r="BS175" s="403"/>
      <c r="BT175" s="402"/>
      <c r="BU175" s="403"/>
      <c r="BV175" s="337">
        <f t="shared" si="69"/>
        <v>0</v>
      </c>
      <c r="BW175" s="337">
        <f t="shared" si="70"/>
        <v>0</v>
      </c>
    </row>
    <row r="176" spans="1:75" s="64" customFormat="1" ht="21.95" customHeight="1" x14ac:dyDescent="0.25">
      <c r="A176" s="425" t="s">
        <v>3330</v>
      </c>
      <c r="B176" s="526" t="s">
        <v>3331</v>
      </c>
      <c r="C176" s="527">
        <v>1</v>
      </c>
      <c r="D176" s="528" t="s">
        <v>3332</v>
      </c>
      <c r="E176" s="426" t="s">
        <v>3333</v>
      </c>
      <c r="F176" s="529" t="s">
        <v>3182</v>
      </c>
      <c r="G176" s="529" t="s">
        <v>3183</v>
      </c>
      <c r="H176" s="530" t="s">
        <v>2092</v>
      </c>
      <c r="I176" s="384" t="s">
        <v>2092</v>
      </c>
      <c r="J176" s="353" t="s">
        <v>3184</v>
      </c>
      <c r="K176" s="354" t="s">
        <v>3185</v>
      </c>
      <c r="L176" s="402"/>
      <c r="M176" s="403"/>
      <c r="N176" s="402"/>
      <c r="O176" s="403"/>
      <c r="P176" s="402"/>
      <c r="Q176" s="403"/>
      <c r="R176" s="402"/>
      <c r="S176" s="403"/>
      <c r="T176" s="402"/>
      <c r="U176" s="403"/>
      <c r="V176" s="402"/>
      <c r="W176" s="403"/>
      <c r="X176" s="402"/>
      <c r="Y176" s="403"/>
      <c r="Z176" s="402"/>
      <c r="AA176" s="403"/>
      <c r="AB176" s="402"/>
      <c r="AC176" s="403"/>
      <c r="AD176" s="402"/>
      <c r="AE176" s="403"/>
      <c r="AF176" s="402"/>
      <c r="AG176" s="403"/>
      <c r="AH176" s="402"/>
      <c r="AI176" s="403"/>
      <c r="AJ176" s="402"/>
      <c r="AK176" s="403"/>
      <c r="AL176" s="402"/>
      <c r="AM176" s="403"/>
      <c r="AN176" s="402"/>
      <c r="AO176" s="403"/>
      <c r="AP176" s="402"/>
      <c r="AQ176" s="403"/>
      <c r="AR176" s="402"/>
      <c r="AS176" s="403"/>
      <c r="AT176" s="402"/>
      <c r="AU176" s="403"/>
      <c r="AV176" s="402"/>
      <c r="AW176" s="403"/>
      <c r="AX176" s="402"/>
      <c r="AY176" s="403"/>
      <c r="AZ176" s="402"/>
      <c r="BA176" s="403"/>
      <c r="BB176" s="402"/>
      <c r="BC176" s="403"/>
      <c r="BD176" s="402"/>
      <c r="BE176" s="403"/>
      <c r="BF176" s="402"/>
      <c r="BG176" s="403"/>
      <c r="BH176" s="402"/>
      <c r="BI176" s="403"/>
      <c r="BJ176" s="402"/>
      <c r="BK176" s="403"/>
      <c r="BL176" s="402"/>
      <c r="BM176" s="403"/>
      <c r="BN176" s="402"/>
      <c r="BO176" s="403"/>
      <c r="BP176" s="402"/>
      <c r="BQ176" s="403"/>
      <c r="BR176" s="402"/>
      <c r="BS176" s="403"/>
      <c r="BT176" s="402"/>
      <c r="BU176" s="403"/>
      <c r="BV176" s="337">
        <f>L176+N176+P176+R176+T176+V176+X176+Z176+AB176+AD176+AF176+AH176+AJ176+AL176+AN176+AP176+AR176+AT176+AV176+AX176+AZ176+BB176+BD176+BF176+BH176+BJ176+BL176+BN176+BP176+BR176+BT176</f>
        <v>0</v>
      </c>
      <c r="BW176" s="337">
        <f>M176+O176+Q176+S176+U176+W176+Y176+AA176+AC176+AE176+AG176+AI176+AK176+AM176+AO176+AQ176+AS176+AU176+AW176+AY176+BA176+BC176+BE176+BG176+BI176+BK176+BM176+BO176+BQ176+BS176+BU176</f>
        <v>0</v>
      </c>
    </row>
    <row r="177" spans="1:75" s="64" customFormat="1" ht="21.95" customHeight="1" x14ac:dyDescent="0.2">
      <c r="A177" s="385" t="s">
        <v>3330</v>
      </c>
      <c r="B177" s="386" t="s">
        <v>3331</v>
      </c>
      <c r="C177" s="352" t="s">
        <v>3186</v>
      </c>
      <c r="D177" s="387" t="s">
        <v>3332</v>
      </c>
      <c r="E177" s="388" t="s">
        <v>3333</v>
      </c>
      <c r="F177" s="389" t="s">
        <v>3182</v>
      </c>
      <c r="G177" s="389" t="s">
        <v>3183</v>
      </c>
      <c r="H177" s="390" t="s">
        <v>2092</v>
      </c>
      <c r="I177" s="391" t="s">
        <v>2092</v>
      </c>
      <c r="J177" s="353" t="s">
        <v>3184</v>
      </c>
      <c r="K177" s="353" t="s">
        <v>3187</v>
      </c>
      <c r="L177" s="400"/>
      <c r="M177" s="401"/>
      <c r="N177" s="400"/>
      <c r="O177" s="401"/>
      <c r="P177" s="400"/>
      <c r="Q177" s="401"/>
      <c r="R177" s="400"/>
      <c r="S177" s="401"/>
      <c r="T177" s="400"/>
      <c r="U177" s="401"/>
      <c r="V177" s="400"/>
      <c r="W177" s="401"/>
      <c r="X177" s="400"/>
      <c r="Y177" s="401"/>
      <c r="Z177" s="400"/>
      <c r="AA177" s="401"/>
      <c r="AB177" s="400"/>
      <c r="AC177" s="401"/>
      <c r="AD177" s="400"/>
      <c r="AE177" s="401"/>
      <c r="AF177" s="400"/>
      <c r="AG177" s="401"/>
      <c r="AH177" s="400"/>
      <c r="AI177" s="401"/>
      <c r="AJ177" s="400"/>
      <c r="AK177" s="401"/>
      <c r="AL177" s="400"/>
      <c r="AM177" s="401"/>
      <c r="AN177" s="400"/>
      <c r="AO177" s="401"/>
      <c r="AP177" s="400"/>
      <c r="AQ177" s="401"/>
      <c r="AR177" s="400"/>
      <c r="AS177" s="401"/>
      <c r="AT177" s="400"/>
      <c r="AU177" s="401"/>
      <c r="AV177" s="400"/>
      <c r="AW177" s="401"/>
      <c r="AX177" s="400"/>
      <c r="AY177" s="401"/>
      <c r="AZ177" s="400"/>
      <c r="BA177" s="401"/>
      <c r="BB177" s="400"/>
      <c r="BC177" s="401"/>
      <c r="BD177" s="400"/>
      <c r="BE177" s="401"/>
      <c r="BF177" s="400"/>
      <c r="BG177" s="401"/>
      <c r="BH177" s="400"/>
      <c r="BI177" s="401"/>
      <c r="BJ177" s="400"/>
      <c r="BK177" s="401"/>
      <c r="BL177" s="400"/>
      <c r="BM177" s="401"/>
      <c r="BN177" s="400"/>
      <c r="BO177" s="401"/>
      <c r="BP177" s="400"/>
      <c r="BQ177" s="401"/>
      <c r="BR177" s="400"/>
      <c r="BS177" s="401"/>
      <c r="BT177" s="400"/>
      <c r="BU177" s="401"/>
      <c r="BV177" s="337">
        <f t="shared" ref="BV177:BV180" si="71">L177+N177+P177+R177+T177+V177+X177+Z177+AB177+AD177+AF177+AH177+AJ177+AL177+AN177+AP177+AR177+AT177+AV177+AX177+AZ177+BB177+BD177+BF177+BH177+BJ177+BL177+BN177+BP177+BR177+BT177</f>
        <v>0</v>
      </c>
      <c r="BW177" s="337">
        <f t="shared" ref="BW177:BW180" si="72">M177+O177+Q177+S177+U177+W177+Y177+AA177+AC177+AE177+AG177+AI177+AK177+AM177+AO177+AQ177+AS177+AU177+AW177+AY177+BA177+BC177+BE177+BG177+BI177+BK177+BM177+BO177+BQ177+BS177+BU177</f>
        <v>0</v>
      </c>
    </row>
    <row r="178" spans="1:75" s="64" customFormat="1" ht="21.95" customHeight="1" x14ac:dyDescent="0.2">
      <c r="A178" s="385" t="s">
        <v>3330</v>
      </c>
      <c r="B178" s="386" t="s">
        <v>3331</v>
      </c>
      <c r="C178" s="392" t="s">
        <v>3186</v>
      </c>
      <c r="D178" s="387" t="s">
        <v>3332</v>
      </c>
      <c r="E178" s="388" t="s">
        <v>3333</v>
      </c>
      <c r="F178" s="389" t="s">
        <v>3182</v>
      </c>
      <c r="G178" s="389" t="s">
        <v>3183</v>
      </c>
      <c r="H178" s="390" t="s">
        <v>2092</v>
      </c>
      <c r="I178" s="391" t="s">
        <v>2092</v>
      </c>
      <c r="J178" s="353" t="s">
        <v>3184</v>
      </c>
      <c r="K178" s="355" t="s">
        <v>3188</v>
      </c>
      <c r="L178" s="400"/>
      <c r="M178" s="401"/>
      <c r="N178" s="400"/>
      <c r="O178" s="401"/>
      <c r="P178" s="400"/>
      <c r="Q178" s="401"/>
      <c r="R178" s="400"/>
      <c r="S178" s="401"/>
      <c r="T178" s="400"/>
      <c r="U178" s="401"/>
      <c r="V178" s="400"/>
      <c r="W178" s="401"/>
      <c r="X178" s="400"/>
      <c r="Y178" s="401"/>
      <c r="Z178" s="400"/>
      <c r="AA178" s="401"/>
      <c r="AB178" s="400"/>
      <c r="AC178" s="401"/>
      <c r="AD178" s="400"/>
      <c r="AE178" s="401"/>
      <c r="AF178" s="400"/>
      <c r="AG178" s="401"/>
      <c r="AH178" s="400"/>
      <c r="AI178" s="401"/>
      <c r="AJ178" s="400"/>
      <c r="AK178" s="401"/>
      <c r="AL178" s="400"/>
      <c r="AM178" s="401"/>
      <c r="AN178" s="400"/>
      <c r="AO178" s="401"/>
      <c r="AP178" s="400"/>
      <c r="AQ178" s="401"/>
      <c r="AR178" s="400"/>
      <c r="AS178" s="401"/>
      <c r="AT178" s="400"/>
      <c r="AU178" s="401"/>
      <c r="AV178" s="400"/>
      <c r="AW178" s="401"/>
      <c r="AX178" s="400"/>
      <c r="AY178" s="401"/>
      <c r="AZ178" s="400"/>
      <c r="BA178" s="401"/>
      <c r="BB178" s="400"/>
      <c r="BC178" s="401"/>
      <c r="BD178" s="400"/>
      <c r="BE178" s="401"/>
      <c r="BF178" s="400"/>
      <c r="BG178" s="401"/>
      <c r="BH178" s="400"/>
      <c r="BI178" s="401"/>
      <c r="BJ178" s="400"/>
      <c r="BK178" s="401"/>
      <c r="BL178" s="400"/>
      <c r="BM178" s="401"/>
      <c r="BN178" s="400"/>
      <c r="BO178" s="401"/>
      <c r="BP178" s="400"/>
      <c r="BQ178" s="401"/>
      <c r="BR178" s="400"/>
      <c r="BS178" s="401"/>
      <c r="BT178" s="400"/>
      <c r="BU178" s="401"/>
      <c r="BV178" s="337">
        <f t="shared" si="71"/>
        <v>0</v>
      </c>
      <c r="BW178" s="337">
        <f t="shared" si="72"/>
        <v>0</v>
      </c>
    </row>
    <row r="179" spans="1:75" s="64" customFormat="1" ht="21.95" customHeight="1" x14ac:dyDescent="0.2">
      <c r="A179" s="385" t="s">
        <v>3330</v>
      </c>
      <c r="B179" s="386" t="s">
        <v>3331</v>
      </c>
      <c r="C179" s="392" t="s">
        <v>3186</v>
      </c>
      <c r="D179" s="387" t="s">
        <v>3332</v>
      </c>
      <c r="E179" s="388" t="s">
        <v>3333</v>
      </c>
      <c r="F179" s="389" t="s">
        <v>3182</v>
      </c>
      <c r="G179" s="389" t="s">
        <v>3183</v>
      </c>
      <c r="H179" s="390" t="s">
        <v>2092</v>
      </c>
      <c r="I179" s="391" t="s">
        <v>2092</v>
      </c>
      <c r="J179" s="353" t="s">
        <v>3184</v>
      </c>
      <c r="K179" s="356" t="s">
        <v>3189</v>
      </c>
      <c r="L179" s="400"/>
      <c r="M179" s="401"/>
      <c r="N179" s="400"/>
      <c r="O179" s="401"/>
      <c r="P179" s="400"/>
      <c r="Q179" s="401"/>
      <c r="R179" s="400"/>
      <c r="S179" s="401"/>
      <c r="T179" s="400"/>
      <c r="U179" s="401"/>
      <c r="V179" s="400"/>
      <c r="W179" s="401"/>
      <c r="X179" s="400"/>
      <c r="Y179" s="401"/>
      <c r="Z179" s="400"/>
      <c r="AA179" s="401"/>
      <c r="AB179" s="400"/>
      <c r="AC179" s="401"/>
      <c r="AD179" s="400"/>
      <c r="AE179" s="401"/>
      <c r="AF179" s="400"/>
      <c r="AG179" s="401"/>
      <c r="AH179" s="400"/>
      <c r="AI179" s="401"/>
      <c r="AJ179" s="400"/>
      <c r="AK179" s="401"/>
      <c r="AL179" s="400"/>
      <c r="AM179" s="401"/>
      <c r="AN179" s="400"/>
      <c r="AO179" s="401"/>
      <c r="AP179" s="400"/>
      <c r="AQ179" s="401"/>
      <c r="AR179" s="400"/>
      <c r="AS179" s="401"/>
      <c r="AT179" s="400"/>
      <c r="AU179" s="401"/>
      <c r="AV179" s="400"/>
      <c r="AW179" s="401"/>
      <c r="AX179" s="400"/>
      <c r="AY179" s="401"/>
      <c r="AZ179" s="400"/>
      <c r="BA179" s="401"/>
      <c r="BB179" s="400"/>
      <c r="BC179" s="401"/>
      <c r="BD179" s="400"/>
      <c r="BE179" s="401"/>
      <c r="BF179" s="400"/>
      <c r="BG179" s="401"/>
      <c r="BH179" s="400"/>
      <c r="BI179" s="401"/>
      <c r="BJ179" s="400"/>
      <c r="BK179" s="401"/>
      <c r="BL179" s="400"/>
      <c r="BM179" s="401"/>
      <c r="BN179" s="400"/>
      <c r="BO179" s="401"/>
      <c r="BP179" s="400"/>
      <c r="BQ179" s="401"/>
      <c r="BR179" s="400"/>
      <c r="BS179" s="401"/>
      <c r="BT179" s="400"/>
      <c r="BU179" s="401"/>
      <c r="BV179" s="337">
        <f t="shared" si="71"/>
        <v>0</v>
      </c>
      <c r="BW179" s="337">
        <f t="shared" si="72"/>
        <v>0</v>
      </c>
    </row>
    <row r="180" spans="1:75" s="64" customFormat="1" ht="21.95" customHeight="1" thickBot="1" x14ac:dyDescent="0.25">
      <c r="A180" s="898" t="s">
        <v>3330</v>
      </c>
      <c r="B180" s="393" t="s">
        <v>3331</v>
      </c>
      <c r="C180" s="394" t="s">
        <v>3186</v>
      </c>
      <c r="D180" s="395" t="s">
        <v>3332</v>
      </c>
      <c r="E180" s="411" t="s">
        <v>3333</v>
      </c>
      <c r="F180" s="396" t="s">
        <v>3182</v>
      </c>
      <c r="G180" s="396" t="s">
        <v>3183</v>
      </c>
      <c r="H180" s="397" t="s">
        <v>2092</v>
      </c>
      <c r="I180" s="899" t="s">
        <v>2092</v>
      </c>
      <c r="J180" s="353" t="s">
        <v>3184</v>
      </c>
      <c r="K180" s="357" t="s">
        <v>60</v>
      </c>
      <c r="L180" s="402"/>
      <c r="M180" s="403"/>
      <c r="N180" s="402"/>
      <c r="O180" s="403"/>
      <c r="P180" s="402"/>
      <c r="Q180" s="403"/>
      <c r="R180" s="402"/>
      <c r="S180" s="403"/>
      <c r="T180" s="402"/>
      <c r="U180" s="403"/>
      <c r="V180" s="402"/>
      <c r="W180" s="403"/>
      <c r="X180" s="402"/>
      <c r="Y180" s="403"/>
      <c r="Z180" s="402"/>
      <c r="AA180" s="403"/>
      <c r="AB180" s="402"/>
      <c r="AC180" s="403"/>
      <c r="AD180" s="402"/>
      <c r="AE180" s="403"/>
      <c r="AF180" s="402"/>
      <c r="AG180" s="403"/>
      <c r="AH180" s="402"/>
      <c r="AI180" s="403"/>
      <c r="AJ180" s="402"/>
      <c r="AK180" s="403"/>
      <c r="AL180" s="402"/>
      <c r="AM180" s="403"/>
      <c r="AN180" s="402"/>
      <c r="AO180" s="403"/>
      <c r="AP180" s="402"/>
      <c r="AQ180" s="403"/>
      <c r="AR180" s="402"/>
      <c r="AS180" s="403"/>
      <c r="AT180" s="402"/>
      <c r="AU180" s="403"/>
      <c r="AV180" s="402"/>
      <c r="AW180" s="403"/>
      <c r="AX180" s="402"/>
      <c r="AY180" s="403"/>
      <c r="AZ180" s="402"/>
      <c r="BA180" s="403"/>
      <c r="BB180" s="402"/>
      <c r="BC180" s="403"/>
      <c r="BD180" s="402"/>
      <c r="BE180" s="403"/>
      <c r="BF180" s="402"/>
      <c r="BG180" s="403"/>
      <c r="BH180" s="402"/>
      <c r="BI180" s="403"/>
      <c r="BJ180" s="402"/>
      <c r="BK180" s="403"/>
      <c r="BL180" s="402"/>
      <c r="BM180" s="403"/>
      <c r="BN180" s="402"/>
      <c r="BO180" s="403"/>
      <c r="BP180" s="402"/>
      <c r="BQ180" s="403"/>
      <c r="BR180" s="402"/>
      <c r="BS180" s="403"/>
      <c r="BT180" s="402"/>
      <c r="BU180" s="403"/>
      <c r="BV180" s="337">
        <f t="shared" si="71"/>
        <v>0</v>
      </c>
      <c r="BW180" s="337">
        <f t="shared" si="72"/>
        <v>0</v>
      </c>
    </row>
    <row r="181" spans="1:75" s="64" customFormat="1" ht="21.95" customHeight="1" x14ac:dyDescent="0.25">
      <c r="A181" s="425" t="s">
        <v>3334</v>
      </c>
      <c r="B181" s="526" t="s">
        <v>3335</v>
      </c>
      <c r="C181" s="527">
        <v>1</v>
      </c>
      <c r="D181" s="528" t="s">
        <v>3336</v>
      </c>
      <c r="E181" s="426" t="s">
        <v>3337</v>
      </c>
      <c r="F181" s="529" t="s">
        <v>3182</v>
      </c>
      <c r="G181" s="529" t="s">
        <v>3183</v>
      </c>
      <c r="H181" s="530" t="s">
        <v>2094</v>
      </c>
      <c r="I181" s="384" t="s">
        <v>2094</v>
      </c>
      <c r="J181" s="353" t="s">
        <v>3184</v>
      </c>
      <c r="K181" s="354" t="s">
        <v>3185</v>
      </c>
      <c r="L181" s="402"/>
      <c r="M181" s="403"/>
      <c r="N181" s="402"/>
      <c r="O181" s="403"/>
      <c r="P181" s="402"/>
      <c r="Q181" s="403"/>
      <c r="R181" s="402"/>
      <c r="S181" s="403"/>
      <c r="T181" s="402"/>
      <c r="U181" s="403"/>
      <c r="V181" s="402"/>
      <c r="W181" s="403"/>
      <c r="X181" s="402"/>
      <c r="Y181" s="403"/>
      <c r="Z181" s="402"/>
      <c r="AA181" s="403"/>
      <c r="AB181" s="402"/>
      <c r="AC181" s="403"/>
      <c r="AD181" s="402"/>
      <c r="AE181" s="403"/>
      <c r="AF181" s="402"/>
      <c r="AG181" s="403"/>
      <c r="AH181" s="402"/>
      <c r="AI181" s="403"/>
      <c r="AJ181" s="402"/>
      <c r="AK181" s="403"/>
      <c r="AL181" s="402"/>
      <c r="AM181" s="403"/>
      <c r="AN181" s="402"/>
      <c r="AO181" s="403"/>
      <c r="AP181" s="402"/>
      <c r="AQ181" s="403"/>
      <c r="AR181" s="402"/>
      <c r="AS181" s="403"/>
      <c r="AT181" s="402"/>
      <c r="AU181" s="403"/>
      <c r="AV181" s="402"/>
      <c r="AW181" s="403"/>
      <c r="AX181" s="402"/>
      <c r="AY181" s="403"/>
      <c r="AZ181" s="402"/>
      <c r="BA181" s="403"/>
      <c r="BB181" s="402"/>
      <c r="BC181" s="403"/>
      <c r="BD181" s="402"/>
      <c r="BE181" s="403"/>
      <c r="BF181" s="402"/>
      <c r="BG181" s="403"/>
      <c r="BH181" s="402"/>
      <c r="BI181" s="403"/>
      <c r="BJ181" s="402"/>
      <c r="BK181" s="403"/>
      <c r="BL181" s="402"/>
      <c r="BM181" s="403"/>
      <c r="BN181" s="402"/>
      <c r="BO181" s="403"/>
      <c r="BP181" s="402"/>
      <c r="BQ181" s="403"/>
      <c r="BR181" s="402"/>
      <c r="BS181" s="403"/>
      <c r="BT181" s="402"/>
      <c r="BU181" s="403"/>
      <c r="BV181" s="337">
        <f>L181+N181+P181+R181+T181+V181+X181+Z181+AB181+AD181+AF181+AH181+AJ181+AL181+AN181+AP181+AR181+AT181+AV181+AX181+AZ181+BB181+BD181+BF181+BH181+BJ181+BL181+BN181+BP181+BR181+BT181</f>
        <v>0</v>
      </c>
      <c r="BW181" s="337">
        <f>M181+O181+Q181+S181+U181+W181+Y181+AA181+AC181+AE181+AG181+AI181+AK181+AM181+AO181+AQ181+AS181+AU181+AW181+AY181+BA181+BC181+BE181+BG181+BI181+BK181+BM181+BO181+BQ181+BS181+BU181</f>
        <v>0</v>
      </c>
    </row>
    <row r="182" spans="1:75" s="64" customFormat="1" ht="21.95" customHeight="1" x14ac:dyDescent="0.2">
      <c r="A182" s="385" t="s">
        <v>3334</v>
      </c>
      <c r="B182" s="386" t="s">
        <v>3335</v>
      </c>
      <c r="C182" s="352" t="s">
        <v>3186</v>
      </c>
      <c r="D182" s="387" t="s">
        <v>3336</v>
      </c>
      <c r="E182" s="388" t="s">
        <v>3337</v>
      </c>
      <c r="F182" s="389" t="s">
        <v>3182</v>
      </c>
      <c r="G182" s="389" t="s">
        <v>3183</v>
      </c>
      <c r="H182" s="390" t="s">
        <v>2094</v>
      </c>
      <c r="I182" s="391" t="s">
        <v>2094</v>
      </c>
      <c r="J182" s="353" t="s">
        <v>3184</v>
      </c>
      <c r="K182" s="353" t="s">
        <v>3187</v>
      </c>
      <c r="L182" s="400">
        <v>2</v>
      </c>
      <c r="M182" s="401"/>
      <c r="N182" s="400">
        <v>2</v>
      </c>
      <c r="O182" s="401"/>
      <c r="P182" s="400"/>
      <c r="Q182" s="401"/>
      <c r="R182" s="400"/>
      <c r="S182" s="401"/>
      <c r="T182" s="400"/>
      <c r="U182" s="401"/>
      <c r="V182" s="400">
        <v>3</v>
      </c>
      <c r="W182" s="401"/>
      <c r="X182" s="400">
        <v>3</v>
      </c>
      <c r="Y182" s="401"/>
      <c r="Z182" s="400">
        <v>2</v>
      </c>
      <c r="AA182" s="401"/>
      <c r="AB182" s="400">
        <v>2</v>
      </c>
      <c r="AC182" s="401"/>
      <c r="AD182" s="400"/>
      <c r="AE182" s="401"/>
      <c r="AF182" s="400"/>
      <c r="AG182" s="401"/>
      <c r="AH182" s="400"/>
      <c r="AI182" s="401"/>
      <c r="AJ182" s="400">
        <v>3</v>
      </c>
      <c r="AK182" s="401"/>
      <c r="AL182" s="400">
        <v>3</v>
      </c>
      <c r="AM182" s="401"/>
      <c r="AN182" s="400">
        <v>2</v>
      </c>
      <c r="AO182" s="401"/>
      <c r="AP182" s="400">
        <v>2</v>
      </c>
      <c r="AQ182" s="401"/>
      <c r="AR182" s="400"/>
      <c r="AS182" s="401"/>
      <c r="AT182" s="400"/>
      <c r="AU182" s="401"/>
      <c r="AV182" s="400"/>
      <c r="AW182" s="401"/>
      <c r="AX182" s="400"/>
      <c r="AY182" s="401"/>
      <c r="AZ182" s="400"/>
      <c r="BA182" s="401"/>
      <c r="BB182" s="400">
        <v>2</v>
      </c>
      <c r="BC182" s="401"/>
      <c r="BD182" s="400">
        <v>2</v>
      </c>
      <c r="BE182" s="401"/>
      <c r="BF182" s="400"/>
      <c r="BG182" s="401"/>
      <c r="BH182" s="400"/>
      <c r="BI182" s="401"/>
      <c r="BJ182" s="400"/>
      <c r="BK182" s="401"/>
      <c r="BL182" s="400">
        <v>3</v>
      </c>
      <c r="BM182" s="401"/>
      <c r="BN182" s="400">
        <v>3</v>
      </c>
      <c r="BO182" s="401"/>
      <c r="BP182" s="400">
        <v>2</v>
      </c>
      <c r="BQ182" s="401"/>
      <c r="BR182" s="400">
        <v>2</v>
      </c>
      <c r="BS182" s="401"/>
      <c r="BT182" s="400"/>
      <c r="BU182" s="401"/>
      <c r="BV182" s="337">
        <f t="shared" ref="BV182:BV185" si="73">L182+N182+P182+R182+T182+V182+X182+Z182+AB182+AD182+AF182+AH182+AJ182+AL182+AN182+AP182+AR182+AT182+AV182+AX182+AZ182+BB182+BD182+BF182+BH182+BJ182+BL182+BN182+BP182+BR182+BT182</f>
        <v>38</v>
      </c>
      <c r="BW182" s="337">
        <f t="shared" ref="BW182:BW185" si="74">M182+O182+Q182+S182+U182+W182+Y182+AA182+AC182+AE182+AG182+AI182+AK182+AM182+AO182+AQ182+AS182+AU182+AW182+AY182+BA182+BC182+BE182+BG182+BI182+BK182+BM182+BO182+BQ182+BS182+BU182</f>
        <v>0</v>
      </c>
    </row>
    <row r="183" spans="1:75" s="64" customFormat="1" ht="21.95" customHeight="1" x14ac:dyDescent="0.2">
      <c r="A183" s="385" t="s">
        <v>3334</v>
      </c>
      <c r="B183" s="386" t="s">
        <v>3335</v>
      </c>
      <c r="C183" s="392" t="s">
        <v>3186</v>
      </c>
      <c r="D183" s="387" t="s">
        <v>3336</v>
      </c>
      <c r="E183" s="388" t="s">
        <v>3337</v>
      </c>
      <c r="F183" s="389" t="s">
        <v>3182</v>
      </c>
      <c r="G183" s="389" t="s">
        <v>3183</v>
      </c>
      <c r="H183" s="390" t="s">
        <v>2094</v>
      </c>
      <c r="I183" s="391" t="s">
        <v>2094</v>
      </c>
      <c r="J183" s="353" t="s">
        <v>3184</v>
      </c>
      <c r="K183" s="355" t="s">
        <v>3188</v>
      </c>
      <c r="L183" s="400"/>
      <c r="M183" s="401"/>
      <c r="N183" s="400"/>
      <c r="O183" s="401"/>
      <c r="P183" s="400"/>
      <c r="Q183" s="401"/>
      <c r="R183" s="400"/>
      <c r="S183" s="401"/>
      <c r="T183" s="400"/>
      <c r="U183" s="401"/>
      <c r="V183" s="400"/>
      <c r="W183" s="401"/>
      <c r="X183" s="400"/>
      <c r="Y183" s="401"/>
      <c r="Z183" s="400"/>
      <c r="AA183" s="401"/>
      <c r="AB183" s="400"/>
      <c r="AC183" s="401"/>
      <c r="AD183" s="400"/>
      <c r="AE183" s="401"/>
      <c r="AF183" s="400"/>
      <c r="AG183" s="401"/>
      <c r="AH183" s="400"/>
      <c r="AI183" s="401"/>
      <c r="AJ183" s="400"/>
      <c r="AK183" s="401"/>
      <c r="AL183" s="400"/>
      <c r="AM183" s="401"/>
      <c r="AN183" s="400"/>
      <c r="AO183" s="401"/>
      <c r="AP183" s="400"/>
      <c r="AQ183" s="401"/>
      <c r="AR183" s="400"/>
      <c r="AS183" s="401"/>
      <c r="AT183" s="400"/>
      <c r="AU183" s="401"/>
      <c r="AV183" s="400"/>
      <c r="AW183" s="401"/>
      <c r="AX183" s="400"/>
      <c r="AY183" s="401"/>
      <c r="AZ183" s="400"/>
      <c r="BA183" s="401"/>
      <c r="BB183" s="400"/>
      <c r="BC183" s="401"/>
      <c r="BD183" s="400"/>
      <c r="BE183" s="401"/>
      <c r="BF183" s="400"/>
      <c r="BG183" s="401"/>
      <c r="BH183" s="400"/>
      <c r="BI183" s="401"/>
      <c r="BJ183" s="400"/>
      <c r="BK183" s="401"/>
      <c r="BL183" s="400"/>
      <c r="BM183" s="401"/>
      <c r="BN183" s="400"/>
      <c r="BO183" s="401"/>
      <c r="BP183" s="400"/>
      <c r="BQ183" s="401"/>
      <c r="BR183" s="400"/>
      <c r="BS183" s="401"/>
      <c r="BT183" s="400"/>
      <c r="BU183" s="401"/>
      <c r="BV183" s="337">
        <f t="shared" si="73"/>
        <v>0</v>
      </c>
      <c r="BW183" s="337">
        <f t="shared" si="74"/>
        <v>0</v>
      </c>
    </row>
    <row r="184" spans="1:75" s="64" customFormat="1" ht="21.95" customHeight="1" x14ac:dyDescent="0.2">
      <c r="A184" s="385" t="s">
        <v>3334</v>
      </c>
      <c r="B184" s="386" t="s">
        <v>3335</v>
      </c>
      <c r="C184" s="392" t="s">
        <v>3186</v>
      </c>
      <c r="D184" s="387" t="s">
        <v>3336</v>
      </c>
      <c r="E184" s="388" t="s">
        <v>3337</v>
      </c>
      <c r="F184" s="389" t="s">
        <v>3182</v>
      </c>
      <c r="G184" s="389" t="s">
        <v>3183</v>
      </c>
      <c r="H184" s="390" t="s">
        <v>2094</v>
      </c>
      <c r="I184" s="391" t="s">
        <v>2094</v>
      </c>
      <c r="J184" s="353" t="s">
        <v>3184</v>
      </c>
      <c r="K184" s="356" t="s">
        <v>3189</v>
      </c>
      <c r="L184" s="400"/>
      <c r="M184" s="401"/>
      <c r="N184" s="400"/>
      <c r="O184" s="401"/>
      <c r="P184" s="400"/>
      <c r="Q184" s="401"/>
      <c r="R184" s="400"/>
      <c r="S184" s="401"/>
      <c r="T184" s="400"/>
      <c r="U184" s="401"/>
      <c r="V184" s="400"/>
      <c r="W184" s="401"/>
      <c r="X184" s="400"/>
      <c r="Y184" s="401"/>
      <c r="Z184" s="400"/>
      <c r="AA184" s="401"/>
      <c r="AB184" s="400"/>
      <c r="AC184" s="401"/>
      <c r="AD184" s="400"/>
      <c r="AE184" s="401"/>
      <c r="AF184" s="400"/>
      <c r="AG184" s="401"/>
      <c r="AH184" s="400"/>
      <c r="AI184" s="401"/>
      <c r="AJ184" s="400"/>
      <c r="AK184" s="401"/>
      <c r="AL184" s="400"/>
      <c r="AM184" s="401"/>
      <c r="AN184" s="400"/>
      <c r="AO184" s="401"/>
      <c r="AP184" s="400"/>
      <c r="AQ184" s="401"/>
      <c r="AR184" s="400"/>
      <c r="AS184" s="401"/>
      <c r="AT184" s="400"/>
      <c r="AU184" s="401"/>
      <c r="AV184" s="400"/>
      <c r="AW184" s="401"/>
      <c r="AX184" s="400"/>
      <c r="AY184" s="401"/>
      <c r="AZ184" s="400"/>
      <c r="BA184" s="401"/>
      <c r="BB184" s="400"/>
      <c r="BC184" s="401"/>
      <c r="BD184" s="400"/>
      <c r="BE184" s="401"/>
      <c r="BF184" s="400"/>
      <c r="BG184" s="401"/>
      <c r="BH184" s="400"/>
      <c r="BI184" s="401"/>
      <c r="BJ184" s="400"/>
      <c r="BK184" s="401"/>
      <c r="BL184" s="400"/>
      <c r="BM184" s="401"/>
      <c r="BN184" s="400"/>
      <c r="BO184" s="401"/>
      <c r="BP184" s="400"/>
      <c r="BQ184" s="401"/>
      <c r="BR184" s="400"/>
      <c r="BS184" s="401"/>
      <c r="BT184" s="400"/>
      <c r="BU184" s="401"/>
      <c r="BV184" s="337">
        <f t="shared" si="73"/>
        <v>0</v>
      </c>
      <c r="BW184" s="337">
        <f t="shared" si="74"/>
        <v>0</v>
      </c>
    </row>
    <row r="185" spans="1:75" s="64" customFormat="1" ht="21.95" customHeight="1" thickBot="1" x14ac:dyDescent="0.25">
      <c r="A185" s="898" t="s">
        <v>3334</v>
      </c>
      <c r="B185" s="393" t="s">
        <v>3335</v>
      </c>
      <c r="C185" s="394" t="s">
        <v>3186</v>
      </c>
      <c r="D185" s="395" t="s">
        <v>3336</v>
      </c>
      <c r="E185" s="411" t="s">
        <v>3337</v>
      </c>
      <c r="F185" s="396" t="s">
        <v>3182</v>
      </c>
      <c r="G185" s="396" t="s">
        <v>3183</v>
      </c>
      <c r="H185" s="397" t="s">
        <v>2094</v>
      </c>
      <c r="I185" s="899" t="s">
        <v>2094</v>
      </c>
      <c r="J185" s="353" t="s">
        <v>3184</v>
      </c>
      <c r="K185" s="357" t="s">
        <v>60</v>
      </c>
      <c r="L185" s="402"/>
      <c r="M185" s="403"/>
      <c r="N185" s="402"/>
      <c r="O185" s="403"/>
      <c r="P185" s="402"/>
      <c r="Q185" s="403"/>
      <c r="R185" s="402"/>
      <c r="S185" s="403"/>
      <c r="T185" s="402"/>
      <c r="U185" s="403"/>
      <c r="V185" s="402"/>
      <c r="W185" s="403"/>
      <c r="X185" s="402"/>
      <c r="Y185" s="403"/>
      <c r="Z185" s="402"/>
      <c r="AA185" s="403"/>
      <c r="AB185" s="402"/>
      <c r="AC185" s="403"/>
      <c r="AD185" s="402"/>
      <c r="AE185" s="403"/>
      <c r="AF185" s="402"/>
      <c r="AG185" s="403"/>
      <c r="AH185" s="402"/>
      <c r="AI185" s="403"/>
      <c r="AJ185" s="402"/>
      <c r="AK185" s="403"/>
      <c r="AL185" s="402"/>
      <c r="AM185" s="403"/>
      <c r="AN185" s="402"/>
      <c r="AO185" s="403"/>
      <c r="AP185" s="402"/>
      <c r="AQ185" s="403"/>
      <c r="AR185" s="402"/>
      <c r="AS185" s="403"/>
      <c r="AT185" s="402"/>
      <c r="AU185" s="403"/>
      <c r="AV185" s="402"/>
      <c r="AW185" s="403"/>
      <c r="AX185" s="402"/>
      <c r="AY185" s="403"/>
      <c r="AZ185" s="402"/>
      <c r="BA185" s="403"/>
      <c r="BB185" s="402"/>
      <c r="BC185" s="403"/>
      <c r="BD185" s="402"/>
      <c r="BE185" s="403"/>
      <c r="BF185" s="402"/>
      <c r="BG185" s="403"/>
      <c r="BH185" s="402"/>
      <c r="BI185" s="403"/>
      <c r="BJ185" s="402"/>
      <c r="BK185" s="403"/>
      <c r="BL185" s="402"/>
      <c r="BM185" s="403"/>
      <c r="BN185" s="402"/>
      <c r="BO185" s="403"/>
      <c r="BP185" s="402"/>
      <c r="BQ185" s="403"/>
      <c r="BR185" s="402"/>
      <c r="BS185" s="403"/>
      <c r="BT185" s="402"/>
      <c r="BU185" s="403"/>
      <c r="BV185" s="337">
        <f t="shared" si="73"/>
        <v>0</v>
      </c>
      <c r="BW185" s="337">
        <f t="shared" si="74"/>
        <v>0</v>
      </c>
    </row>
    <row r="186" spans="1:75" s="64" customFormat="1" ht="21.95" customHeight="1" x14ac:dyDescent="0.25">
      <c r="A186" s="425" t="s">
        <v>3338</v>
      </c>
      <c r="B186" s="526" t="s">
        <v>3339</v>
      </c>
      <c r="C186" s="527">
        <v>1</v>
      </c>
      <c r="D186" s="528" t="s">
        <v>3340</v>
      </c>
      <c r="E186" s="426" t="s">
        <v>3341</v>
      </c>
      <c r="F186" s="529" t="s">
        <v>3182</v>
      </c>
      <c r="G186" s="529" t="s">
        <v>3183</v>
      </c>
      <c r="H186" s="530" t="s">
        <v>2097</v>
      </c>
      <c r="I186" s="384" t="s">
        <v>2097</v>
      </c>
      <c r="J186" s="353" t="s">
        <v>3184</v>
      </c>
      <c r="K186" s="354" t="s">
        <v>3185</v>
      </c>
      <c r="L186" s="402"/>
      <c r="M186" s="403"/>
      <c r="N186" s="402"/>
      <c r="O186" s="403"/>
      <c r="P186" s="402"/>
      <c r="Q186" s="403"/>
      <c r="R186" s="402"/>
      <c r="S186" s="403"/>
      <c r="T186" s="402"/>
      <c r="U186" s="403"/>
      <c r="V186" s="402"/>
      <c r="W186" s="403"/>
      <c r="X186" s="402"/>
      <c r="Y186" s="403"/>
      <c r="Z186" s="402"/>
      <c r="AA186" s="403"/>
      <c r="AB186" s="402"/>
      <c r="AC186" s="403"/>
      <c r="AD186" s="402"/>
      <c r="AE186" s="403"/>
      <c r="AF186" s="402"/>
      <c r="AG186" s="403"/>
      <c r="AH186" s="402"/>
      <c r="AI186" s="403"/>
      <c r="AJ186" s="402"/>
      <c r="AK186" s="403"/>
      <c r="AL186" s="402"/>
      <c r="AM186" s="403"/>
      <c r="AN186" s="402"/>
      <c r="AO186" s="403"/>
      <c r="AP186" s="402"/>
      <c r="AQ186" s="403"/>
      <c r="AR186" s="402"/>
      <c r="AS186" s="403"/>
      <c r="AT186" s="402"/>
      <c r="AU186" s="403"/>
      <c r="AV186" s="402"/>
      <c r="AW186" s="403"/>
      <c r="AX186" s="402"/>
      <c r="AY186" s="403"/>
      <c r="AZ186" s="402"/>
      <c r="BA186" s="403"/>
      <c r="BB186" s="402"/>
      <c r="BC186" s="403"/>
      <c r="BD186" s="402"/>
      <c r="BE186" s="403"/>
      <c r="BF186" s="402"/>
      <c r="BG186" s="403"/>
      <c r="BH186" s="402"/>
      <c r="BI186" s="403"/>
      <c r="BJ186" s="402"/>
      <c r="BK186" s="403"/>
      <c r="BL186" s="402"/>
      <c r="BM186" s="403"/>
      <c r="BN186" s="402"/>
      <c r="BO186" s="403"/>
      <c r="BP186" s="402"/>
      <c r="BQ186" s="403"/>
      <c r="BR186" s="402"/>
      <c r="BS186" s="403"/>
      <c r="BT186" s="402"/>
      <c r="BU186" s="403"/>
      <c r="BV186" s="337">
        <f>L186+N186+P186+R186+T186+V186+X186+Z186+AB186+AD186+AF186+AH186+AJ186+AL186+AN186+AP186+AR186+AT186+AV186+AX186+AZ186+BB186+BD186+BF186+BH186+BJ186+BL186+BN186+BP186+BR186+BT186</f>
        <v>0</v>
      </c>
      <c r="BW186" s="337">
        <f>M186+O186+Q186+S186+U186+W186+Y186+AA186+AC186+AE186+AG186+AI186+AK186+AM186+AO186+AQ186+AS186+AU186+AW186+AY186+BA186+BC186+BE186+BG186+BI186+BK186+BM186+BO186+BQ186+BS186+BU186</f>
        <v>0</v>
      </c>
    </row>
    <row r="187" spans="1:75" s="64" customFormat="1" ht="21.95" customHeight="1" x14ac:dyDescent="0.2">
      <c r="A187" s="385" t="s">
        <v>3338</v>
      </c>
      <c r="B187" s="386" t="s">
        <v>3339</v>
      </c>
      <c r="C187" s="352" t="s">
        <v>3186</v>
      </c>
      <c r="D187" s="387" t="s">
        <v>3340</v>
      </c>
      <c r="E187" s="388" t="s">
        <v>3341</v>
      </c>
      <c r="F187" s="389" t="s">
        <v>3182</v>
      </c>
      <c r="G187" s="389" t="s">
        <v>3183</v>
      </c>
      <c r="H187" s="390" t="s">
        <v>2097</v>
      </c>
      <c r="I187" s="391" t="s">
        <v>2097</v>
      </c>
      <c r="J187" s="353" t="s">
        <v>3184</v>
      </c>
      <c r="K187" s="353" t="s">
        <v>3187</v>
      </c>
      <c r="L187" s="400">
        <v>2</v>
      </c>
      <c r="M187" s="401"/>
      <c r="N187" s="400">
        <v>2</v>
      </c>
      <c r="O187" s="401"/>
      <c r="P187" s="400"/>
      <c r="Q187" s="401"/>
      <c r="R187" s="400"/>
      <c r="S187" s="401"/>
      <c r="T187" s="400"/>
      <c r="U187" s="401"/>
      <c r="V187" s="400">
        <v>3</v>
      </c>
      <c r="W187" s="401"/>
      <c r="X187" s="400"/>
      <c r="Y187" s="401"/>
      <c r="Z187" s="400">
        <v>3</v>
      </c>
      <c r="AA187" s="401"/>
      <c r="AB187" s="400">
        <v>2</v>
      </c>
      <c r="AC187" s="401"/>
      <c r="AD187" s="400">
        <v>2</v>
      </c>
      <c r="AE187" s="401"/>
      <c r="AF187" s="400"/>
      <c r="AG187" s="401"/>
      <c r="AH187" s="400"/>
      <c r="AI187" s="401"/>
      <c r="AJ187" s="400">
        <v>3</v>
      </c>
      <c r="AK187" s="401"/>
      <c r="AL187" s="400"/>
      <c r="AM187" s="401"/>
      <c r="AN187" s="400">
        <v>3</v>
      </c>
      <c r="AO187" s="401"/>
      <c r="AP187" s="400">
        <v>2</v>
      </c>
      <c r="AQ187" s="401"/>
      <c r="AR187" s="400">
        <v>2</v>
      </c>
      <c r="AS187" s="401"/>
      <c r="AT187" s="400"/>
      <c r="AU187" s="401"/>
      <c r="AV187" s="400"/>
      <c r="AW187" s="401"/>
      <c r="AX187" s="400"/>
      <c r="AY187" s="401"/>
      <c r="AZ187" s="400"/>
      <c r="BA187" s="401"/>
      <c r="BB187" s="400">
        <v>3</v>
      </c>
      <c r="BC187" s="401"/>
      <c r="BD187" s="400">
        <v>2</v>
      </c>
      <c r="BE187" s="401"/>
      <c r="BF187" s="400">
        <v>2</v>
      </c>
      <c r="BG187" s="401"/>
      <c r="BH187" s="400"/>
      <c r="BI187" s="401"/>
      <c r="BJ187" s="400"/>
      <c r="BK187" s="401"/>
      <c r="BL187" s="400">
        <v>3</v>
      </c>
      <c r="BM187" s="401"/>
      <c r="BN187" s="400"/>
      <c r="BO187" s="401"/>
      <c r="BP187" s="400">
        <v>3</v>
      </c>
      <c r="BQ187" s="401"/>
      <c r="BR187" s="400">
        <v>2</v>
      </c>
      <c r="BS187" s="401"/>
      <c r="BT187" s="400"/>
      <c r="BU187" s="401"/>
      <c r="BV187" s="337">
        <f t="shared" ref="BV187:BV190" si="75">L187+N187+P187+R187+T187+V187+X187+Z187+AB187+AD187+AF187+AH187+AJ187+AL187+AN187+AP187+AR187+AT187+AV187+AX187+AZ187+BB187+BD187+BF187+BH187+BJ187+BL187+BN187+BP187+BR187+BT187</f>
        <v>39</v>
      </c>
      <c r="BW187" s="337">
        <f t="shared" ref="BW187:BW190" si="76">M187+O187+Q187+S187+U187+W187+Y187+AA187+AC187+AE187+AG187+AI187+AK187+AM187+AO187+AQ187+AS187+AU187+AW187+AY187+BA187+BC187+BE187+BG187+BI187+BK187+BM187+BO187+BQ187+BS187+BU187</f>
        <v>0</v>
      </c>
    </row>
    <row r="188" spans="1:75" s="64" customFormat="1" ht="21.95" customHeight="1" x14ac:dyDescent="0.2">
      <c r="A188" s="385" t="s">
        <v>3338</v>
      </c>
      <c r="B188" s="386" t="s">
        <v>3339</v>
      </c>
      <c r="C188" s="392" t="s">
        <v>3186</v>
      </c>
      <c r="D188" s="387" t="s">
        <v>3340</v>
      </c>
      <c r="E188" s="388" t="s">
        <v>3341</v>
      </c>
      <c r="F188" s="389" t="s">
        <v>3182</v>
      </c>
      <c r="G188" s="389" t="s">
        <v>3183</v>
      </c>
      <c r="H188" s="390" t="s">
        <v>2097</v>
      </c>
      <c r="I188" s="391" t="s">
        <v>2097</v>
      </c>
      <c r="J188" s="353" t="s">
        <v>3184</v>
      </c>
      <c r="K188" s="355" t="s">
        <v>3188</v>
      </c>
      <c r="L188" s="400"/>
      <c r="M188" s="401"/>
      <c r="N188" s="400"/>
      <c r="O188" s="401"/>
      <c r="P188" s="400"/>
      <c r="Q188" s="401"/>
      <c r="R188" s="400"/>
      <c r="S188" s="401"/>
      <c r="T188" s="400"/>
      <c r="U188" s="401"/>
      <c r="V188" s="400"/>
      <c r="W188" s="401"/>
      <c r="X188" s="400"/>
      <c r="Y188" s="401"/>
      <c r="Z188" s="400"/>
      <c r="AA188" s="401"/>
      <c r="AB188" s="400"/>
      <c r="AC188" s="401"/>
      <c r="AD188" s="400"/>
      <c r="AE188" s="401"/>
      <c r="AF188" s="400"/>
      <c r="AG188" s="401"/>
      <c r="AH188" s="400"/>
      <c r="AI188" s="401"/>
      <c r="AJ188" s="400"/>
      <c r="AK188" s="401"/>
      <c r="AL188" s="400"/>
      <c r="AM188" s="401"/>
      <c r="AN188" s="400"/>
      <c r="AO188" s="401"/>
      <c r="AP188" s="400"/>
      <c r="AQ188" s="401"/>
      <c r="AR188" s="400"/>
      <c r="AS188" s="401"/>
      <c r="AT188" s="400"/>
      <c r="AU188" s="401"/>
      <c r="AV188" s="400"/>
      <c r="AW188" s="401"/>
      <c r="AX188" s="400"/>
      <c r="AY188" s="401"/>
      <c r="AZ188" s="400"/>
      <c r="BA188" s="401"/>
      <c r="BB188" s="400"/>
      <c r="BC188" s="401"/>
      <c r="BD188" s="400"/>
      <c r="BE188" s="401"/>
      <c r="BF188" s="400"/>
      <c r="BG188" s="401"/>
      <c r="BH188" s="400"/>
      <c r="BI188" s="401"/>
      <c r="BJ188" s="400"/>
      <c r="BK188" s="401"/>
      <c r="BL188" s="400"/>
      <c r="BM188" s="401"/>
      <c r="BN188" s="400"/>
      <c r="BO188" s="401"/>
      <c r="BP188" s="400"/>
      <c r="BQ188" s="401"/>
      <c r="BR188" s="400"/>
      <c r="BS188" s="401"/>
      <c r="BT188" s="400"/>
      <c r="BU188" s="401"/>
      <c r="BV188" s="337">
        <f t="shared" si="75"/>
        <v>0</v>
      </c>
      <c r="BW188" s="337">
        <f t="shared" si="76"/>
        <v>0</v>
      </c>
    </row>
    <row r="189" spans="1:75" s="64" customFormat="1" ht="21.95" customHeight="1" x14ac:dyDescent="0.2">
      <c r="A189" s="385" t="s">
        <v>3338</v>
      </c>
      <c r="B189" s="386" t="s">
        <v>3339</v>
      </c>
      <c r="C189" s="392" t="s">
        <v>3186</v>
      </c>
      <c r="D189" s="387" t="s">
        <v>3340</v>
      </c>
      <c r="E189" s="388" t="s">
        <v>3341</v>
      </c>
      <c r="F189" s="389" t="s">
        <v>3182</v>
      </c>
      <c r="G189" s="389" t="s">
        <v>3183</v>
      </c>
      <c r="H189" s="390" t="s">
        <v>2097</v>
      </c>
      <c r="I189" s="391" t="s">
        <v>2097</v>
      </c>
      <c r="J189" s="353" t="s">
        <v>3184</v>
      </c>
      <c r="K189" s="356" t="s">
        <v>3189</v>
      </c>
      <c r="L189" s="400"/>
      <c r="M189" s="401"/>
      <c r="N189" s="400"/>
      <c r="O189" s="401"/>
      <c r="P189" s="400"/>
      <c r="Q189" s="401"/>
      <c r="R189" s="400"/>
      <c r="S189" s="401"/>
      <c r="T189" s="400"/>
      <c r="U189" s="401"/>
      <c r="V189" s="400"/>
      <c r="W189" s="401"/>
      <c r="X189" s="400"/>
      <c r="Y189" s="401"/>
      <c r="Z189" s="400"/>
      <c r="AA189" s="401"/>
      <c r="AB189" s="400"/>
      <c r="AC189" s="401"/>
      <c r="AD189" s="400"/>
      <c r="AE189" s="401"/>
      <c r="AF189" s="400"/>
      <c r="AG189" s="401"/>
      <c r="AH189" s="400"/>
      <c r="AI189" s="401"/>
      <c r="AJ189" s="400"/>
      <c r="AK189" s="401"/>
      <c r="AL189" s="400"/>
      <c r="AM189" s="401"/>
      <c r="AN189" s="400"/>
      <c r="AO189" s="401"/>
      <c r="AP189" s="400"/>
      <c r="AQ189" s="401"/>
      <c r="AR189" s="400"/>
      <c r="AS189" s="401"/>
      <c r="AT189" s="400"/>
      <c r="AU189" s="401"/>
      <c r="AV189" s="400"/>
      <c r="AW189" s="401"/>
      <c r="AX189" s="400"/>
      <c r="AY189" s="401"/>
      <c r="AZ189" s="400"/>
      <c r="BA189" s="401"/>
      <c r="BB189" s="400"/>
      <c r="BC189" s="401"/>
      <c r="BD189" s="400"/>
      <c r="BE189" s="401"/>
      <c r="BF189" s="400"/>
      <c r="BG189" s="401"/>
      <c r="BH189" s="400"/>
      <c r="BI189" s="401"/>
      <c r="BJ189" s="400"/>
      <c r="BK189" s="401"/>
      <c r="BL189" s="400"/>
      <c r="BM189" s="401"/>
      <c r="BN189" s="400"/>
      <c r="BO189" s="401"/>
      <c r="BP189" s="400"/>
      <c r="BQ189" s="401"/>
      <c r="BR189" s="400"/>
      <c r="BS189" s="401"/>
      <c r="BT189" s="400"/>
      <c r="BU189" s="401"/>
      <c r="BV189" s="337">
        <f t="shared" si="75"/>
        <v>0</v>
      </c>
      <c r="BW189" s="337">
        <f t="shared" si="76"/>
        <v>0</v>
      </c>
    </row>
    <row r="190" spans="1:75" s="64" customFormat="1" ht="21.95" customHeight="1" thickBot="1" x14ac:dyDescent="0.25">
      <c r="A190" s="898" t="s">
        <v>3338</v>
      </c>
      <c r="B190" s="393" t="s">
        <v>3339</v>
      </c>
      <c r="C190" s="394" t="s">
        <v>3186</v>
      </c>
      <c r="D190" s="395" t="s">
        <v>3340</v>
      </c>
      <c r="E190" s="411" t="s">
        <v>3341</v>
      </c>
      <c r="F190" s="396" t="s">
        <v>3182</v>
      </c>
      <c r="G190" s="396" t="s">
        <v>3183</v>
      </c>
      <c r="H190" s="397" t="s">
        <v>2097</v>
      </c>
      <c r="I190" s="899" t="s">
        <v>2097</v>
      </c>
      <c r="J190" s="353" t="s">
        <v>3184</v>
      </c>
      <c r="K190" s="357" t="s">
        <v>60</v>
      </c>
      <c r="L190" s="402"/>
      <c r="M190" s="403"/>
      <c r="N190" s="402"/>
      <c r="O190" s="403"/>
      <c r="P190" s="402"/>
      <c r="Q190" s="403"/>
      <c r="R190" s="402"/>
      <c r="S190" s="403"/>
      <c r="T190" s="402"/>
      <c r="U190" s="403"/>
      <c r="V190" s="402"/>
      <c r="W190" s="403"/>
      <c r="X190" s="402"/>
      <c r="Y190" s="403"/>
      <c r="Z190" s="402"/>
      <c r="AA190" s="403"/>
      <c r="AB190" s="402"/>
      <c r="AC190" s="403"/>
      <c r="AD190" s="402"/>
      <c r="AE190" s="403"/>
      <c r="AF190" s="402"/>
      <c r="AG190" s="403"/>
      <c r="AH190" s="402"/>
      <c r="AI190" s="403"/>
      <c r="AJ190" s="402"/>
      <c r="AK190" s="403"/>
      <c r="AL190" s="402"/>
      <c r="AM190" s="403"/>
      <c r="AN190" s="402"/>
      <c r="AO190" s="403"/>
      <c r="AP190" s="402"/>
      <c r="AQ190" s="403"/>
      <c r="AR190" s="402"/>
      <c r="AS190" s="403"/>
      <c r="AT190" s="402"/>
      <c r="AU190" s="403"/>
      <c r="AV190" s="402"/>
      <c r="AW190" s="403"/>
      <c r="AX190" s="402"/>
      <c r="AY190" s="403"/>
      <c r="AZ190" s="402"/>
      <c r="BA190" s="403"/>
      <c r="BB190" s="402"/>
      <c r="BC190" s="403"/>
      <c r="BD190" s="402"/>
      <c r="BE190" s="403"/>
      <c r="BF190" s="402"/>
      <c r="BG190" s="403"/>
      <c r="BH190" s="402"/>
      <c r="BI190" s="403"/>
      <c r="BJ190" s="402"/>
      <c r="BK190" s="403"/>
      <c r="BL190" s="402"/>
      <c r="BM190" s="403"/>
      <c r="BN190" s="402"/>
      <c r="BO190" s="403"/>
      <c r="BP190" s="402"/>
      <c r="BQ190" s="403"/>
      <c r="BR190" s="402"/>
      <c r="BS190" s="403"/>
      <c r="BT190" s="402"/>
      <c r="BU190" s="403"/>
      <c r="BV190" s="337">
        <f t="shared" si="75"/>
        <v>0</v>
      </c>
      <c r="BW190" s="337">
        <f t="shared" si="76"/>
        <v>0</v>
      </c>
    </row>
    <row r="191" spans="1:75" s="64" customFormat="1" ht="21.95" customHeight="1" x14ac:dyDescent="0.25">
      <c r="A191" s="425" t="s">
        <v>3342</v>
      </c>
      <c r="B191" s="526" t="s">
        <v>3343</v>
      </c>
      <c r="C191" s="527">
        <v>1</v>
      </c>
      <c r="D191" s="528" t="s">
        <v>3344</v>
      </c>
      <c r="E191" s="426" t="s">
        <v>3345</v>
      </c>
      <c r="F191" s="529" t="s">
        <v>3182</v>
      </c>
      <c r="G191" s="529" t="s">
        <v>3183</v>
      </c>
      <c r="H191" s="530" t="s">
        <v>2098</v>
      </c>
      <c r="I191" s="384" t="s">
        <v>2098</v>
      </c>
      <c r="J191" s="353" t="s">
        <v>3184</v>
      </c>
      <c r="K191" s="354" t="s">
        <v>3185</v>
      </c>
      <c r="L191" s="402"/>
      <c r="M191" s="403"/>
      <c r="N191" s="402"/>
      <c r="O191" s="403"/>
      <c r="P191" s="402"/>
      <c r="Q191" s="403"/>
      <c r="R191" s="402"/>
      <c r="S191" s="403"/>
      <c r="T191" s="402"/>
      <c r="U191" s="403"/>
      <c r="V191" s="402"/>
      <c r="W191" s="403"/>
      <c r="X191" s="402"/>
      <c r="Y191" s="403"/>
      <c r="Z191" s="402"/>
      <c r="AA191" s="403"/>
      <c r="AB191" s="402"/>
      <c r="AC191" s="403"/>
      <c r="AD191" s="402"/>
      <c r="AE191" s="403"/>
      <c r="AF191" s="402"/>
      <c r="AG191" s="403"/>
      <c r="AH191" s="402"/>
      <c r="AI191" s="403"/>
      <c r="AJ191" s="402"/>
      <c r="AK191" s="403"/>
      <c r="AL191" s="402"/>
      <c r="AM191" s="403"/>
      <c r="AN191" s="402"/>
      <c r="AO191" s="403"/>
      <c r="AP191" s="402"/>
      <c r="AQ191" s="403"/>
      <c r="AR191" s="402"/>
      <c r="AS191" s="403"/>
      <c r="AT191" s="402"/>
      <c r="AU191" s="403"/>
      <c r="AV191" s="402"/>
      <c r="AW191" s="403"/>
      <c r="AX191" s="402"/>
      <c r="AY191" s="403"/>
      <c r="AZ191" s="402"/>
      <c r="BA191" s="403"/>
      <c r="BB191" s="402"/>
      <c r="BC191" s="403"/>
      <c r="BD191" s="402"/>
      <c r="BE191" s="403"/>
      <c r="BF191" s="402"/>
      <c r="BG191" s="403"/>
      <c r="BH191" s="402"/>
      <c r="BI191" s="403"/>
      <c r="BJ191" s="402"/>
      <c r="BK191" s="403"/>
      <c r="BL191" s="402"/>
      <c r="BM191" s="403"/>
      <c r="BN191" s="402"/>
      <c r="BO191" s="403"/>
      <c r="BP191" s="402"/>
      <c r="BQ191" s="403"/>
      <c r="BR191" s="402"/>
      <c r="BS191" s="403"/>
      <c r="BT191" s="402"/>
      <c r="BU191" s="403"/>
      <c r="BV191" s="337">
        <f>L191+N191+P191+R191+T191+V191+X191+Z191+AB191+AD191+AF191+AH191+AJ191+AL191+AN191+AP191+AR191+AT191+AV191+AX191+AZ191+BB191+BD191+BF191+BH191+BJ191+BL191+BN191+BP191+BR191+BT191</f>
        <v>0</v>
      </c>
      <c r="BW191" s="337">
        <f>M191+O191+Q191+S191+U191+W191+Y191+AA191+AC191+AE191+AG191+AI191+AK191+AM191+AO191+AQ191+AS191+AU191+AW191+AY191+BA191+BC191+BE191+BG191+BI191+BK191+BM191+BO191+BQ191+BS191+BU191</f>
        <v>0</v>
      </c>
    </row>
    <row r="192" spans="1:75" s="64" customFormat="1" ht="21.95" customHeight="1" x14ac:dyDescent="0.2">
      <c r="A192" s="385" t="s">
        <v>3342</v>
      </c>
      <c r="B192" s="386" t="s">
        <v>3343</v>
      </c>
      <c r="C192" s="352" t="s">
        <v>3186</v>
      </c>
      <c r="D192" s="387" t="s">
        <v>3344</v>
      </c>
      <c r="E192" s="388" t="s">
        <v>3345</v>
      </c>
      <c r="F192" s="389" t="s">
        <v>3182</v>
      </c>
      <c r="G192" s="389" t="s">
        <v>3183</v>
      </c>
      <c r="H192" s="390" t="s">
        <v>2098</v>
      </c>
      <c r="I192" s="391" t="s">
        <v>2098</v>
      </c>
      <c r="J192" s="353" t="s">
        <v>3184</v>
      </c>
      <c r="K192" s="353" t="s">
        <v>3187</v>
      </c>
      <c r="L192" s="400"/>
      <c r="M192" s="401"/>
      <c r="N192" s="400"/>
      <c r="O192" s="401"/>
      <c r="P192" s="400"/>
      <c r="Q192" s="401"/>
      <c r="R192" s="400"/>
      <c r="S192" s="401"/>
      <c r="T192" s="400"/>
      <c r="U192" s="401"/>
      <c r="V192" s="400"/>
      <c r="W192" s="401"/>
      <c r="X192" s="400">
        <v>1</v>
      </c>
      <c r="Y192" s="401"/>
      <c r="Z192" s="400"/>
      <c r="AA192" s="401"/>
      <c r="AB192" s="400"/>
      <c r="AC192" s="401"/>
      <c r="AD192" s="400"/>
      <c r="AE192" s="401"/>
      <c r="AF192" s="400"/>
      <c r="AG192" s="401"/>
      <c r="AH192" s="400"/>
      <c r="AI192" s="401"/>
      <c r="AJ192" s="400"/>
      <c r="AK192" s="401"/>
      <c r="AL192" s="400">
        <v>1</v>
      </c>
      <c r="AM192" s="401"/>
      <c r="AN192" s="400"/>
      <c r="AO192" s="401"/>
      <c r="AP192" s="400"/>
      <c r="AQ192" s="401"/>
      <c r="AR192" s="400"/>
      <c r="AS192" s="401"/>
      <c r="AT192" s="400"/>
      <c r="AU192" s="401"/>
      <c r="AV192" s="400"/>
      <c r="AW192" s="401"/>
      <c r="AX192" s="400"/>
      <c r="AY192" s="401"/>
      <c r="AZ192" s="400"/>
      <c r="BA192" s="401"/>
      <c r="BB192" s="400"/>
      <c r="BC192" s="401"/>
      <c r="BD192" s="400"/>
      <c r="BE192" s="401"/>
      <c r="BF192" s="400"/>
      <c r="BG192" s="401"/>
      <c r="BH192" s="400"/>
      <c r="BI192" s="401"/>
      <c r="BJ192" s="400"/>
      <c r="BK192" s="401"/>
      <c r="BL192" s="400"/>
      <c r="BM192" s="401"/>
      <c r="BN192" s="400">
        <v>1</v>
      </c>
      <c r="BO192" s="401"/>
      <c r="BP192" s="400">
        <v>1</v>
      </c>
      <c r="BQ192" s="401"/>
      <c r="BR192" s="400"/>
      <c r="BS192" s="401"/>
      <c r="BT192" s="400"/>
      <c r="BU192" s="401"/>
      <c r="BV192" s="337">
        <f t="shared" ref="BV192:BV195" si="77">L192+N192+P192+R192+T192+V192+X192+Z192+AB192+AD192+AF192+AH192+AJ192+AL192+AN192+AP192+AR192+AT192+AV192+AX192+AZ192+BB192+BD192+BF192+BH192+BJ192+BL192+BN192+BP192+BR192+BT192</f>
        <v>4</v>
      </c>
      <c r="BW192" s="337">
        <f t="shared" ref="BW192:BW195" si="78">M192+O192+Q192+S192+U192+W192+Y192+AA192+AC192+AE192+AG192+AI192+AK192+AM192+AO192+AQ192+AS192+AU192+AW192+AY192+BA192+BC192+BE192+BG192+BI192+BK192+BM192+BO192+BQ192+BS192+BU192</f>
        <v>0</v>
      </c>
    </row>
    <row r="193" spans="1:75" s="64" customFormat="1" ht="21.95" customHeight="1" x14ac:dyDescent="0.2">
      <c r="A193" s="385" t="s">
        <v>3342</v>
      </c>
      <c r="B193" s="386" t="s">
        <v>3343</v>
      </c>
      <c r="C193" s="392" t="s">
        <v>3186</v>
      </c>
      <c r="D193" s="387" t="s">
        <v>3344</v>
      </c>
      <c r="E193" s="388" t="s">
        <v>3345</v>
      </c>
      <c r="F193" s="389" t="s">
        <v>3182</v>
      </c>
      <c r="G193" s="389" t="s">
        <v>3183</v>
      </c>
      <c r="H193" s="390" t="s">
        <v>2098</v>
      </c>
      <c r="I193" s="391" t="s">
        <v>2098</v>
      </c>
      <c r="J193" s="353" t="s">
        <v>3184</v>
      </c>
      <c r="K193" s="355" t="s">
        <v>3188</v>
      </c>
      <c r="L193" s="400"/>
      <c r="M193" s="401"/>
      <c r="N193" s="400"/>
      <c r="O193" s="401"/>
      <c r="P193" s="400"/>
      <c r="Q193" s="401"/>
      <c r="R193" s="400"/>
      <c r="S193" s="401"/>
      <c r="T193" s="400"/>
      <c r="U193" s="401"/>
      <c r="V193" s="400"/>
      <c r="W193" s="401"/>
      <c r="X193" s="400"/>
      <c r="Y193" s="401"/>
      <c r="Z193" s="400"/>
      <c r="AA193" s="401"/>
      <c r="AB193" s="400"/>
      <c r="AC193" s="401"/>
      <c r="AD193" s="400"/>
      <c r="AE193" s="401"/>
      <c r="AF193" s="400"/>
      <c r="AG193" s="401"/>
      <c r="AH193" s="400"/>
      <c r="AI193" s="401"/>
      <c r="AJ193" s="400"/>
      <c r="AK193" s="401"/>
      <c r="AL193" s="400"/>
      <c r="AM193" s="401"/>
      <c r="AN193" s="400"/>
      <c r="AO193" s="401"/>
      <c r="AP193" s="400"/>
      <c r="AQ193" s="401"/>
      <c r="AR193" s="400"/>
      <c r="AS193" s="401"/>
      <c r="AT193" s="400"/>
      <c r="AU193" s="401"/>
      <c r="AV193" s="400"/>
      <c r="AW193" s="401"/>
      <c r="AX193" s="400"/>
      <c r="AY193" s="401"/>
      <c r="AZ193" s="400"/>
      <c r="BA193" s="401"/>
      <c r="BB193" s="400"/>
      <c r="BC193" s="401"/>
      <c r="BD193" s="400"/>
      <c r="BE193" s="401"/>
      <c r="BF193" s="400"/>
      <c r="BG193" s="401"/>
      <c r="BH193" s="400"/>
      <c r="BI193" s="401"/>
      <c r="BJ193" s="400"/>
      <c r="BK193" s="401"/>
      <c r="BL193" s="400"/>
      <c r="BM193" s="401"/>
      <c r="BN193" s="400"/>
      <c r="BO193" s="401"/>
      <c r="BP193" s="400"/>
      <c r="BQ193" s="401"/>
      <c r="BR193" s="400"/>
      <c r="BS193" s="401"/>
      <c r="BT193" s="400"/>
      <c r="BU193" s="401"/>
      <c r="BV193" s="337">
        <f t="shared" si="77"/>
        <v>0</v>
      </c>
      <c r="BW193" s="337">
        <f t="shared" si="78"/>
        <v>0</v>
      </c>
    </row>
    <row r="194" spans="1:75" s="64" customFormat="1" ht="21.95" customHeight="1" x14ac:dyDescent="0.2">
      <c r="A194" s="385" t="s">
        <v>3342</v>
      </c>
      <c r="B194" s="386" t="s">
        <v>3343</v>
      </c>
      <c r="C194" s="392" t="s">
        <v>3186</v>
      </c>
      <c r="D194" s="387" t="s">
        <v>3344</v>
      </c>
      <c r="E194" s="388" t="s">
        <v>3345</v>
      </c>
      <c r="F194" s="389" t="s">
        <v>3182</v>
      </c>
      <c r="G194" s="389" t="s">
        <v>3183</v>
      </c>
      <c r="H194" s="390" t="s">
        <v>2098</v>
      </c>
      <c r="I194" s="391" t="s">
        <v>2098</v>
      </c>
      <c r="J194" s="353" t="s">
        <v>3184</v>
      </c>
      <c r="K194" s="356" t="s">
        <v>3189</v>
      </c>
      <c r="L194" s="400"/>
      <c r="M194" s="401"/>
      <c r="N194" s="400"/>
      <c r="O194" s="401"/>
      <c r="P194" s="400"/>
      <c r="Q194" s="401"/>
      <c r="R194" s="400"/>
      <c r="S194" s="401"/>
      <c r="T194" s="400"/>
      <c r="U194" s="401"/>
      <c r="V194" s="400"/>
      <c r="W194" s="401"/>
      <c r="X194" s="400"/>
      <c r="Y194" s="401"/>
      <c r="Z194" s="400"/>
      <c r="AA194" s="401"/>
      <c r="AB194" s="400"/>
      <c r="AC194" s="401"/>
      <c r="AD194" s="400"/>
      <c r="AE194" s="401"/>
      <c r="AF194" s="400"/>
      <c r="AG194" s="401"/>
      <c r="AH194" s="400"/>
      <c r="AI194" s="401"/>
      <c r="AJ194" s="400"/>
      <c r="AK194" s="401"/>
      <c r="AL194" s="400"/>
      <c r="AM194" s="401"/>
      <c r="AN194" s="400"/>
      <c r="AO194" s="401"/>
      <c r="AP194" s="400"/>
      <c r="AQ194" s="401"/>
      <c r="AR194" s="400"/>
      <c r="AS194" s="401"/>
      <c r="AT194" s="400"/>
      <c r="AU194" s="401"/>
      <c r="AV194" s="400"/>
      <c r="AW194" s="401"/>
      <c r="AX194" s="400"/>
      <c r="AY194" s="401"/>
      <c r="AZ194" s="400"/>
      <c r="BA194" s="401"/>
      <c r="BB194" s="400"/>
      <c r="BC194" s="401"/>
      <c r="BD194" s="400"/>
      <c r="BE194" s="401"/>
      <c r="BF194" s="400"/>
      <c r="BG194" s="401"/>
      <c r="BH194" s="400"/>
      <c r="BI194" s="401"/>
      <c r="BJ194" s="400"/>
      <c r="BK194" s="401"/>
      <c r="BL194" s="400"/>
      <c r="BM194" s="401"/>
      <c r="BN194" s="400"/>
      <c r="BO194" s="401"/>
      <c r="BP194" s="400"/>
      <c r="BQ194" s="401"/>
      <c r="BR194" s="400"/>
      <c r="BS194" s="401"/>
      <c r="BT194" s="400"/>
      <c r="BU194" s="401"/>
      <c r="BV194" s="337">
        <f t="shared" si="77"/>
        <v>0</v>
      </c>
      <c r="BW194" s="337">
        <f t="shared" si="78"/>
        <v>0</v>
      </c>
    </row>
    <row r="195" spans="1:75" s="64" customFormat="1" ht="21.95" customHeight="1" thickBot="1" x14ac:dyDescent="0.25">
      <c r="A195" s="898" t="s">
        <v>3342</v>
      </c>
      <c r="B195" s="393" t="s">
        <v>3343</v>
      </c>
      <c r="C195" s="394" t="s">
        <v>3186</v>
      </c>
      <c r="D195" s="395" t="s">
        <v>3344</v>
      </c>
      <c r="E195" s="411" t="s">
        <v>3345</v>
      </c>
      <c r="F195" s="396" t="s">
        <v>3182</v>
      </c>
      <c r="G195" s="396" t="s">
        <v>3183</v>
      </c>
      <c r="H195" s="397" t="s">
        <v>2098</v>
      </c>
      <c r="I195" s="899" t="s">
        <v>2098</v>
      </c>
      <c r="J195" s="353" t="s">
        <v>3184</v>
      </c>
      <c r="K195" s="357" t="s">
        <v>60</v>
      </c>
      <c r="L195" s="402"/>
      <c r="M195" s="403"/>
      <c r="N195" s="402"/>
      <c r="O195" s="403"/>
      <c r="P195" s="402"/>
      <c r="Q195" s="403"/>
      <c r="R195" s="402"/>
      <c r="S195" s="403"/>
      <c r="T195" s="402"/>
      <c r="U195" s="403"/>
      <c r="V195" s="402"/>
      <c r="W195" s="403"/>
      <c r="X195" s="402"/>
      <c r="Y195" s="403"/>
      <c r="Z195" s="402"/>
      <c r="AA195" s="403"/>
      <c r="AB195" s="402"/>
      <c r="AC195" s="403"/>
      <c r="AD195" s="402"/>
      <c r="AE195" s="403"/>
      <c r="AF195" s="402"/>
      <c r="AG195" s="403"/>
      <c r="AH195" s="402"/>
      <c r="AI195" s="403"/>
      <c r="AJ195" s="402"/>
      <c r="AK195" s="403"/>
      <c r="AL195" s="402"/>
      <c r="AM195" s="403"/>
      <c r="AN195" s="402"/>
      <c r="AO195" s="403"/>
      <c r="AP195" s="402"/>
      <c r="AQ195" s="403"/>
      <c r="AR195" s="402"/>
      <c r="AS195" s="403"/>
      <c r="AT195" s="402"/>
      <c r="AU195" s="403"/>
      <c r="AV195" s="402"/>
      <c r="AW195" s="403"/>
      <c r="AX195" s="402"/>
      <c r="AY195" s="403"/>
      <c r="AZ195" s="402"/>
      <c r="BA195" s="403"/>
      <c r="BB195" s="402"/>
      <c r="BC195" s="403"/>
      <c r="BD195" s="402"/>
      <c r="BE195" s="403"/>
      <c r="BF195" s="402"/>
      <c r="BG195" s="403"/>
      <c r="BH195" s="402"/>
      <c r="BI195" s="403"/>
      <c r="BJ195" s="402"/>
      <c r="BK195" s="403"/>
      <c r="BL195" s="402"/>
      <c r="BM195" s="403"/>
      <c r="BN195" s="402"/>
      <c r="BO195" s="403"/>
      <c r="BP195" s="402"/>
      <c r="BQ195" s="403"/>
      <c r="BR195" s="402"/>
      <c r="BS195" s="403"/>
      <c r="BT195" s="402"/>
      <c r="BU195" s="403"/>
      <c r="BV195" s="337">
        <f t="shared" si="77"/>
        <v>0</v>
      </c>
      <c r="BW195" s="337">
        <f t="shared" si="78"/>
        <v>0</v>
      </c>
    </row>
    <row r="196" spans="1:75" s="64" customFormat="1" ht="21.95" customHeight="1" x14ac:dyDescent="0.25">
      <c r="A196" s="425" t="s">
        <v>3346</v>
      </c>
      <c r="B196" s="526" t="s">
        <v>3347</v>
      </c>
      <c r="C196" s="527">
        <v>1</v>
      </c>
      <c r="D196" s="528" t="s">
        <v>3348</v>
      </c>
      <c r="E196" s="426" t="s">
        <v>3349</v>
      </c>
      <c r="F196" s="529" t="s">
        <v>3182</v>
      </c>
      <c r="G196" s="529" t="s">
        <v>3183</v>
      </c>
      <c r="H196" s="530" t="s">
        <v>2099</v>
      </c>
      <c r="I196" s="384" t="s">
        <v>2099</v>
      </c>
      <c r="J196" s="353" t="s">
        <v>3184</v>
      </c>
      <c r="K196" s="354" t="s">
        <v>3185</v>
      </c>
      <c r="L196" s="402"/>
      <c r="M196" s="403"/>
      <c r="N196" s="402"/>
      <c r="O196" s="403"/>
      <c r="P196" s="402"/>
      <c r="Q196" s="403"/>
      <c r="R196" s="402"/>
      <c r="S196" s="403"/>
      <c r="T196" s="402"/>
      <c r="U196" s="403"/>
      <c r="V196" s="402"/>
      <c r="W196" s="403"/>
      <c r="X196" s="402"/>
      <c r="Y196" s="403"/>
      <c r="Z196" s="402"/>
      <c r="AA196" s="403"/>
      <c r="AB196" s="402"/>
      <c r="AC196" s="403"/>
      <c r="AD196" s="402"/>
      <c r="AE196" s="403"/>
      <c r="AF196" s="402"/>
      <c r="AG196" s="403"/>
      <c r="AH196" s="402"/>
      <c r="AI196" s="403"/>
      <c r="AJ196" s="402"/>
      <c r="AK196" s="403"/>
      <c r="AL196" s="402"/>
      <c r="AM196" s="403"/>
      <c r="AN196" s="402"/>
      <c r="AO196" s="403"/>
      <c r="AP196" s="402"/>
      <c r="AQ196" s="403"/>
      <c r="AR196" s="402"/>
      <c r="AS196" s="403"/>
      <c r="AT196" s="402"/>
      <c r="AU196" s="403"/>
      <c r="AV196" s="402"/>
      <c r="AW196" s="403"/>
      <c r="AX196" s="402"/>
      <c r="AY196" s="403"/>
      <c r="AZ196" s="402"/>
      <c r="BA196" s="403"/>
      <c r="BB196" s="402"/>
      <c r="BC196" s="403"/>
      <c r="BD196" s="402"/>
      <c r="BE196" s="403"/>
      <c r="BF196" s="402"/>
      <c r="BG196" s="403"/>
      <c r="BH196" s="402"/>
      <c r="BI196" s="403"/>
      <c r="BJ196" s="402"/>
      <c r="BK196" s="403"/>
      <c r="BL196" s="402"/>
      <c r="BM196" s="403"/>
      <c r="BN196" s="402"/>
      <c r="BO196" s="403"/>
      <c r="BP196" s="402"/>
      <c r="BQ196" s="403"/>
      <c r="BR196" s="402"/>
      <c r="BS196" s="403"/>
      <c r="BT196" s="402"/>
      <c r="BU196" s="403"/>
      <c r="BV196" s="337">
        <f>L196+N196+P196+R196+T196+V196+X196+Z196+AB196+AD196+AF196+AH196+AJ196+AL196+AN196+AP196+AR196+AT196+AV196+AX196+AZ196+BB196+BD196+BF196+BH196+BJ196+BL196+BN196+BP196+BR196+BT196</f>
        <v>0</v>
      </c>
      <c r="BW196" s="337">
        <f>M196+O196+Q196+S196+U196+W196+Y196+AA196+AC196+AE196+AG196+AI196+AK196+AM196+AO196+AQ196+AS196+AU196+AW196+AY196+BA196+BC196+BE196+BG196+BI196+BK196+BM196+BO196+BQ196+BS196+BU196</f>
        <v>0</v>
      </c>
    </row>
    <row r="197" spans="1:75" s="64" customFormat="1" ht="21.95" customHeight="1" x14ac:dyDescent="0.2">
      <c r="A197" s="385" t="s">
        <v>3346</v>
      </c>
      <c r="B197" s="386" t="s">
        <v>3347</v>
      </c>
      <c r="C197" s="352" t="s">
        <v>3186</v>
      </c>
      <c r="D197" s="387" t="s">
        <v>3348</v>
      </c>
      <c r="E197" s="388" t="s">
        <v>3349</v>
      </c>
      <c r="F197" s="389" t="s">
        <v>3182</v>
      </c>
      <c r="G197" s="389" t="s">
        <v>3183</v>
      </c>
      <c r="H197" s="390" t="s">
        <v>2099</v>
      </c>
      <c r="I197" s="391" t="s">
        <v>2099</v>
      </c>
      <c r="J197" s="353" t="s">
        <v>3184</v>
      </c>
      <c r="K197" s="353" t="s">
        <v>3187</v>
      </c>
      <c r="L197" s="400">
        <v>4</v>
      </c>
      <c r="M197" s="401"/>
      <c r="N197" s="400">
        <v>5</v>
      </c>
      <c r="O197" s="401"/>
      <c r="P197" s="400"/>
      <c r="Q197" s="401"/>
      <c r="R197" s="400"/>
      <c r="S197" s="401"/>
      <c r="T197" s="400"/>
      <c r="U197" s="401"/>
      <c r="V197" s="400">
        <v>4</v>
      </c>
      <c r="W197" s="401"/>
      <c r="X197" s="400">
        <v>4</v>
      </c>
      <c r="Y197" s="401"/>
      <c r="Z197" s="400">
        <v>4</v>
      </c>
      <c r="AA197" s="401"/>
      <c r="AB197" s="400">
        <v>5</v>
      </c>
      <c r="AC197" s="401"/>
      <c r="AD197" s="400">
        <v>5</v>
      </c>
      <c r="AE197" s="401"/>
      <c r="AF197" s="400"/>
      <c r="AG197" s="401"/>
      <c r="AH197" s="400"/>
      <c r="AI197" s="401"/>
      <c r="AJ197" s="400">
        <v>3</v>
      </c>
      <c r="AK197" s="401"/>
      <c r="AL197" s="400">
        <v>4</v>
      </c>
      <c r="AM197" s="401"/>
      <c r="AN197" s="400">
        <v>4</v>
      </c>
      <c r="AO197" s="401"/>
      <c r="AP197" s="400">
        <v>5</v>
      </c>
      <c r="AQ197" s="401"/>
      <c r="AR197" s="400">
        <v>5</v>
      </c>
      <c r="AS197" s="401"/>
      <c r="AT197" s="400"/>
      <c r="AU197" s="401"/>
      <c r="AV197" s="400"/>
      <c r="AW197" s="401"/>
      <c r="AX197" s="400"/>
      <c r="AY197" s="401"/>
      <c r="AZ197" s="400"/>
      <c r="BA197" s="401"/>
      <c r="BB197" s="400">
        <v>4</v>
      </c>
      <c r="BC197" s="401"/>
      <c r="BD197" s="400">
        <v>5</v>
      </c>
      <c r="BE197" s="401"/>
      <c r="BF197" s="400">
        <v>5</v>
      </c>
      <c r="BG197" s="401"/>
      <c r="BH197" s="400"/>
      <c r="BI197" s="401"/>
      <c r="BJ197" s="400"/>
      <c r="BK197" s="401"/>
      <c r="BL197" s="400">
        <v>3</v>
      </c>
      <c r="BM197" s="401"/>
      <c r="BN197" s="400">
        <v>4</v>
      </c>
      <c r="BO197" s="401"/>
      <c r="BP197" s="400">
        <v>4</v>
      </c>
      <c r="BQ197" s="401"/>
      <c r="BR197" s="400">
        <v>5</v>
      </c>
      <c r="BS197" s="401"/>
      <c r="BT197" s="400"/>
      <c r="BU197" s="401"/>
      <c r="BV197" s="337">
        <f t="shared" ref="BV197:BV200" si="79">L197+N197+P197+R197+T197+V197+X197+Z197+AB197+AD197+AF197+AH197+AJ197+AL197+AN197+AP197+AR197+AT197+AV197+AX197+AZ197+BB197+BD197+BF197+BH197+BJ197+BL197+BN197+BP197+BR197+BT197</f>
        <v>82</v>
      </c>
      <c r="BW197" s="337">
        <f t="shared" ref="BW197:BW200" si="80">M197+O197+Q197+S197+U197+W197+Y197+AA197+AC197+AE197+AG197+AI197+AK197+AM197+AO197+AQ197+AS197+AU197+AW197+AY197+BA197+BC197+BE197+BG197+BI197+BK197+BM197+BO197+BQ197+BS197+BU197</f>
        <v>0</v>
      </c>
    </row>
    <row r="198" spans="1:75" s="64" customFormat="1" ht="21.95" customHeight="1" x14ac:dyDescent="0.2">
      <c r="A198" s="385" t="s">
        <v>3346</v>
      </c>
      <c r="B198" s="386" t="s">
        <v>3347</v>
      </c>
      <c r="C198" s="392" t="s">
        <v>3186</v>
      </c>
      <c r="D198" s="387" t="s">
        <v>3348</v>
      </c>
      <c r="E198" s="388" t="s">
        <v>3349</v>
      </c>
      <c r="F198" s="389" t="s">
        <v>3182</v>
      </c>
      <c r="G198" s="389" t="s">
        <v>3183</v>
      </c>
      <c r="H198" s="390" t="s">
        <v>2099</v>
      </c>
      <c r="I198" s="391" t="s">
        <v>2099</v>
      </c>
      <c r="J198" s="353" t="s">
        <v>3184</v>
      </c>
      <c r="K198" s="355" t="s">
        <v>3188</v>
      </c>
      <c r="L198" s="400"/>
      <c r="M198" s="401"/>
      <c r="N198" s="400"/>
      <c r="O198" s="401"/>
      <c r="P198" s="400"/>
      <c r="Q198" s="401"/>
      <c r="R198" s="400"/>
      <c r="S198" s="401"/>
      <c r="T198" s="400"/>
      <c r="U198" s="401"/>
      <c r="V198" s="400"/>
      <c r="W198" s="401"/>
      <c r="X198" s="400"/>
      <c r="Y198" s="401"/>
      <c r="Z198" s="400"/>
      <c r="AA198" s="401"/>
      <c r="AB198" s="400"/>
      <c r="AC198" s="401"/>
      <c r="AD198" s="400"/>
      <c r="AE198" s="401"/>
      <c r="AF198" s="400"/>
      <c r="AG198" s="401"/>
      <c r="AH198" s="400"/>
      <c r="AI198" s="401"/>
      <c r="AJ198" s="400"/>
      <c r="AK198" s="401"/>
      <c r="AL198" s="400"/>
      <c r="AM198" s="401"/>
      <c r="AN198" s="400"/>
      <c r="AO198" s="401"/>
      <c r="AP198" s="400"/>
      <c r="AQ198" s="401"/>
      <c r="AR198" s="400"/>
      <c r="AS198" s="401"/>
      <c r="AT198" s="400"/>
      <c r="AU198" s="401"/>
      <c r="AV198" s="400"/>
      <c r="AW198" s="401"/>
      <c r="AX198" s="400"/>
      <c r="AY198" s="401"/>
      <c r="AZ198" s="400"/>
      <c r="BA198" s="401"/>
      <c r="BB198" s="400"/>
      <c r="BC198" s="401"/>
      <c r="BD198" s="400"/>
      <c r="BE198" s="401"/>
      <c r="BF198" s="400"/>
      <c r="BG198" s="401"/>
      <c r="BH198" s="400"/>
      <c r="BI198" s="401"/>
      <c r="BJ198" s="400"/>
      <c r="BK198" s="401"/>
      <c r="BL198" s="400"/>
      <c r="BM198" s="401"/>
      <c r="BN198" s="400"/>
      <c r="BO198" s="401"/>
      <c r="BP198" s="400"/>
      <c r="BQ198" s="401"/>
      <c r="BR198" s="400"/>
      <c r="BS198" s="401"/>
      <c r="BT198" s="400"/>
      <c r="BU198" s="401"/>
      <c r="BV198" s="337">
        <f t="shared" si="79"/>
        <v>0</v>
      </c>
      <c r="BW198" s="337">
        <f t="shared" si="80"/>
        <v>0</v>
      </c>
    </row>
    <row r="199" spans="1:75" s="64" customFormat="1" ht="21.95" customHeight="1" x14ac:dyDescent="0.2">
      <c r="A199" s="385" t="s">
        <v>3346</v>
      </c>
      <c r="B199" s="386" t="s">
        <v>3347</v>
      </c>
      <c r="C199" s="392" t="s">
        <v>3186</v>
      </c>
      <c r="D199" s="387" t="s">
        <v>3348</v>
      </c>
      <c r="E199" s="388" t="s">
        <v>3349</v>
      </c>
      <c r="F199" s="389" t="s">
        <v>3182</v>
      </c>
      <c r="G199" s="389" t="s">
        <v>3183</v>
      </c>
      <c r="H199" s="390" t="s">
        <v>2099</v>
      </c>
      <c r="I199" s="391" t="s">
        <v>2099</v>
      </c>
      <c r="J199" s="353" t="s">
        <v>3184</v>
      </c>
      <c r="K199" s="356" t="s">
        <v>3189</v>
      </c>
      <c r="L199" s="400"/>
      <c r="M199" s="401"/>
      <c r="N199" s="400"/>
      <c r="O199" s="401"/>
      <c r="P199" s="400"/>
      <c r="Q199" s="401"/>
      <c r="R199" s="400"/>
      <c r="S199" s="401"/>
      <c r="T199" s="400"/>
      <c r="U199" s="401"/>
      <c r="V199" s="400"/>
      <c r="W199" s="401"/>
      <c r="X199" s="400"/>
      <c r="Y199" s="401"/>
      <c r="Z199" s="400"/>
      <c r="AA199" s="401"/>
      <c r="AB199" s="400"/>
      <c r="AC199" s="401"/>
      <c r="AD199" s="400"/>
      <c r="AE199" s="401"/>
      <c r="AF199" s="400"/>
      <c r="AG199" s="401"/>
      <c r="AH199" s="400"/>
      <c r="AI199" s="401"/>
      <c r="AJ199" s="400"/>
      <c r="AK199" s="401"/>
      <c r="AL199" s="400"/>
      <c r="AM199" s="401"/>
      <c r="AN199" s="400"/>
      <c r="AO199" s="401"/>
      <c r="AP199" s="400"/>
      <c r="AQ199" s="401"/>
      <c r="AR199" s="400"/>
      <c r="AS199" s="401"/>
      <c r="AT199" s="400"/>
      <c r="AU199" s="401"/>
      <c r="AV199" s="400"/>
      <c r="AW199" s="401"/>
      <c r="AX199" s="400"/>
      <c r="AY199" s="401"/>
      <c r="AZ199" s="400"/>
      <c r="BA199" s="401"/>
      <c r="BB199" s="400"/>
      <c r="BC199" s="401"/>
      <c r="BD199" s="400"/>
      <c r="BE199" s="401"/>
      <c r="BF199" s="400"/>
      <c r="BG199" s="401"/>
      <c r="BH199" s="400"/>
      <c r="BI199" s="401"/>
      <c r="BJ199" s="400"/>
      <c r="BK199" s="401"/>
      <c r="BL199" s="400"/>
      <c r="BM199" s="401"/>
      <c r="BN199" s="400"/>
      <c r="BO199" s="401"/>
      <c r="BP199" s="400"/>
      <c r="BQ199" s="401"/>
      <c r="BR199" s="400"/>
      <c r="BS199" s="401"/>
      <c r="BT199" s="400"/>
      <c r="BU199" s="401"/>
      <c r="BV199" s="337">
        <f t="shared" si="79"/>
        <v>0</v>
      </c>
      <c r="BW199" s="337">
        <f t="shared" si="80"/>
        <v>0</v>
      </c>
    </row>
    <row r="200" spans="1:75" s="64" customFormat="1" ht="21.95" customHeight="1" thickBot="1" x14ac:dyDescent="0.25">
      <c r="A200" s="898" t="s">
        <v>3346</v>
      </c>
      <c r="B200" s="393" t="s">
        <v>3347</v>
      </c>
      <c r="C200" s="394" t="s">
        <v>3186</v>
      </c>
      <c r="D200" s="395" t="s">
        <v>3348</v>
      </c>
      <c r="E200" s="411" t="s">
        <v>3349</v>
      </c>
      <c r="F200" s="396" t="s">
        <v>3182</v>
      </c>
      <c r="G200" s="396" t="s">
        <v>3183</v>
      </c>
      <c r="H200" s="397" t="s">
        <v>2099</v>
      </c>
      <c r="I200" s="899" t="s">
        <v>2099</v>
      </c>
      <c r="J200" s="353" t="s">
        <v>3184</v>
      </c>
      <c r="K200" s="357" t="s">
        <v>60</v>
      </c>
      <c r="L200" s="402"/>
      <c r="M200" s="403"/>
      <c r="N200" s="402"/>
      <c r="O200" s="403"/>
      <c r="P200" s="402"/>
      <c r="Q200" s="403"/>
      <c r="R200" s="402"/>
      <c r="S200" s="403"/>
      <c r="T200" s="402"/>
      <c r="U200" s="403"/>
      <c r="V200" s="402"/>
      <c r="W200" s="403"/>
      <c r="X200" s="402"/>
      <c r="Y200" s="403"/>
      <c r="Z200" s="402"/>
      <c r="AA200" s="403"/>
      <c r="AB200" s="402"/>
      <c r="AC200" s="403"/>
      <c r="AD200" s="402"/>
      <c r="AE200" s="403"/>
      <c r="AF200" s="402"/>
      <c r="AG200" s="403"/>
      <c r="AH200" s="402"/>
      <c r="AI200" s="403"/>
      <c r="AJ200" s="402"/>
      <c r="AK200" s="403"/>
      <c r="AL200" s="402"/>
      <c r="AM200" s="403"/>
      <c r="AN200" s="402"/>
      <c r="AO200" s="403"/>
      <c r="AP200" s="402"/>
      <c r="AQ200" s="403"/>
      <c r="AR200" s="402"/>
      <c r="AS200" s="403"/>
      <c r="AT200" s="402"/>
      <c r="AU200" s="403"/>
      <c r="AV200" s="402"/>
      <c r="AW200" s="403"/>
      <c r="AX200" s="402"/>
      <c r="AY200" s="403"/>
      <c r="AZ200" s="402"/>
      <c r="BA200" s="403"/>
      <c r="BB200" s="402"/>
      <c r="BC200" s="403"/>
      <c r="BD200" s="402"/>
      <c r="BE200" s="403"/>
      <c r="BF200" s="402"/>
      <c r="BG200" s="403"/>
      <c r="BH200" s="402"/>
      <c r="BI200" s="403"/>
      <c r="BJ200" s="402"/>
      <c r="BK200" s="403"/>
      <c r="BL200" s="402"/>
      <c r="BM200" s="403"/>
      <c r="BN200" s="402"/>
      <c r="BO200" s="403"/>
      <c r="BP200" s="402"/>
      <c r="BQ200" s="403"/>
      <c r="BR200" s="402"/>
      <c r="BS200" s="403"/>
      <c r="BT200" s="402"/>
      <c r="BU200" s="403"/>
      <c r="BV200" s="337">
        <f t="shared" si="79"/>
        <v>0</v>
      </c>
      <c r="BW200" s="337">
        <f t="shared" si="80"/>
        <v>0</v>
      </c>
    </row>
    <row r="201" spans="1:75" s="64" customFormat="1" ht="21.95" customHeight="1" x14ac:dyDescent="0.25">
      <c r="A201" s="425" t="s">
        <v>3350</v>
      </c>
      <c r="B201" s="526" t="s">
        <v>3351</v>
      </c>
      <c r="C201" s="527">
        <v>1</v>
      </c>
      <c r="D201" s="528" t="s">
        <v>3352</v>
      </c>
      <c r="E201" s="426" t="s">
        <v>3353</v>
      </c>
      <c r="F201" s="529" t="s">
        <v>3182</v>
      </c>
      <c r="G201" s="529" t="s">
        <v>3183</v>
      </c>
      <c r="H201" s="530" t="s">
        <v>2100</v>
      </c>
      <c r="I201" s="384" t="s">
        <v>2100</v>
      </c>
      <c r="J201" s="353" t="s">
        <v>3184</v>
      </c>
      <c r="K201" s="354" t="s">
        <v>3185</v>
      </c>
      <c r="L201" s="402"/>
      <c r="M201" s="403"/>
      <c r="N201" s="402"/>
      <c r="O201" s="403"/>
      <c r="P201" s="402"/>
      <c r="Q201" s="403"/>
      <c r="R201" s="402"/>
      <c r="S201" s="403"/>
      <c r="T201" s="402"/>
      <c r="U201" s="403"/>
      <c r="V201" s="402"/>
      <c r="W201" s="403"/>
      <c r="X201" s="402"/>
      <c r="Y201" s="403"/>
      <c r="Z201" s="402"/>
      <c r="AA201" s="403"/>
      <c r="AB201" s="402"/>
      <c r="AC201" s="403"/>
      <c r="AD201" s="402"/>
      <c r="AE201" s="403"/>
      <c r="AF201" s="402"/>
      <c r="AG201" s="403"/>
      <c r="AH201" s="402"/>
      <c r="AI201" s="403"/>
      <c r="AJ201" s="402"/>
      <c r="AK201" s="403"/>
      <c r="AL201" s="402"/>
      <c r="AM201" s="403"/>
      <c r="AN201" s="402"/>
      <c r="AO201" s="403"/>
      <c r="AP201" s="402"/>
      <c r="AQ201" s="403"/>
      <c r="AR201" s="402"/>
      <c r="AS201" s="403"/>
      <c r="AT201" s="402"/>
      <c r="AU201" s="403"/>
      <c r="AV201" s="402"/>
      <c r="AW201" s="403"/>
      <c r="AX201" s="402"/>
      <c r="AY201" s="403"/>
      <c r="AZ201" s="402"/>
      <c r="BA201" s="403"/>
      <c r="BB201" s="402"/>
      <c r="BC201" s="403"/>
      <c r="BD201" s="402"/>
      <c r="BE201" s="403"/>
      <c r="BF201" s="402"/>
      <c r="BG201" s="403"/>
      <c r="BH201" s="402"/>
      <c r="BI201" s="403"/>
      <c r="BJ201" s="402"/>
      <c r="BK201" s="403"/>
      <c r="BL201" s="402"/>
      <c r="BM201" s="403"/>
      <c r="BN201" s="402"/>
      <c r="BO201" s="403"/>
      <c r="BP201" s="402"/>
      <c r="BQ201" s="403"/>
      <c r="BR201" s="402"/>
      <c r="BS201" s="403"/>
      <c r="BT201" s="402"/>
      <c r="BU201" s="403"/>
      <c r="BV201" s="337">
        <f>L201+N201+P201+R201+T201+V201+X201+Z201+AB201+AD201+AF201+AH201+AJ201+AL201+AN201+AP201+AR201+AT201+AV201+AX201+AZ201+BB201+BD201+BF201+BH201+BJ201+BL201+BN201+BP201+BR201+BT201</f>
        <v>0</v>
      </c>
      <c r="BW201" s="337">
        <f>M201+O201+Q201+S201+U201+W201+Y201+AA201+AC201+AE201+AG201+AI201+AK201+AM201+AO201+AQ201+AS201+AU201+AW201+AY201+BA201+BC201+BE201+BG201+BI201+BK201+BM201+BO201+BQ201+BS201+BU201</f>
        <v>0</v>
      </c>
    </row>
    <row r="202" spans="1:75" s="64" customFormat="1" ht="21.95" customHeight="1" x14ac:dyDescent="0.2">
      <c r="A202" s="385" t="s">
        <v>3350</v>
      </c>
      <c r="B202" s="386" t="s">
        <v>3351</v>
      </c>
      <c r="C202" s="352" t="s">
        <v>3186</v>
      </c>
      <c r="D202" s="387" t="s">
        <v>3352</v>
      </c>
      <c r="E202" s="388" t="s">
        <v>3353</v>
      </c>
      <c r="F202" s="389" t="s">
        <v>3182</v>
      </c>
      <c r="G202" s="389" t="s">
        <v>3183</v>
      </c>
      <c r="H202" s="390" t="s">
        <v>2100</v>
      </c>
      <c r="I202" s="391" t="s">
        <v>2100</v>
      </c>
      <c r="J202" s="353" t="s">
        <v>3184</v>
      </c>
      <c r="K202" s="353" t="s">
        <v>3187</v>
      </c>
      <c r="L202" s="400"/>
      <c r="M202" s="401"/>
      <c r="N202" s="400"/>
      <c r="O202" s="401"/>
      <c r="P202" s="400"/>
      <c r="Q202" s="401"/>
      <c r="R202" s="400"/>
      <c r="S202" s="401"/>
      <c r="T202" s="400"/>
      <c r="U202" s="401"/>
      <c r="V202" s="400">
        <v>1</v>
      </c>
      <c r="W202" s="401"/>
      <c r="X202" s="400"/>
      <c r="Y202" s="401"/>
      <c r="Z202" s="400"/>
      <c r="AA202" s="401"/>
      <c r="AB202" s="400"/>
      <c r="AC202" s="401"/>
      <c r="AD202" s="400">
        <v>1</v>
      </c>
      <c r="AE202" s="401"/>
      <c r="AF202" s="400"/>
      <c r="AG202" s="401"/>
      <c r="AH202" s="400"/>
      <c r="AI202" s="401"/>
      <c r="AJ202" s="400">
        <v>1</v>
      </c>
      <c r="AK202" s="401"/>
      <c r="AL202" s="400"/>
      <c r="AM202" s="401"/>
      <c r="AN202" s="400"/>
      <c r="AO202" s="401"/>
      <c r="AP202" s="400"/>
      <c r="AQ202" s="401"/>
      <c r="AR202" s="400">
        <v>1</v>
      </c>
      <c r="AS202" s="401"/>
      <c r="AT202" s="400"/>
      <c r="AU202" s="401"/>
      <c r="AV202" s="400"/>
      <c r="AW202" s="401"/>
      <c r="AX202" s="400"/>
      <c r="AY202" s="401"/>
      <c r="AZ202" s="400"/>
      <c r="BA202" s="401"/>
      <c r="BB202" s="400"/>
      <c r="BC202" s="401"/>
      <c r="BD202" s="400"/>
      <c r="BE202" s="401"/>
      <c r="BF202" s="400">
        <v>1</v>
      </c>
      <c r="BG202" s="401"/>
      <c r="BH202" s="400"/>
      <c r="BI202" s="401"/>
      <c r="BJ202" s="400"/>
      <c r="BK202" s="401"/>
      <c r="BL202" s="400">
        <v>1</v>
      </c>
      <c r="BM202" s="401"/>
      <c r="BN202" s="400"/>
      <c r="BO202" s="401"/>
      <c r="BP202" s="400"/>
      <c r="BQ202" s="401"/>
      <c r="BR202" s="400"/>
      <c r="BS202" s="401"/>
      <c r="BT202" s="400"/>
      <c r="BU202" s="401"/>
      <c r="BV202" s="337">
        <f t="shared" ref="BV202:BV205" si="81">L202+N202+P202+R202+T202+V202+X202+Z202+AB202+AD202+AF202+AH202+AJ202+AL202+AN202+AP202+AR202+AT202+AV202+AX202+AZ202+BB202+BD202+BF202+BH202+BJ202+BL202+BN202+BP202+BR202+BT202</f>
        <v>6</v>
      </c>
      <c r="BW202" s="337">
        <f t="shared" ref="BW202:BW205" si="82">M202+O202+Q202+S202+U202+W202+Y202+AA202+AC202+AE202+AG202+AI202+AK202+AM202+AO202+AQ202+AS202+AU202+AW202+AY202+BA202+BC202+BE202+BG202+BI202+BK202+BM202+BO202+BQ202+BS202+BU202</f>
        <v>0</v>
      </c>
    </row>
    <row r="203" spans="1:75" s="64" customFormat="1" ht="21.95" customHeight="1" x14ac:dyDescent="0.2">
      <c r="A203" s="385" t="s">
        <v>3350</v>
      </c>
      <c r="B203" s="386" t="s">
        <v>3351</v>
      </c>
      <c r="C203" s="392" t="s">
        <v>3186</v>
      </c>
      <c r="D203" s="387" t="s">
        <v>3352</v>
      </c>
      <c r="E203" s="388" t="s">
        <v>3353</v>
      </c>
      <c r="F203" s="389" t="s">
        <v>3182</v>
      </c>
      <c r="G203" s="389" t="s">
        <v>3183</v>
      </c>
      <c r="H203" s="390" t="s">
        <v>2100</v>
      </c>
      <c r="I203" s="391" t="s">
        <v>2100</v>
      </c>
      <c r="J203" s="353" t="s">
        <v>3184</v>
      </c>
      <c r="K203" s="355" t="s">
        <v>3188</v>
      </c>
      <c r="L203" s="400"/>
      <c r="M203" s="401"/>
      <c r="N203" s="400"/>
      <c r="O203" s="401"/>
      <c r="P203" s="400"/>
      <c r="Q203" s="401"/>
      <c r="R203" s="400"/>
      <c r="S203" s="401"/>
      <c r="T203" s="400"/>
      <c r="U203" s="401"/>
      <c r="V203" s="400"/>
      <c r="W203" s="401"/>
      <c r="X203" s="400"/>
      <c r="Y203" s="401"/>
      <c r="Z203" s="400"/>
      <c r="AA203" s="401"/>
      <c r="AB203" s="400"/>
      <c r="AC203" s="401"/>
      <c r="AD203" s="400"/>
      <c r="AE203" s="401"/>
      <c r="AF203" s="400"/>
      <c r="AG203" s="401"/>
      <c r="AH203" s="400"/>
      <c r="AI203" s="401"/>
      <c r="AJ203" s="400"/>
      <c r="AK203" s="401"/>
      <c r="AL203" s="400"/>
      <c r="AM203" s="401"/>
      <c r="AN203" s="400"/>
      <c r="AO203" s="401"/>
      <c r="AP203" s="400"/>
      <c r="AQ203" s="401"/>
      <c r="AR203" s="400"/>
      <c r="AS203" s="401"/>
      <c r="AT203" s="400"/>
      <c r="AU203" s="401"/>
      <c r="AV203" s="400"/>
      <c r="AW203" s="401"/>
      <c r="AX203" s="400"/>
      <c r="AY203" s="401"/>
      <c r="AZ203" s="400"/>
      <c r="BA203" s="401"/>
      <c r="BB203" s="400"/>
      <c r="BC203" s="401"/>
      <c r="BD203" s="400"/>
      <c r="BE203" s="401"/>
      <c r="BF203" s="400"/>
      <c r="BG203" s="401"/>
      <c r="BH203" s="400"/>
      <c r="BI203" s="401"/>
      <c r="BJ203" s="400"/>
      <c r="BK203" s="401"/>
      <c r="BL203" s="400"/>
      <c r="BM203" s="401"/>
      <c r="BN203" s="400"/>
      <c r="BO203" s="401"/>
      <c r="BP203" s="400"/>
      <c r="BQ203" s="401"/>
      <c r="BR203" s="400"/>
      <c r="BS203" s="401"/>
      <c r="BT203" s="400"/>
      <c r="BU203" s="401"/>
      <c r="BV203" s="337">
        <f t="shared" si="81"/>
        <v>0</v>
      </c>
      <c r="BW203" s="337">
        <f t="shared" si="82"/>
        <v>0</v>
      </c>
    </row>
    <row r="204" spans="1:75" s="64" customFormat="1" ht="21.95" customHeight="1" x14ac:dyDescent="0.2">
      <c r="A204" s="385" t="s">
        <v>3350</v>
      </c>
      <c r="B204" s="386" t="s">
        <v>3351</v>
      </c>
      <c r="C204" s="392" t="s">
        <v>3186</v>
      </c>
      <c r="D204" s="387" t="s">
        <v>3352</v>
      </c>
      <c r="E204" s="388" t="s">
        <v>3353</v>
      </c>
      <c r="F204" s="389" t="s">
        <v>3182</v>
      </c>
      <c r="G204" s="389" t="s">
        <v>3183</v>
      </c>
      <c r="H204" s="390" t="s">
        <v>2100</v>
      </c>
      <c r="I204" s="391" t="s">
        <v>2100</v>
      </c>
      <c r="J204" s="353" t="s">
        <v>3184</v>
      </c>
      <c r="K204" s="356" t="s">
        <v>3189</v>
      </c>
      <c r="L204" s="400"/>
      <c r="M204" s="401"/>
      <c r="N204" s="400"/>
      <c r="O204" s="401"/>
      <c r="P204" s="400"/>
      <c r="Q204" s="401"/>
      <c r="R204" s="400"/>
      <c r="S204" s="401"/>
      <c r="T204" s="400"/>
      <c r="U204" s="401"/>
      <c r="V204" s="400"/>
      <c r="W204" s="401"/>
      <c r="X204" s="400"/>
      <c r="Y204" s="401"/>
      <c r="Z204" s="400"/>
      <c r="AA204" s="401"/>
      <c r="AB204" s="400"/>
      <c r="AC204" s="401"/>
      <c r="AD204" s="400"/>
      <c r="AE204" s="401"/>
      <c r="AF204" s="400"/>
      <c r="AG204" s="401"/>
      <c r="AH204" s="400"/>
      <c r="AI204" s="401"/>
      <c r="AJ204" s="400"/>
      <c r="AK204" s="401"/>
      <c r="AL204" s="400"/>
      <c r="AM204" s="401"/>
      <c r="AN204" s="400"/>
      <c r="AO204" s="401"/>
      <c r="AP204" s="400"/>
      <c r="AQ204" s="401"/>
      <c r="AR204" s="400"/>
      <c r="AS204" s="401"/>
      <c r="AT204" s="400"/>
      <c r="AU204" s="401"/>
      <c r="AV204" s="400"/>
      <c r="AW204" s="401"/>
      <c r="AX204" s="400"/>
      <c r="AY204" s="401"/>
      <c r="AZ204" s="400"/>
      <c r="BA204" s="401"/>
      <c r="BB204" s="400"/>
      <c r="BC204" s="401"/>
      <c r="BD204" s="400"/>
      <c r="BE204" s="401"/>
      <c r="BF204" s="400"/>
      <c r="BG204" s="401"/>
      <c r="BH204" s="400"/>
      <c r="BI204" s="401"/>
      <c r="BJ204" s="400"/>
      <c r="BK204" s="401"/>
      <c r="BL204" s="400"/>
      <c r="BM204" s="401"/>
      <c r="BN204" s="400"/>
      <c r="BO204" s="401"/>
      <c r="BP204" s="400"/>
      <c r="BQ204" s="401"/>
      <c r="BR204" s="400"/>
      <c r="BS204" s="401"/>
      <c r="BT204" s="400"/>
      <c r="BU204" s="401"/>
      <c r="BV204" s="337">
        <f t="shared" si="81"/>
        <v>0</v>
      </c>
      <c r="BW204" s="337">
        <f t="shared" si="82"/>
        <v>0</v>
      </c>
    </row>
    <row r="205" spans="1:75" s="64" customFormat="1" ht="21.95" customHeight="1" thickBot="1" x14ac:dyDescent="0.25">
      <c r="A205" s="898" t="s">
        <v>3350</v>
      </c>
      <c r="B205" s="393" t="s">
        <v>3351</v>
      </c>
      <c r="C205" s="394" t="s">
        <v>3186</v>
      </c>
      <c r="D205" s="395" t="s">
        <v>3352</v>
      </c>
      <c r="E205" s="411" t="s">
        <v>3353</v>
      </c>
      <c r="F205" s="396" t="s">
        <v>3182</v>
      </c>
      <c r="G205" s="396" t="s">
        <v>3183</v>
      </c>
      <c r="H205" s="397" t="s">
        <v>2100</v>
      </c>
      <c r="I205" s="899" t="s">
        <v>2100</v>
      </c>
      <c r="J205" s="353" t="s">
        <v>3184</v>
      </c>
      <c r="K205" s="357" t="s">
        <v>60</v>
      </c>
      <c r="L205" s="402"/>
      <c r="M205" s="403"/>
      <c r="N205" s="402"/>
      <c r="O205" s="403"/>
      <c r="P205" s="402"/>
      <c r="Q205" s="403"/>
      <c r="R205" s="402"/>
      <c r="S205" s="403"/>
      <c r="T205" s="402"/>
      <c r="U205" s="403"/>
      <c r="V205" s="402"/>
      <c r="W205" s="403"/>
      <c r="X205" s="402"/>
      <c r="Y205" s="403"/>
      <c r="Z205" s="402"/>
      <c r="AA205" s="403"/>
      <c r="AB205" s="402"/>
      <c r="AC205" s="403"/>
      <c r="AD205" s="402"/>
      <c r="AE205" s="403"/>
      <c r="AF205" s="402"/>
      <c r="AG205" s="403"/>
      <c r="AH205" s="402"/>
      <c r="AI205" s="403"/>
      <c r="AJ205" s="402"/>
      <c r="AK205" s="403"/>
      <c r="AL205" s="402"/>
      <c r="AM205" s="403"/>
      <c r="AN205" s="402"/>
      <c r="AO205" s="403"/>
      <c r="AP205" s="402"/>
      <c r="AQ205" s="403"/>
      <c r="AR205" s="402"/>
      <c r="AS205" s="403"/>
      <c r="AT205" s="402"/>
      <c r="AU205" s="403"/>
      <c r="AV205" s="402"/>
      <c r="AW205" s="403"/>
      <c r="AX205" s="402"/>
      <c r="AY205" s="403"/>
      <c r="AZ205" s="402"/>
      <c r="BA205" s="403"/>
      <c r="BB205" s="402"/>
      <c r="BC205" s="403"/>
      <c r="BD205" s="402"/>
      <c r="BE205" s="403"/>
      <c r="BF205" s="402"/>
      <c r="BG205" s="403"/>
      <c r="BH205" s="402"/>
      <c r="BI205" s="403"/>
      <c r="BJ205" s="402"/>
      <c r="BK205" s="403"/>
      <c r="BL205" s="402"/>
      <c r="BM205" s="403"/>
      <c r="BN205" s="402"/>
      <c r="BO205" s="403"/>
      <c r="BP205" s="402"/>
      <c r="BQ205" s="403"/>
      <c r="BR205" s="402"/>
      <c r="BS205" s="403"/>
      <c r="BT205" s="402"/>
      <c r="BU205" s="403"/>
      <c r="BV205" s="337">
        <f t="shared" si="81"/>
        <v>0</v>
      </c>
      <c r="BW205" s="337">
        <f t="shared" si="82"/>
        <v>0</v>
      </c>
    </row>
    <row r="206" spans="1:75" s="64" customFormat="1" ht="21.95" customHeight="1" x14ac:dyDescent="0.25">
      <c r="A206" s="425" t="s">
        <v>3354</v>
      </c>
      <c r="B206" s="526" t="s">
        <v>3355</v>
      </c>
      <c r="C206" s="527">
        <v>1</v>
      </c>
      <c r="D206" s="528" t="s">
        <v>3356</v>
      </c>
      <c r="E206" s="426" t="s">
        <v>3357</v>
      </c>
      <c r="F206" s="529" t="s">
        <v>3182</v>
      </c>
      <c r="G206" s="529" t="s">
        <v>3183</v>
      </c>
      <c r="H206" s="530" t="s">
        <v>2103</v>
      </c>
      <c r="I206" s="384" t="s">
        <v>2103</v>
      </c>
      <c r="J206" s="353" t="s">
        <v>3184</v>
      </c>
      <c r="K206" s="354" t="s">
        <v>3185</v>
      </c>
      <c r="L206" s="402"/>
      <c r="M206" s="403"/>
      <c r="N206" s="402"/>
      <c r="O206" s="403"/>
      <c r="P206" s="402"/>
      <c r="Q206" s="403"/>
      <c r="R206" s="402"/>
      <c r="S206" s="403"/>
      <c r="T206" s="402"/>
      <c r="U206" s="403"/>
      <c r="V206" s="402"/>
      <c r="W206" s="403"/>
      <c r="X206" s="402"/>
      <c r="Y206" s="403"/>
      <c r="Z206" s="402"/>
      <c r="AA206" s="403"/>
      <c r="AB206" s="402"/>
      <c r="AC206" s="403"/>
      <c r="AD206" s="402"/>
      <c r="AE206" s="403"/>
      <c r="AF206" s="402"/>
      <c r="AG206" s="403"/>
      <c r="AH206" s="402"/>
      <c r="AI206" s="403"/>
      <c r="AJ206" s="402"/>
      <c r="AK206" s="403"/>
      <c r="AL206" s="402"/>
      <c r="AM206" s="403"/>
      <c r="AN206" s="402"/>
      <c r="AO206" s="403"/>
      <c r="AP206" s="402"/>
      <c r="AQ206" s="403"/>
      <c r="AR206" s="402"/>
      <c r="AS206" s="403"/>
      <c r="AT206" s="402"/>
      <c r="AU206" s="403"/>
      <c r="AV206" s="402"/>
      <c r="AW206" s="403"/>
      <c r="AX206" s="402"/>
      <c r="AY206" s="403"/>
      <c r="AZ206" s="402"/>
      <c r="BA206" s="403"/>
      <c r="BB206" s="402"/>
      <c r="BC206" s="403"/>
      <c r="BD206" s="402"/>
      <c r="BE206" s="403"/>
      <c r="BF206" s="402"/>
      <c r="BG206" s="403"/>
      <c r="BH206" s="402"/>
      <c r="BI206" s="403"/>
      <c r="BJ206" s="402"/>
      <c r="BK206" s="403"/>
      <c r="BL206" s="402"/>
      <c r="BM206" s="403"/>
      <c r="BN206" s="402"/>
      <c r="BO206" s="403"/>
      <c r="BP206" s="402"/>
      <c r="BQ206" s="403"/>
      <c r="BR206" s="402"/>
      <c r="BS206" s="403"/>
      <c r="BT206" s="402"/>
      <c r="BU206" s="403"/>
      <c r="BV206" s="337">
        <f>L206+N206+P206+R206+T206+V206+X206+Z206+AB206+AD206+AF206+AH206+AJ206+AL206+AN206+AP206+AR206+AT206+AV206+AX206+AZ206+BB206+BD206+BF206+BH206+BJ206+BL206+BN206+BP206+BR206+BT206</f>
        <v>0</v>
      </c>
      <c r="BW206" s="337">
        <f>M206+O206+Q206+S206+U206+W206+Y206+AA206+AC206+AE206+AG206+AI206+AK206+AM206+AO206+AQ206+AS206+AU206+AW206+AY206+BA206+BC206+BE206+BG206+BI206+BK206+BM206+BO206+BQ206+BS206+BU206</f>
        <v>0</v>
      </c>
    </row>
    <row r="207" spans="1:75" s="64" customFormat="1" ht="21.95" customHeight="1" x14ac:dyDescent="0.2">
      <c r="A207" s="385" t="s">
        <v>3354</v>
      </c>
      <c r="B207" s="386" t="s">
        <v>3355</v>
      </c>
      <c r="C207" s="352" t="s">
        <v>3186</v>
      </c>
      <c r="D207" s="387" t="s">
        <v>3356</v>
      </c>
      <c r="E207" s="388" t="s">
        <v>3357</v>
      </c>
      <c r="F207" s="389" t="s">
        <v>3182</v>
      </c>
      <c r="G207" s="389" t="s">
        <v>3183</v>
      </c>
      <c r="H207" s="390" t="s">
        <v>2103</v>
      </c>
      <c r="I207" s="391" t="s">
        <v>2103</v>
      </c>
      <c r="J207" s="353" t="s">
        <v>3184</v>
      </c>
      <c r="K207" s="353" t="s">
        <v>3187</v>
      </c>
      <c r="L207" s="400"/>
      <c r="M207" s="401"/>
      <c r="N207" s="400"/>
      <c r="O207" s="401"/>
      <c r="P207" s="400"/>
      <c r="Q207" s="401"/>
      <c r="R207" s="400"/>
      <c r="S207" s="401"/>
      <c r="T207" s="400"/>
      <c r="U207" s="401"/>
      <c r="V207" s="400"/>
      <c r="W207" s="401"/>
      <c r="X207" s="400"/>
      <c r="Y207" s="401"/>
      <c r="Z207" s="400"/>
      <c r="AA207" s="401"/>
      <c r="AB207" s="400"/>
      <c r="AC207" s="401"/>
      <c r="AD207" s="400"/>
      <c r="AE207" s="401"/>
      <c r="AF207" s="400"/>
      <c r="AG207" s="401"/>
      <c r="AH207" s="400"/>
      <c r="AI207" s="401"/>
      <c r="AJ207" s="400"/>
      <c r="AK207" s="401"/>
      <c r="AL207" s="400"/>
      <c r="AM207" s="401"/>
      <c r="AN207" s="400"/>
      <c r="AO207" s="401"/>
      <c r="AP207" s="400"/>
      <c r="AQ207" s="401"/>
      <c r="AR207" s="400"/>
      <c r="AS207" s="401"/>
      <c r="AT207" s="400"/>
      <c r="AU207" s="401"/>
      <c r="AV207" s="400"/>
      <c r="AW207" s="401"/>
      <c r="AX207" s="400"/>
      <c r="AY207" s="401"/>
      <c r="AZ207" s="400"/>
      <c r="BA207" s="401"/>
      <c r="BB207" s="400"/>
      <c r="BC207" s="401"/>
      <c r="BD207" s="400"/>
      <c r="BE207" s="401"/>
      <c r="BF207" s="400"/>
      <c r="BG207" s="401"/>
      <c r="BH207" s="400"/>
      <c r="BI207" s="401"/>
      <c r="BJ207" s="400"/>
      <c r="BK207" s="401"/>
      <c r="BL207" s="400"/>
      <c r="BM207" s="401"/>
      <c r="BN207" s="400"/>
      <c r="BO207" s="401"/>
      <c r="BP207" s="400"/>
      <c r="BQ207" s="401"/>
      <c r="BR207" s="400"/>
      <c r="BS207" s="401"/>
      <c r="BT207" s="400"/>
      <c r="BU207" s="401"/>
      <c r="BV207" s="337">
        <f t="shared" ref="BV207:BV210" si="83">L207+N207+P207+R207+T207+V207+X207+Z207+AB207+AD207+AF207+AH207+AJ207+AL207+AN207+AP207+AR207+AT207+AV207+AX207+AZ207+BB207+BD207+BF207+BH207+BJ207+BL207+BN207+BP207+BR207+BT207</f>
        <v>0</v>
      </c>
      <c r="BW207" s="337">
        <f t="shared" ref="BW207:BW210" si="84">M207+O207+Q207+S207+U207+W207+Y207+AA207+AC207+AE207+AG207+AI207+AK207+AM207+AO207+AQ207+AS207+AU207+AW207+AY207+BA207+BC207+BE207+BG207+BI207+BK207+BM207+BO207+BQ207+BS207+BU207</f>
        <v>0</v>
      </c>
    </row>
    <row r="208" spans="1:75" s="64" customFormat="1" ht="21.95" customHeight="1" x14ac:dyDescent="0.2">
      <c r="A208" s="385" t="s">
        <v>3354</v>
      </c>
      <c r="B208" s="386" t="s">
        <v>3355</v>
      </c>
      <c r="C208" s="392" t="s">
        <v>3186</v>
      </c>
      <c r="D208" s="387" t="s">
        <v>3356</v>
      </c>
      <c r="E208" s="388" t="s">
        <v>3357</v>
      </c>
      <c r="F208" s="389" t="s">
        <v>3182</v>
      </c>
      <c r="G208" s="389" t="s">
        <v>3183</v>
      </c>
      <c r="H208" s="390" t="s">
        <v>2103</v>
      </c>
      <c r="I208" s="391" t="s">
        <v>2103</v>
      </c>
      <c r="J208" s="353" t="s">
        <v>3184</v>
      </c>
      <c r="K208" s="355" t="s">
        <v>3188</v>
      </c>
      <c r="L208" s="400"/>
      <c r="M208" s="401"/>
      <c r="N208" s="400"/>
      <c r="O208" s="401"/>
      <c r="P208" s="400"/>
      <c r="Q208" s="401"/>
      <c r="R208" s="400"/>
      <c r="S208" s="401"/>
      <c r="T208" s="400"/>
      <c r="U208" s="401"/>
      <c r="V208" s="400"/>
      <c r="W208" s="401"/>
      <c r="X208" s="400"/>
      <c r="Y208" s="401"/>
      <c r="Z208" s="400"/>
      <c r="AA208" s="401"/>
      <c r="AB208" s="400"/>
      <c r="AC208" s="401"/>
      <c r="AD208" s="400"/>
      <c r="AE208" s="401"/>
      <c r="AF208" s="400"/>
      <c r="AG208" s="401"/>
      <c r="AH208" s="400"/>
      <c r="AI208" s="401"/>
      <c r="AJ208" s="400"/>
      <c r="AK208" s="401"/>
      <c r="AL208" s="400"/>
      <c r="AM208" s="401"/>
      <c r="AN208" s="400"/>
      <c r="AO208" s="401"/>
      <c r="AP208" s="400"/>
      <c r="AQ208" s="401"/>
      <c r="AR208" s="400"/>
      <c r="AS208" s="401"/>
      <c r="AT208" s="400"/>
      <c r="AU208" s="401"/>
      <c r="AV208" s="400"/>
      <c r="AW208" s="401"/>
      <c r="AX208" s="400"/>
      <c r="AY208" s="401"/>
      <c r="AZ208" s="400"/>
      <c r="BA208" s="401"/>
      <c r="BB208" s="400"/>
      <c r="BC208" s="401"/>
      <c r="BD208" s="400"/>
      <c r="BE208" s="401"/>
      <c r="BF208" s="400"/>
      <c r="BG208" s="401"/>
      <c r="BH208" s="400"/>
      <c r="BI208" s="401"/>
      <c r="BJ208" s="400"/>
      <c r="BK208" s="401"/>
      <c r="BL208" s="400"/>
      <c r="BM208" s="401"/>
      <c r="BN208" s="400"/>
      <c r="BO208" s="401"/>
      <c r="BP208" s="400"/>
      <c r="BQ208" s="401"/>
      <c r="BR208" s="400"/>
      <c r="BS208" s="401"/>
      <c r="BT208" s="400"/>
      <c r="BU208" s="401"/>
      <c r="BV208" s="337">
        <f t="shared" si="83"/>
        <v>0</v>
      </c>
      <c r="BW208" s="337">
        <f t="shared" si="84"/>
        <v>0</v>
      </c>
    </row>
    <row r="209" spans="1:75" s="64" customFormat="1" ht="21.95" customHeight="1" x14ac:dyDescent="0.2">
      <c r="A209" s="385" t="s">
        <v>3354</v>
      </c>
      <c r="B209" s="386" t="s">
        <v>3355</v>
      </c>
      <c r="C209" s="392" t="s">
        <v>3186</v>
      </c>
      <c r="D209" s="387" t="s">
        <v>3356</v>
      </c>
      <c r="E209" s="388" t="s">
        <v>3357</v>
      </c>
      <c r="F209" s="389" t="s">
        <v>3182</v>
      </c>
      <c r="G209" s="389" t="s">
        <v>3183</v>
      </c>
      <c r="H209" s="390" t="s">
        <v>2103</v>
      </c>
      <c r="I209" s="391" t="s">
        <v>2103</v>
      </c>
      <c r="J209" s="353" t="s">
        <v>3184</v>
      </c>
      <c r="K209" s="356" t="s">
        <v>3189</v>
      </c>
      <c r="L209" s="400"/>
      <c r="M209" s="401"/>
      <c r="N209" s="400"/>
      <c r="O209" s="401"/>
      <c r="P209" s="400"/>
      <c r="Q209" s="401"/>
      <c r="R209" s="400"/>
      <c r="S209" s="401"/>
      <c r="T209" s="400"/>
      <c r="U209" s="401"/>
      <c r="V209" s="400"/>
      <c r="W209" s="401"/>
      <c r="X209" s="400"/>
      <c r="Y209" s="401"/>
      <c r="Z209" s="400"/>
      <c r="AA209" s="401"/>
      <c r="AB209" s="400"/>
      <c r="AC209" s="401"/>
      <c r="AD209" s="400"/>
      <c r="AE209" s="401"/>
      <c r="AF209" s="400"/>
      <c r="AG209" s="401"/>
      <c r="AH209" s="400"/>
      <c r="AI209" s="401"/>
      <c r="AJ209" s="400"/>
      <c r="AK209" s="401"/>
      <c r="AL209" s="400"/>
      <c r="AM209" s="401"/>
      <c r="AN209" s="400"/>
      <c r="AO209" s="401"/>
      <c r="AP209" s="400"/>
      <c r="AQ209" s="401"/>
      <c r="AR209" s="400"/>
      <c r="AS209" s="401"/>
      <c r="AT209" s="400"/>
      <c r="AU209" s="401"/>
      <c r="AV209" s="400"/>
      <c r="AW209" s="401"/>
      <c r="AX209" s="400"/>
      <c r="AY209" s="401"/>
      <c r="AZ209" s="400"/>
      <c r="BA209" s="401"/>
      <c r="BB209" s="400"/>
      <c r="BC209" s="401"/>
      <c r="BD209" s="400"/>
      <c r="BE209" s="401"/>
      <c r="BF209" s="400"/>
      <c r="BG209" s="401"/>
      <c r="BH209" s="400"/>
      <c r="BI209" s="401"/>
      <c r="BJ209" s="400"/>
      <c r="BK209" s="401"/>
      <c r="BL209" s="400"/>
      <c r="BM209" s="401"/>
      <c r="BN209" s="400"/>
      <c r="BO209" s="401"/>
      <c r="BP209" s="400"/>
      <c r="BQ209" s="401"/>
      <c r="BR209" s="400"/>
      <c r="BS209" s="401"/>
      <c r="BT209" s="400"/>
      <c r="BU209" s="401"/>
      <c r="BV209" s="337">
        <f t="shared" si="83"/>
        <v>0</v>
      </c>
      <c r="BW209" s="337">
        <f t="shared" si="84"/>
        <v>0</v>
      </c>
    </row>
    <row r="210" spans="1:75" s="64" customFormat="1" ht="21.95" customHeight="1" thickBot="1" x14ac:dyDescent="0.25">
      <c r="A210" s="898" t="s">
        <v>3354</v>
      </c>
      <c r="B210" s="393" t="s">
        <v>3355</v>
      </c>
      <c r="C210" s="394" t="s">
        <v>3186</v>
      </c>
      <c r="D210" s="395" t="s">
        <v>3356</v>
      </c>
      <c r="E210" s="411" t="s">
        <v>3357</v>
      </c>
      <c r="F210" s="396" t="s">
        <v>3182</v>
      </c>
      <c r="G210" s="396" t="s">
        <v>3183</v>
      </c>
      <c r="H210" s="397" t="s">
        <v>2103</v>
      </c>
      <c r="I210" s="899" t="s">
        <v>2103</v>
      </c>
      <c r="J210" s="353" t="s">
        <v>3184</v>
      </c>
      <c r="K210" s="357" t="s">
        <v>60</v>
      </c>
      <c r="L210" s="402"/>
      <c r="M210" s="403"/>
      <c r="N210" s="402"/>
      <c r="O210" s="403"/>
      <c r="P210" s="402"/>
      <c r="Q210" s="403"/>
      <c r="R210" s="402"/>
      <c r="S210" s="403"/>
      <c r="T210" s="402"/>
      <c r="U210" s="403"/>
      <c r="V210" s="402"/>
      <c r="W210" s="403"/>
      <c r="X210" s="402"/>
      <c r="Y210" s="403"/>
      <c r="Z210" s="402"/>
      <c r="AA210" s="403"/>
      <c r="AB210" s="402"/>
      <c r="AC210" s="403"/>
      <c r="AD210" s="402"/>
      <c r="AE210" s="403"/>
      <c r="AF210" s="402"/>
      <c r="AG210" s="403"/>
      <c r="AH210" s="402"/>
      <c r="AI210" s="403"/>
      <c r="AJ210" s="402"/>
      <c r="AK210" s="403"/>
      <c r="AL210" s="402"/>
      <c r="AM210" s="403"/>
      <c r="AN210" s="402"/>
      <c r="AO210" s="403"/>
      <c r="AP210" s="402"/>
      <c r="AQ210" s="403"/>
      <c r="AR210" s="402"/>
      <c r="AS210" s="403"/>
      <c r="AT210" s="402"/>
      <c r="AU210" s="403"/>
      <c r="AV210" s="402"/>
      <c r="AW210" s="403"/>
      <c r="AX210" s="402"/>
      <c r="AY210" s="403"/>
      <c r="AZ210" s="402"/>
      <c r="BA210" s="403"/>
      <c r="BB210" s="402"/>
      <c r="BC210" s="403"/>
      <c r="BD210" s="402"/>
      <c r="BE210" s="403"/>
      <c r="BF210" s="402"/>
      <c r="BG210" s="403"/>
      <c r="BH210" s="402"/>
      <c r="BI210" s="403"/>
      <c r="BJ210" s="402"/>
      <c r="BK210" s="403"/>
      <c r="BL210" s="402"/>
      <c r="BM210" s="403"/>
      <c r="BN210" s="402"/>
      <c r="BO210" s="403"/>
      <c r="BP210" s="402"/>
      <c r="BQ210" s="403"/>
      <c r="BR210" s="402"/>
      <c r="BS210" s="403"/>
      <c r="BT210" s="402"/>
      <c r="BU210" s="403"/>
      <c r="BV210" s="337">
        <f t="shared" si="83"/>
        <v>0</v>
      </c>
      <c r="BW210" s="337">
        <f t="shared" si="84"/>
        <v>0</v>
      </c>
    </row>
    <row r="211" spans="1:75" s="64" customFormat="1" ht="21.95" customHeight="1" x14ac:dyDescent="0.25">
      <c r="A211" s="425" t="s">
        <v>3358</v>
      </c>
      <c r="B211" s="526" t="s">
        <v>3359</v>
      </c>
      <c r="C211" s="527">
        <v>1</v>
      </c>
      <c r="D211" s="528" t="s">
        <v>3360</v>
      </c>
      <c r="E211" s="426" t="s">
        <v>3361</v>
      </c>
      <c r="F211" s="529" t="s">
        <v>3182</v>
      </c>
      <c r="G211" s="529" t="s">
        <v>3183</v>
      </c>
      <c r="H211" s="530" t="s">
        <v>2104</v>
      </c>
      <c r="I211" s="384" t="s">
        <v>2104</v>
      </c>
      <c r="J211" s="353" t="s">
        <v>3184</v>
      </c>
      <c r="K211" s="354" t="s">
        <v>3185</v>
      </c>
      <c r="L211" s="402"/>
      <c r="M211" s="403"/>
      <c r="N211" s="402"/>
      <c r="O211" s="403"/>
      <c r="P211" s="402"/>
      <c r="Q211" s="403"/>
      <c r="R211" s="402"/>
      <c r="S211" s="403"/>
      <c r="T211" s="402"/>
      <c r="U211" s="403"/>
      <c r="V211" s="402"/>
      <c r="W211" s="403"/>
      <c r="X211" s="402"/>
      <c r="Y211" s="403"/>
      <c r="Z211" s="402"/>
      <c r="AA211" s="403"/>
      <c r="AB211" s="402"/>
      <c r="AC211" s="403"/>
      <c r="AD211" s="402"/>
      <c r="AE211" s="403"/>
      <c r="AF211" s="402"/>
      <c r="AG211" s="403"/>
      <c r="AH211" s="402"/>
      <c r="AI211" s="403"/>
      <c r="AJ211" s="402"/>
      <c r="AK211" s="403"/>
      <c r="AL211" s="402"/>
      <c r="AM211" s="403"/>
      <c r="AN211" s="402"/>
      <c r="AO211" s="403"/>
      <c r="AP211" s="402"/>
      <c r="AQ211" s="403"/>
      <c r="AR211" s="402"/>
      <c r="AS211" s="403"/>
      <c r="AT211" s="402"/>
      <c r="AU211" s="403"/>
      <c r="AV211" s="402"/>
      <c r="AW211" s="403"/>
      <c r="AX211" s="402"/>
      <c r="AY211" s="403"/>
      <c r="AZ211" s="402"/>
      <c r="BA211" s="403"/>
      <c r="BB211" s="402"/>
      <c r="BC211" s="403"/>
      <c r="BD211" s="402"/>
      <c r="BE211" s="403"/>
      <c r="BF211" s="402"/>
      <c r="BG211" s="403"/>
      <c r="BH211" s="402"/>
      <c r="BI211" s="403"/>
      <c r="BJ211" s="402"/>
      <c r="BK211" s="403"/>
      <c r="BL211" s="402"/>
      <c r="BM211" s="403"/>
      <c r="BN211" s="402"/>
      <c r="BO211" s="403"/>
      <c r="BP211" s="402"/>
      <c r="BQ211" s="403"/>
      <c r="BR211" s="402"/>
      <c r="BS211" s="403"/>
      <c r="BT211" s="402"/>
      <c r="BU211" s="403"/>
      <c r="BV211" s="337">
        <f>L211+N211+P211+R211+T211+V211+X211+Z211+AB211+AD211+AF211+AH211+AJ211+AL211+AN211+AP211+AR211+AT211+AV211+AX211+AZ211+BB211+BD211+BF211+BH211+BJ211+BL211+BN211+BP211+BR211+BT211</f>
        <v>0</v>
      </c>
      <c r="BW211" s="337">
        <f>M211+O211+Q211+S211+U211+W211+Y211+AA211+AC211+AE211+AG211+AI211+AK211+AM211+AO211+AQ211+AS211+AU211+AW211+AY211+BA211+BC211+BE211+BG211+BI211+BK211+BM211+BO211+BQ211+BS211+BU211</f>
        <v>0</v>
      </c>
    </row>
    <row r="212" spans="1:75" s="64" customFormat="1" ht="21.95" customHeight="1" x14ac:dyDescent="0.2">
      <c r="A212" s="385" t="s">
        <v>3358</v>
      </c>
      <c r="B212" s="386" t="s">
        <v>3359</v>
      </c>
      <c r="C212" s="352" t="s">
        <v>3186</v>
      </c>
      <c r="D212" s="387" t="s">
        <v>3360</v>
      </c>
      <c r="E212" s="388" t="s">
        <v>3361</v>
      </c>
      <c r="F212" s="389" t="s">
        <v>3182</v>
      </c>
      <c r="G212" s="389" t="s">
        <v>3183</v>
      </c>
      <c r="H212" s="390" t="s">
        <v>2104</v>
      </c>
      <c r="I212" s="391" t="s">
        <v>2104</v>
      </c>
      <c r="J212" s="353" t="s">
        <v>3184</v>
      </c>
      <c r="K212" s="353" t="s">
        <v>3187</v>
      </c>
      <c r="L212" s="400">
        <v>1</v>
      </c>
      <c r="M212" s="401"/>
      <c r="N212" s="400">
        <v>3</v>
      </c>
      <c r="O212" s="401"/>
      <c r="P212" s="400"/>
      <c r="Q212" s="401"/>
      <c r="R212" s="400"/>
      <c r="S212" s="401"/>
      <c r="T212" s="400"/>
      <c r="U212" s="401"/>
      <c r="V212" s="400">
        <v>2</v>
      </c>
      <c r="W212" s="401"/>
      <c r="X212" s="400">
        <v>3</v>
      </c>
      <c r="Y212" s="401"/>
      <c r="Z212" s="400">
        <v>1</v>
      </c>
      <c r="AA212" s="401"/>
      <c r="AB212" s="400">
        <v>3</v>
      </c>
      <c r="AC212" s="401"/>
      <c r="AD212" s="400">
        <v>6</v>
      </c>
      <c r="AE212" s="401"/>
      <c r="AF212" s="400"/>
      <c r="AG212" s="401"/>
      <c r="AH212" s="400"/>
      <c r="AI212" s="401"/>
      <c r="AJ212" s="400">
        <v>2</v>
      </c>
      <c r="AK212" s="401"/>
      <c r="AL212" s="400">
        <v>4</v>
      </c>
      <c r="AM212" s="401"/>
      <c r="AN212" s="400">
        <v>1</v>
      </c>
      <c r="AO212" s="401"/>
      <c r="AP212" s="400">
        <v>3</v>
      </c>
      <c r="AQ212" s="401"/>
      <c r="AR212" s="400">
        <v>6</v>
      </c>
      <c r="AS212" s="401"/>
      <c r="AT212" s="400"/>
      <c r="AU212" s="401"/>
      <c r="AV212" s="400"/>
      <c r="AW212" s="401"/>
      <c r="AX212" s="400"/>
      <c r="AY212" s="401"/>
      <c r="AZ212" s="400"/>
      <c r="BA212" s="401"/>
      <c r="BB212" s="400">
        <v>1</v>
      </c>
      <c r="BC212" s="401"/>
      <c r="BD212" s="400">
        <v>3</v>
      </c>
      <c r="BE212" s="401"/>
      <c r="BF212" s="400">
        <v>6</v>
      </c>
      <c r="BG212" s="401"/>
      <c r="BH212" s="400"/>
      <c r="BI212" s="401"/>
      <c r="BJ212" s="400"/>
      <c r="BK212" s="401"/>
      <c r="BL212" s="400">
        <v>2</v>
      </c>
      <c r="BM212" s="401"/>
      <c r="BN212" s="400">
        <v>4</v>
      </c>
      <c r="BO212" s="401"/>
      <c r="BP212" s="400">
        <v>1</v>
      </c>
      <c r="BQ212" s="401"/>
      <c r="BR212" s="400">
        <v>3</v>
      </c>
      <c r="BS212" s="401"/>
      <c r="BT212" s="400"/>
      <c r="BU212" s="401"/>
      <c r="BV212" s="337">
        <f t="shared" ref="BV212:BV215" si="85">L212+N212+P212+R212+T212+V212+X212+Z212+AB212+AD212+AF212+AH212+AJ212+AL212+AN212+AP212+AR212+AT212+AV212+AX212+AZ212+BB212+BD212+BF212+BH212+BJ212+BL212+BN212+BP212+BR212+BT212</f>
        <v>55</v>
      </c>
      <c r="BW212" s="337">
        <f t="shared" ref="BW212:BW215" si="86">M212+O212+Q212+S212+U212+W212+Y212+AA212+AC212+AE212+AG212+AI212+AK212+AM212+AO212+AQ212+AS212+AU212+AW212+AY212+BA212+BC212+BE212+BG212+BI212+BK212+BM212+BO212+BQ212+BS212+BU212</f>
        <v>0</v>
      </c>
    </row>
    <row r="213" spans="1:75" s="64" customFormat="1" ht="21.95" customHeight="1" x14ac:dyDescent="0.2">
      <c r="A213" s="385" t="s">
        <v>3358</v>
      </c>
      <c r="B213" s="386" t="s">
        <v>3359</v>
      </c>
      <c r="C213" s="392" t="s">
        <v>3186</v>
      </c>
      <c r="D213" s="387" t="s">
        <v>3360</v>
      </c>
      <c r="E213" s="388" t="s">
        <v>3361</v>
      </c>
      <c r="F213" s="389" t="s">
        <v>3182</v>
      </c>
      <c r="G213" s="389" t="s">
        <v>3183</v>
      </c>
      <c r="H213" s="390" t="s">
        <v>2104</v>
      </c>
      <c r="I213" s="391" t="s">
        <v>2104</v>
      </c>
      <c r="J213" s="353" t="s">
        <v>3184</v>
      </c>
      <c r="K213" s="355" t="s">
        <v>3188</v>
      </c>
      <c r="L213" s="400"/>
      <c r="M213" s="401"/>
      <c r="N213" s="400"/>
      <c r="O213" s="401"/>
      <c r="P213" s="400"/>
      <c r="Q213" s="401"/>
      <c r="R213" s="400"/>
      <c r="S213" s="401"/>
      <c r="T213" s="400"/>
      <c r="U213" s="401"/>
      <c r="V213" s="400"/>
      <c r="W213" s="401"/>
      <c r="X213" s="400"/>
      <c r="Y213" s="401"/>
      <c r="Z213" s="400"/>
      <c r="AA213" s="401"/>
      <c r="AB213" s="400"/>
      <c r="AC213" s="401"/>
      <c r="AD213" s="400"/>
      <c r="AE213" s="401"/>
      <c r="AF213" s="400"/>
      <c r="AG213" s="401"/>
      <c r="AH213" s="400"/>
      <c r="AI213" s="401"/>
      <c r="AJ213" s="400"/>
      <c r="AK213" s="401"/>
      <c r="AL213" s="400"/>
      <c r="AM213" s="401"/>
      <c r="AN213" s="400"/>
      <c r="AO213" s="401"/>
      <c r="AP213" s="400"/>
      <c r="AQ213" s="401"/>
      <c r="AR213" s="400"/>
      <c r="AS213" s="401"/>
      <c r="AT213" s="400"/>
      <c r="AU213" s="401"/>
      <c r="AV213" s="400"/>
      <c r="AW213" s="401"/>
      <c r="AX213" s="400"/>
      <c r="AY213" s="401"/>
      <c r="AZ213" s="400"/>
      <c r="BA213" s="401"/>
      <c r="BB213" s="400"/>
      <c r="BC213" s="401"/>
      <c r="BD213" s="400"/>
      <c r="BE213" s="401"/>
      <c r="BF213" s="400"/>
      <c r="BG213" s="401"/>
      <c r="BH213" s="400"/>
      <c r="BI213" s="401"/>
      <c r="BJ213" s="400"/>
      <c r="BK213" s="401"/>
      <c r="BL213" s="400"/>
      <c r="BM213" s="401"/>
      <c r="BN213" s="400"/>
      <c r="BO213" s="401"/>
      <c r="BP213" s="400"/>
      <c r="BQ213" s="401"/>
      <c r="BR213" s="400"/>
      <c r="BS213" s="401"/>
      <c r="BT213" s="400"/>
      <c r="BU213" s="401"/>
      <c r="BV213" s="337">
        <f t="shared" si="85"/>
        <v>0</v>
      </c>
      <c r="BW213" s="337">
        <f t="shared" si="86"/>
        <v>0</v>
      </c>
    </row>
    <row r="214" spans="1:75" s="64" customFormat="1" ht="21.95" customHeight="1" x14ac:dyDescent="0.2">
      <c r="A214" s="385" t="s">
        <v>3358</v>
      </c>
      <c r="B214" s="386" t="s">
        <v>3359</v>
      </c>
      <c r="C214" s="392" t="s">
        <v>3186</v>
      </c>
      <c r="D214" s="387" t="s">
        <v>3360</v>
      </c>
      <c r="E214" s="388" t="s">
        <v>3361</v>
      </c>
      <c r="F214" s="389" t="s">
        <v>3182</v>
      </c>
      <c r="G214" s="389" t="s">
        <v>3183</v>
      </c>
      <c r="H214" s="390" t="s">
        <v>2104</v>
      </c>
      <c r="I214" s="391" t="s">
        <v>2104</v>
      </c>
      <c r="J214" s="353" t="s">
        <v>3184</v>
      </c>
      <c r="K214" s="356" t="s">
        <v>3189</v>
      </c>
      <c r="L214" s="400"/>
      <c r="M214" s="401"/>
      <c r="N214" s="400"/>
      <c r="O214" s="401"/>
      <c r="P214" s="400"/>
      <c r="Q214" s="401"/>
      <c r="R214" s="400"/>
      <c r="S214" s="401"/>
      <c r="T214" s="400"/>
      <c r="U214" s="401"/>
      <c r="V214" s="400"/>
      <c r="W214" s="401"/>
      <c r="X214" s="400"/>
      <c r="Y214" s="401"/>
      <c r="Z214" s="400"/>
      <c r="AA214" s="401"/>
      <c r="AB214" s="400"/>
      <c r="AC214" s="401"/>
      <c r="AD214" s="400"/>
      <c r="AE214" s="401"/>
      <c r="AF214" s="400"/>
      <c r="AG214" s="401"/>
      <c r="AH214" s="400"/>
      <c r="AI214" s="401"/>
      <c r="AJ214" s="400"/>
      <c r="AK214" s="401"/>
      <c r="AL214" s="400"/>
      <c r="AM214" s="401"/>
      <c r="AN214" s="400"/>
      <c r="AO214" s="401"/>
      <c r="AP214" s="400"/>
      <c r="AQ214" s="401"/>
      <c r="AR214" s="400"/>
      <c r="AS214" s="401"/>
      <c r="AT214" s="400"/>
      <c r="AU214" s="401"/>
      <c r="AV214" s="400"/>
      <c r="AW214" s="401"/>
      <c r="AX214" s="400"/>
      <c r="AY214" s="401"/>
      <c r="AZ214" s="400"/>
      <c r="BA214" s="401"/>
      <c r="BB214" s="400"/>
      <c r="BC214" s="401"/>
      <c r="BD214" s="400"/>
      <c r="BE214" s="401"/>
      <c r="BF214" s="400"/>
      <c r="BG214" s="401"/>
      <c r="BH214" s="400"/>
      <c r="BI214" s="401"/>
      <c r="BJ214" s="400"/>
      <c r="BK214" s="401"/>
      <c r="BL214" s="400"/>
      <c r="BM214" s="401"/>
      <c r="BN214" s="400"/>
      <c r="BO214" s="401"/>
      <c r="BP214" s="400"/>
      <c r="BQ214" s="401"/>
      <c r="BR214" s="400"/>
      <c r="BS214" s="401"/>
      <c r="BT214" s="400"/>
      <c r="BU214" s="401"/>
      <c r="BV214" s="337">
        <f t="shared" si="85"/>
        <v>0</v>
      </c>
      <c r="BW214" s="337">
        <f t="shared" si="86"/>
        <v>0</v>
      </c>
    </row>
    <row r="215" spans="1:75" s="64" customFormat="1" ht="21.95" customHeight="1" thickBot="1" x14ac:dyDescent="0.25">
      <c r="A215" s="898" t="s">
        <v>3358</v>
      </c>
      <c r="B215" s="393" t="s">
        <v>3359</v>
      </c>
      <c r="C215" s="394" t="s">
        <v>3186</v>
      </c>
      <c r="D215" s="395" t="s">
        <v>3360</v>
      </c>
      <c r="E215" s="411" t="s">
        <v>3361</v>
      </c>
      <c r="F215" s="396" t="s">
        <v>3182</v>
      </c>
      <c r="G215" s="396" t="s">
        <v>3183</v>
      </c>
      <c r="H215" s="397" t="s">
        <v>2104</v>
      </c>
      <c r="I215" s="899" t="s">
        <v>2104</v>
      </c>
      <c r="J215" s="353" t="s">
        <v>3184</v>
      </c>
      <c r="K215" s="357" t="s">
        <v>60</v>
      </c>
      <c r="L215" s="402"/>
      <c r="M215" s="403"/>
      <c r="N215" s="402"/>
      <c r="O215" s="403"/>
      <c r="P215" s="402"/>
      <c r="Q215" s="403"/>
      <c r="R215" s="402"/>
      <c r="S215" s="403"/>
      <c r="T215" s="402"/>
      <c r="U215" s="403"/>
      <c r="V215" s="402"/>
      <c r="W215" s="403"/>
      <c r="X215" s="402"/>
      <c r="Y215" s="403"/>
      <c r="Z215" s="402"/>
      <c r="AA215" s="403"/>
      <c r="AB215" s="402"/>
      <c r="AC215" s="403"/>
      <c r="AD215" s="402"/>
      <c r="AE215" s="403"/>
      <c r="AF215" s="402"/>
      <c r="AG215" s="403"/>
      <c r="AH215" s="402"/>
      <c r="AI215" s="403"/>
      <c r="AJ215" s="402"/>
      <c r="AK215" s="403"/>
      <c r="AL215" s="402"/>
      <c r="AM215" s="403"/>
      <c r="AN215" s="402"/>
      <c r="AO215" s="403"/>
      <c r="AP215" s="402"/>
      <c r="AQ215" s="403"/>
      <c r="AR215" s="402"/>
      <c r="AS215" s="403"/>
      <c r="AT215" s="402"/>
      <c r="AU215" s="403"/>
      <c r="AV215" s="402"/>
      <c r="AW215" s="403"/>
      <c r="AX215" s="402"/>
      <c r="AY215" s="403"/>
      <c r="AZ215" s="402"/>
      <c r="BA215" s="403"/>
      <c r="BB215" s="402"/>
      <c r="BC215" s="403"/>
      <c r="BD215" s="402"/>
      <c r="BE215" s="403"/>
      <c r="BF215" s="402"/>
      <c r="BG215" s="403"/>
      <c r="BH215" s="402"/>
      <c r="BI215" s="403"/>
      <c r="BJ215" s="402"/>
      <c r="BK215" s="403"/>
      <c r="BL215" s="402"/>
      <c r="BM215" s="403"/>
      <c r="BN215" s="402"/>
      <c r="BO215" s="403"/>
      <c r="BP215" s="402"/>
      <c r="BQ215" s="403"/>
      <c r="BR215" s="402"/>
      <c r="BS215" s="403"/>
      <c r="BT215" s="402"/>
      <c r="BU215" s="403"/>
      <c r="BV215" s="337">
        <f t="shared" si="85"/>
        <v>0</v>
      </c>
      <c r="BW215" s="337">
        <f t="shared" si="86"/>
        <v>0</v>
      </c>
    </row>
    <row r="216" spans="1:75" s="64" customFormat="1" ht="21.95" customHeight="1" x14ac:dyDescent="0.25">
      <c r="A216" s="425" t="s">
        <v>3362</v>
      </c>
      <c r="B216" s="526" t="s">
        <v>3363</v>
      </c>
      <c r="C216" s="527">
        <v>2</v>
      </c>
      <c r="D216" s="528" t="s">
        <v>3364</v>
      </c>
      <c r="E216" s="426" t="s">
        <v>3365</v>
      </c>
      <c r="F216" s="529" t="s">
        <v>3182</v>
      </c>
      <c r="G216" s="529" t="s">
        <v>3183</v>
      </c>
      <c r="H216" s="530" t="s">
        <v>2105</v>
      </c>
      <c r="I216" s="384" t="s">
        <v>2105</v>
      </c>
      <c r="J216" s="353" t="s">
        <v>3190</v>
      </c>
      <c r="K216" s="354" t="s">
        <v>3185</v>
      </c>
      <c r="L216" s="402"/>
      <c r="M216" s="403"/>
      <c r="N216" s="402"/>
      <c r="O216" s="403"/>
      <c r="P216" s="402"/>
      <c r="Q216" s="403"/>
      <c r="R216" s="402"/>
      <c r="S216" s="403"/>
      <c r="T216" s="402"/>
      <c r="U216" s="403"/>
      <c r="V216" s="402"/>
      <c r="W216" s="403"/>
      <c r="X216" s="402"/>
      <c r="Y216" s="403"/>
      <c r="Z216" s="402"/>
      <c r="AA216" s="403"/>
      <c r="AB216" s="402"/>
      <c r="AC216" s="403"/>
      <c r="AD216" s="402"/>
      <c r="AE216" s="403"/>
      <c r="AF216" s="402"/>
      <c r="AG216" s="403"/>
      <c r="AH216" s="402"/>
      <c r="AI216" s="403"/>
      <c r="AJ216" s="402"/>
      <c r="AK216" s="403"/>
      <c r="AL216" s="402"/>
      <c r="AM216" s="403"/>
      <c r="AN216" s="402"/>
      <c r="AO216" s="403"/>
      <c r="AP216" s="402"/>
      <c r="AQ216" s="403"/>
      <c r="AR216" s="402"/>
      <c r="AS216" s="403"/>
      <c r="AT216" s="402"/>
      <c r="AU216" s="403"/>
      <c r="AV216" s="402"/>
      <c r="AW216" s="403"/>
      <c r="AX216" s="402"/>
      <c r="AY216" s="403"/>
      <c r="AZ216" s="402"/>
      <c r="BA216" s="403"/>
      <c r="BB216" s="402"/>
      <c r="BC216" s="403"/>
      <c r="BD216" s="402"/>
      <c r="BE216" s="403"/>
      <c r="BF216" s="402"/>
      <c r="BG216" s="403"/>
      <c r="BH216" s="402"/>
      <c r="BI216" s="403"/>
      <c r="BJ216" s="402"/>
      <c r="BK216" s="403"/>
      <c r="BL216" s="402"/>
      <c r="BM216" s="403"/>
      <c r="BN216" s="402"/>
      <c r="BO216" s="403"/>
      <c r="BP216" s="402"/>
      <c r="BQ216" s="403"/>
      <c r="BR216" s="402"/>
      <c r="BS216" s="403"/>
      <c r="BT216" s="402"/>
      <c r="BU216" s="403"/>
      <c r="BV216" s="337">
        <f>L216+N216+P216+R216+T216+V216+X216+Z216+AB216+AD216+AF216+AH216+AJ216+AL216+AN216+AP216+AR216+AT216+AV216+AX216+AZ216+BB216+BD216+BF216+BH216+BJ216+BL216+BN216+BP216+BR216+BT216</f>
        <v>0</v>
      </c>
      <c r="BW216" s="337">
        <f>M216+O216+Q216+S216+U216+W216+Y216+AA216+AC216+AE216+AG216+AI216+AK216+AM216+AO216+AQ216+AS216+AU216+AW216+AY216+BA216+BC216+BE216+BG216+BI216+BK216+BM216+BO216+BQ216+BS216+BU216</f>
        <v>0</v>
      </c>
    </row>
    <row r="217" spans="1:75" s="64" customFormat="1" ht="21.95" customHeight="1" x14ac:dyDescent="0.2">
      <c r="A217" s="385" t="s">
        <v>3362</v>
      </c>
      <c r="B217" s="386" t="s">
        <v>3363</v>
      </c>
      <c r="C217" s="352" t="s">
        <v>3186</v>
      </c>
      <c r="D217" s="387" t="s">
        <v>3364</v>
      </c>
      <c r="E217" s="388" t="s">
        <v>3365</v>
      </c>
      <c r="F217" s="389" t="s">
        <v>3182</v>
      </c>
      <c r="G217" s="389" t="s">
        <v>3183</v>
      </c>
      <c r="H217" s="390" t="s">
        <v>2105</v>
      </c>
      <c r="I217" s="391" t="s">
        <v>2105</v>
      </c>
      <c r="J217" s="353" t="s">
        <v>3190</v>
      </c>
      <c r="K217" s="353" t="s">
        <v>3187</v>
      </c>
      <c r="L217" s="400"/>
      <c r="M217" s="401"/>
      <c r="N217" s="400"/>
      <c r="O217" s="401"/>
      <c r="P217" s="400"/>
      <c r="Q217" s="401"/>
      <c r="R217" s="400"/>
      <c r="S217" s="401"/>
      <c r="T217" s="400"/>
      <c r="U217" s="401"/>
      <c r="V217" s="400"/>
      <c r="W217" s="401"/>
      <c r="X217" s="400"/>
      <c r="Y217" s="401"/>
      <c r="Z217" s="400"/>
      <c r="AA217" s="401"/>
      <c r="AB217" s="400"/>
      <c r="AC217" s="401"/>
      <c r="AD217" s="400"/>
      <c r="AE217" s="401"/>
      <c r="AF217" s="400"/>
      <c r="AG217" s="401"/>
      <c r="AH217" s="400"/>
      <c r="AI217" s="401"/>
      <c r="AJ217" s="400"/>
      <c r="AK217" s="401"/>
      <c r="AL217" s="400"/>
      <c r="AM217" s="401"/>
      <c r="AN217" s="400"/>
      <c r="AO217" s="401"/>
      <c r="AP217" s="400"/>
      <c r="AQ217" s="401"/>
      <c r="AR217" s="400"/>
      <c r="AS217" s="401"/>
      <c r="AT217" s="400"/>
      <c r="AU217" s="401"/>
      <c r="AV217" s="400"/>
      <c r="AW217" s="401"/>
      <c r="AX217" s="400"/>
      <c r="AY217" s="401"/>
      <c r="AZ217" s="400"/>
      <c r="BA217" s="401"/>
      <c r="BB217" s="400"/>
      <c r="BC217" s="401"/>
      <c r="BD217" s="400"/>
      <c r="BE217" s="401"/>
      <c r="BF217" s="400"/>
      <c r="BG217" s="401"/>
      <c r="BH217" s="400"/>
      <c r="BI217" s="401"/>
      <c r="BJ217" s="400"/>
      <c r="BK217" s="401"/>
      <c r="BL217" s="400"/>
      <c r="BM217" s="401"/>
      <c r="BN217" s="400"/>
      <c r="BO217" s="401"/>
      <c r="BP217" s="400"/>
      <c r="BQ217" s="401"/>
      <c r="BR217" s="400"/>
      <c r="BS217" s="401"/>
      <c r="BT217" s="400"/>
      <c r="BU217" s="401"/>
      <c r="BV217" s="337">
        <f t="shared" ref="BV217:BV220" si="87">L217+N217+P217+R217+T217+V217+X217+Z217+AB217+AD217+AF217+AH217+AJ217+AL217+AN217+AP217+AR217+AT217+AV217+AX217+AZ217+BB217+BD217+BF217+BH217+BJ217+BL217+BN217+BP217+BR217+BT217</f>
        <v>0</v>
      </c>
      <c r="BW217" s="337">
        <f t="shared" ref="BW217:BW220" si="88">M217+O217+Q217+S217+U217+W217+Y217+AA217+AC217+AE217+AG217+AI217+AK217+AM217+AO217+AQ217+AS217+AU217+AW217+AY217+BA217+BC217+BE217+BG217+BI217+BK217+BM217+BO217+BQ217+BS217+BU217</f>
        <v>0</v>
      </c>
    </row>
    <row r="218" spans="1:75" s="64" customFormat="1" ht="21.95" customHeight="1" x14ac:dyDescent="0.2">
      <c r="A218" s="385" t="s">
        <v>3362</v>
      </c>
      <c r="B218" s="386" t="s">
        <v>3363</v>
      </c>
      <c r="C218" s="392" t="s">
        <v>3186</v>
      </c>
      <c r="D218" s="387" t="s">
        <v>3364</v>
      </c>
      <c r="E218" s="388" t="s">
        <v>3365</v>
      </c>
      <c r="F218" s="389" t="s">
        <v>3182</v>
      </c>
      <c r="G218" s="389" t="s">
        <v>3183</v>
      </c>
      <c r="H218" s="390" t="s">
        <v>2105</v>
      </c>
      <c r="I218" s="391" t="s">
        <v>2105</v>
      </c>
      <c r="J218" s="353" t="s">
        <v>3190</v>
      </c>
      <c r="K218" s="355" t="s">
        <v>3188</v>
      </c>
      <c r="L218" s="400"/>
      <c r="M218" s="401"/>
      <c r="N218" s="400"/>
      <c r="O218" s="401"/>
      <c r="P218" s="400"/>
      <c r="Q218" s="401"/>
      <c r="R218" s="400"/>
      <c r="S218" s="401"/>
      <c r="T218" s="400"/>
      <c r="U218" s="401"/>
      <c r="V218" s="400"/>
      <c r="W218" s="401"/>
      <c r="X218" s="400"/>
      <c r="Y218" s="401"/>
      <c r="Z218" s="400"/>
      <c r="AA218" s="401"/>
      <c r="AB218" s="400"/>
      <c r="AC218" s="401"/>
      <c r="AD218" s="400"/>
      <c r="AE218" s="401"/>
      <c r="AF218" s="400"/>
      <c r="AG218" s="401"/>
      <c r="AH218" s="400"/>
      <c r="AI218" s="401"/>
      <c r="AJ218" s="400"/>
      <c r="AK218" s="401"/>
      <c r="AL218" s="400"/>
      <c r="AM218" s="401"/>
      <c r="AN218" s="400"/>
      <c r="AO218" s="401"/>
      <c r="AP218" s="400"/>
      <c r="AQ218" s="401"/>
      <c r="AR218" s="400"/>
      <c r="AS218" s="401"/>
      <c r="AT218" s="400"/>
      <c r="AU218" s="401"/>
      <c r="AV218" s="400"/>
      <c r="AW218" s="401"/>
      <c r="AX218" s="400"/>
      <c r="AY218" s="401"/>
      <c r="AZ218" s="400"/>
      <c r="BA218" s="401"/>
      <c r="BB218" s="400"/>
      <c r="BC218" s="401"/>
      <c r="BD218" s="400"/>
      <c r="BE218" s="401"/>
      <c r="BF218" s="400"/>
      <c r="BG218" s="401"/>
      <c r="BH218" s="400"/>
      <c r="BI218" s="401"/>
      <c r="BJ218" s="400"/>
      <c r="BK218" s="401"/>
      <c r="BL218" s="400"/>
      <c r="BM218" s="401"/>
      <c r="BN218" s="400"/>
      <c r="BO218" s="401"/>
      <c r="BP218" s="400"/>
      <c r="BQ218" s="401"/>
      <c r="BR218" s="400"/>
      <c r="BS218" s="401"/>
      <c r="BT218" s="400"/>
      <c r="BU218" s="401"/>
      <c r="BV218" s="337">
        <f t="shared" si="87"/>
        <v>0</v>
      </c>
      <c r="BW218" s="337">
        <f t="shared" si="88"/>
        <v>0</v>
      </c>
    </row>
    <row r="219" spans="1:75" s="64" customFormat="1" ht="21.95" customHeight="1" x14ac:dyDescent="0.2">
      <c r="A219" s="385" t="s">
        <v>3362</v>
      </c>
      <c r="B219" s="386" t="s">
        <v>3363</v>
      </c>
      <c r="C219" s="392" t="s">
        <v>3186</v>
      </c>
      <c r="D219" s="387" t="s">
        <v>3364</v>
      </c>
      <c r="E219" s="388" t="s">
        <v>3365</v>
      </c>
      <c r="F219" s="389" t="s">
        <v>3182</v>
      </c>
      <c r="G219" s="389" t="s">
        <v>3183</v>
      </c>
      <c r="H219" s="390" t="s">
        <v>2105</v>
      </c>
      <c r="I219" s="391" t="s">
        <v>2105</v>
      </c>
      <c r="J219" s="353" t="s">
        <v>3190</v>
      </c>
      <c r="K219" s="356" t="s">
        <v>3189</v>
      </c>
      <c r="L219" s="400"/>
      <c r="M219" s="401"/>
      <c r="N219" s="400"/>
      <c r="O219" s="401"/>
      <c r="P219" s="400"/>
      <c r="Q219" s="401"/>
      <c r="R219" s="400"/>
      <c r="S219" s="401"/>
      <c r="T219" s="400"/>
      <c r="U219" s="401"/>
      <c r="V219" s="400"/>
      <c r="W219" s="401"/>
      <c r="X219" s="400"/>
      <c r="Y219" s="401"/>
      <c r="Z219" s="400"/>
      <c r="AA219" s="401"/>
      <c r="AB219" s="400"/>
      <c r="AC219" s="401"/>
      <c r="AD219" s="400"/>
      <c r="AE219" s="401"/>
      <c r="AF219" s="400"/>
      <c r="AG219" s="401"/>
      <c r="AH219" s="400"/>
      <c r="AI219" s="401"/>
      <c r="AJ219" s="400"/>
      <c r="AK219" s="401"/>
      <c r="AL219" s="400"/>
      <c r="AM219" s="401"/>
      <c r="AN219" s="400"/>
      <c r="AO219" s="401"/>
      <c r="AP219" s="400"/>
      <c r="AQ219" s="401"/>
      <c r="AR219" s="400"/>
      <c r="AS219" s="401"/>
      <c r="AT219" s="400"/>
      <c r="AU219" s="401"/>
      <c r="AV219" s="400"/>
      <c r="AW219" s="401"/>
      <c r="AX219" s="400"/>
      <c r="AY219" s="401"/>
      <c r="AZ219" s="400"/>
      <c r="BA219" s="401"/>
      <c r="BB219" s="400"/>
      <c r="BC219" s="401"/>
      <c r="BD219" s="400"/>
      <c r="BE219" s="401"/>
      <c r="BF219" s="400"/>
      <c r="BG219" s="401"/>
      <c r="BH219" s="400"/>
      <c r="BI219" s="401"/>
      <c r="BJ219" s="400"/>
      <c r="BK219" s="401"/>
      <c r="BL219" s="400"/>
      <c r="BM219" s="401"/>
      <c r="BN219" s="400"/>
      <c r="BO219" s="401"/>
      <c r="BP219" s="400"/>
      <c r="BQ219" s="401"/>
      <c r="BR219" s="400"/>
      <c r="BS219" s="401"/>
      <c r="BT219" s="400"/>
      <c r="BU219" s="401"/>
      <c r="BV219" s="337">
        <f t="shared" si="87"/>
        <v>0</v>
      </c>
      <c r="BW219" s="337">
        <f t="shared" si="88"/>
        <v>0</v>
      </c>
    </row>
    <row r="220" spans="1:75" s="64" customFormat="1" ht="21.95" customHeight="1" thickBot="1" x14ac:dyDescent="0.25">
      <c r="A220" s="898" t="s">
        <v>3362</v>
      </c>
      <c r="B220" s="393" t="s">
        <v>3363</v>
      </c>
      <c r="C220" s="394" t="s">
        <v>3186</v>
      </c>
      <c r="D220" s="395" t="s">
        <v>3364</v>
      </c>
      <c r="E220" s="411" t="s">
        <v>3365</v>
      </c>
      <c r="F220" s="396" t="s">
        <v>3182</v>
      </c>
      <c r="G220" s="396" t="s">
        <v>3183</v>
      </c>
      <c r="H220" s="397" t="s">
        <v>2105</v>
      </c>
      <c r="I220" s="899" t="s">
        <v>2105</v>
      </c>
      <c r="J220" s="353" t="s">
        <v>3190</v>
      </c>
      <c r="K220" s="357" t="s">
        <v>60</v>
      </c>
      <c r="L220" s="402"/>
      <c r="M220" s="403"/>
      <c r="N220" s="402"/>
      <c r="O220" s="403"/>
      <c r="P220" s="402"/>
      <c r="Q220" s="403"/>
      <c r="R220" s="402"/>
      <c r="S220" s="403"/>
      <c r="T220" s="402"/>
      <c r="U220" s="403"/>
      <c r="V220" s="402"/>
      <c r="W220" s="403"/>
      <c r="X220" s="402"/>
      <c r="Y220" s="403"/>
      <c r="Z220" s="402"/>
      <c r="AA220" s="403"/>
      <c r="AB220" s="402"/>
      <c r="AC220" s="403"/>
      <c r="AD220" s="402"/>
      <c r="AE220" s="403"/>
      <c r="AF220" s="402"/>
      <c r="AG220" s="403"/>
      <c r="AH220" s="402"/>
      <c r="AI220" s="403"/>
      <c r="AJ220" s="402"/>
      <c r="AK220" s="403"/>
      <c r="AL220" s="402"/>
      <c r="AM220" s="403"/>
      <c r="AN220" s="402"/>
      <c r="AO220" s="403"/>
      <c r="AP220" s="402"/>
      <c r="AQ220" s="403"/>
      <c r="AR220" s="402"/>
      <c r="AS220" s="403"/>
      <c r="AT220" s="402"/>
      <c r="AU220" s="403"/>
      <c r="AV220" s="402"/>
      <c r="AW220" s="403"/>
      <c r="AX220" s="402"/>
      <c r="AY220" s="403"/>
      <c r="AZ220" s="402"/>
      <c r="BA220" s="403"/>
      <c r="BB220" s="402"/>
      <c r="BC220" s="403"/>
      <c r="BD220" s="402"/>
      <c r="BE220" s="403"/>
      <c r="BF220" s="402"/>
      <c r="BG220" s="403"/>
      <c r="BH220" s="402"/>
      <c r="BI220" s="403"/>
      <c r="BJ220" s="402"/>
      <c r="BK220" s="403"/>
      <c r="BL220" s="402"/>
      <c r="BM220" s="403"/>
      <c r="BN220" s="402"/>
      <c r="BO220" s="403"/>
      <c r="BP220" s="402"/>
      <c r="BQ220" s="403"/>
      <c r="BR220" s="402"/>
      <c r="BS220" s="403"/>
      <c r="BT220" s="402"/>
      <c r="BU220" s="403"/>
      <c r="BV220" s="337">
        <f t="shared" si="87"/>
        <v>0</v>
      </c>
      <c r="BW220" s="337">
        <f t="shared" si="88"/>
        <v>0</v>
      </c>
    </row>
    <row r="221" spans="1:75" s="64" customFormat="1" ht="21.95" customHeight="1" x14ac:dyDescent="0.25">
      <c r="A221" s="425" t="s">
        <v>3366</v>
      </c>
      <c r="B221" s="526" t="s">
        <v>3367</v>
      </c>
      <c r="C221" s="527">
        <v>2</v>
      </c>
      <c r="D221" s="528" t="s">
        <v>3368</v>
      </c>
      <c r="E221" s="426" t="s">
        <v>3369</v>
      </c>
      <c r="F221" s="529" t="s">
        <v>3182</v>
      </c>
      <c r="G221" s="529" t="s">
        <v>3183</v>
      </c>
      <c r="H221" s="530" t="s">
        <v>2106</v>
      </c>
      <c r="I221" s="384" t="s">
        <v>2106</v>
      </c>
      <c r="J221" s="353" t="s">
        <v>3190</v>
      </c>
      <c r="K221" s="354" t="s">
        <v>3185</v>
      </c>
      <c r="L221" s="402"/>
      <c r="M221" s="403"/>
      <c r="N221" s="402"/>
      <c r="O221" s="403"/>
      <c r="P221" s="402"/>
      <c r="Q221" s="403"/>
      <c r="R221" s="402"/>
      <c r="S221" s="403"/>
      <c r="T221" s="402"/>
      <c r="U221" s="403"/>
      <c r="V221" s="402"/>
      <c r="W221" s="403"/>
      <c r="X221" s="402"/>
      <c r="Y221" s="403"/>
      <c r="Z221" s="402"/>
      <c r="AA221" s="403"/>
      <c r="AB221" s="402"/>
      <c r="AC221" s="403"/>
      <c r="AD221" s="402"/>
      <c r="AE221" s="403"/>
      <c r="AF221" s="402"/>
      <c r="AG221" s="403"/>
      <c r="AH221" s="402"/>
      <c r="AI221" s="403"/>
      <c r="AJ221" s="402"/>
      <c r="AK221" s="403"/>
      <c r="AL221" s="402"/>
      <c r="AM221" s="403"/>
      <c r="AN221" s="402"/>
      <c r="AO221" s="403"/>
      <c r="AP221" s="402"/>
      <c r="AQ221" s="403"/>
      <c r="AR221" s="402"/>
      <c r="AS221" s="403"/>
      <c r="AT221" s="402"/>
      <c r="AU221" s="403"/>
      <c r="AV221" s="402"/>
      <c r="AW221" s="403"/>
      <c r="AX221" s="402"/>
      <c r="AY221" s="403"/>
      <c r="AZ221" s="402"/>
      <c r="BA221" s="403"/>
      <c r="BB221" s="402"/>
      <c r="BC221" s="403"/>
      <c r="BD221" s="402"/>
      <c r="BE221" s="403"/>
      <c r="BF221" s="402"/>
      <c r="BG221" s="403"/>
      <c r="BH221" s="402"/>
      <c r="BI221" s="403"/>
      <c r="BJ221" s="402"/>
      <c r="BK221" s="403"/>
      <c r="BL221" s="402"/>
      <c r="BM221" s="403"/>
      <c r="BN221" s="402"/>
      <c r="BO221" s="403"/>
      <c r="BP221" s="402"/>
      <c r="BQ221" s="403"/>
      <c r="BR221" s="402"/>
      <c r="BS221" s="403"/>
      <c r="BT221" s="402"/>
      <c r="BU221" s="403"/>
      <c r="BV221" s="337">
        <f>L221+N221+P221+R221+T221+V221+X221+Z221+AB221+AD221+AF221+AH221+AJ221+AL221+AN221+AP221+AR221+AT221+AV221+AX221+AZ221+BB221+BD221+BF221+BH221+BJ221+BL221+BN221+BP221+BR221+BT221</f>
        <v>0</v>
      </c>
      <c r="BW221" s="337">
        <f>M221+O221+Q221+S221+U221+W221+Y221+AA221+AC221+AE221+AG221+AI221+AK221+AM221+AO221+AQ221+AS221+AU221+AW221+AY221+BA221+BC221+BE221+BG221+BI221+BK221+BM221+BO221+BQ221+BS221+BU221</f>
        <v>0</v>
      </c>
    </row>
    <row r="222" spans="1:75" s="64" customFormat="1" ht="21.95" customHeight="1" x14ac:dyDescent="0.2">
      <c r="A222" s="385" t="s">
        <v>3366</v>
      </c>
      <c r="B222" s="386" t="s">
        <v>3367</v>
      </c>
      <c r="C222" s="352" t="s">
        <v>3186</v>
      </c>
      <c r="D222" s="387" t="s">
        <v>3368</v>
      </c>
      <c r="E222" s="388" t="s">
        <v>3369</v>
      </c>
      <c r="F222" s="389" t="s">
        <v>3182</v>
      </c>
      <c r="G222" s="389" t="s">
        <v>3183</v>
      </c>
      <c r="H222" s="390" t="s">
        <v>2106</v>
      </c>
      <c r="I222" s="391" t="s">
        <v>2106</v>
      </c>
      <c r="J222" s="353" t="s">
        <v>3190</v>
      </c>
      <c r="K222" s="353" t="s">
        <v>3187</v>
      </c>
      <c r="L222" s="400">
        <v>2</v>
      </c>
      <c r="M222" s="401"/>
      <c r="N222" s="400">
        <v>1</v>
      </c>
      <c r="O222" s="401"/>
      <c r="P222" s="400"/>
      <c r="Q222" s="401"/>
      <c r="R222" s="400"/>
      <c r="S222" s="401"/>
      <c r="T222" s="400"/>
      <c r="U222" s="401"/>
      <c r="V222" s="400">
        <v>2</v>
      </c>
      <c r="W222" s="401"/>
      <c r="X222" s="400">
        <v>2</v>
      </c>
      <c r="Y222" s="401"/>
      <c r="Z222" s="400">
        <v>2</v>
      </c>
      <c r="AA222" s="401"/>
      <c r="AB222" s="400">
        <v>1</v>
      </c>
      <c r="AC222" s="401"/>
      <c r="AD222" s="400"/>
      <c r="AE222" s="401"/>
      <c r="AF222" s="400"/>
      <c r="AG222" s="401"/>
      <c r="AH222" s="400"/>
      <c r="AI222" s="401"/>
      <c r="AJ222" s="400">
        <v>2</v>
      </c>
      <c r="AK222" s="401"/>
      <c r="AL222" s="400">
        <v>2</v>
      </c>
      <c r="AM222" s="401"/>
      <c r="AN222" s="400">
        <v>2</v>
      </c>
      <c r="AO222" s="401"/>
      <c r="AP222" s="400">
        <v>1</v>
      </c>
      <c r="AQ222" s="401"/>
      <c r="AR222" s="400"/>
      <c r="AS222" s="401"/>
      <c r="AT222" s="400"/>
      <c r="AU222" s="401"/>
      <c r="AV222" s="400"/>
      <c r="AW222" s="401"/>
      <c r="AX222" s="400"/>
      <c r="AY222" s="401"/>
      <c r="AZ222" s="400"/>
      <c r="BA222" s="401"/>
      <c r="BB222" s="400">
        <v>1</v>
      </c>
      <c r="BC222" s="401"/>
      <c r="BD222" s="400">
        <v>1</v>
      </c>
      <c r="BE222" s="401"/>
      <c r="BF222" s="400"/>
      <c r="BG222" s="401"/>
      <c r="BH222" s="400"/>
      <c r="BI222" s="401"/>
      <c r="BJ222" s="400"/>
      <c r="BK222" s="401"/>
      <c r="BL222" s="400">
        <v>2</v>
      </c>
      <c r="BM222" s="401"/>
      <c r="BN222" s="400">
        <v>2</v>
      </c>
      <c r="BO222" s="401"/>
      <c r="BP222" s="400">
        <v>1</v>
      </c>
      <c r="BQ222" s="401"/>
      <c r="BR222" s="400">
        <v>1</v>
      </c>
      <c r="BS222" s="401"/>
      <c r="BT222" s="400"/>
      <c r="BU222" s="401"/>
      <c r="BV222" s="337">
        <f t="shared" ref="BV222:BV225" si="89">L222+N222+P222+R222+T222+V222+X222+Z222+AB222+AD222+AF222+AH222+AJ222+AL222+AN222+AP222+AR222+AT222+AV222+AX222+AZ222+BB222+BD222+BF222+BH222+BJ222+BL222+BN222+BP222+BR222+BT222</f>
        <v>25</v>
      </c>
      <c r="BW222" s="337">
        <f t="shared" ref="BW222:BW225" si="90">M222+O222+Q222+S222+U222+W222+Y222+AA222+AC222+AE222+AG222+AI222+AK222+AM222+AO222+AQ222+AS222+AU222+AW222+AY222+BA222+BC222+BE222+BG222+BI222+BK222+BM222+BO222+BQ222+BS222+BU222</f>
        <v>0</v>
      </c>
    </row>
    <row r="223" spans="1:75" s="64" customFormat="1" ht="21.95" customHeight="1" x14ac:dyDescent="0.2">
      <c r="A223" s="385" t="s">
        <v>3366</v>
      </c>
      <c r="B223" s="386" t="s">
        <v>3367</v>
      </c>
      <c r="C223" s="392" t="s">
        <v>3186</v>
      </c>
      <c r="D223" s="387" t="s">
        <v>3368</v>
      </c>
      <c r="E223" s="388" t="s">
        <v>3369</v>
      </c>
      <c r="F223" s="389" t="s">
        <v>3182</v>
      </c>
      <c r="G223" s="389" t="s">
        <v>3183</v>
      </c>
      <c r="H223" s="390" t="s">
        <v>2106</v>
      </c>
      <c r="I223" s="391" t="s">
        <v>2106</v>
      </c>
      <c r="J223" s="353" t="s">
        <v>3190</v>
      </c>
      <c r="K223" s="355" t="s">
        <v>3188</v>
      </c>
      <c r="L223" s="400"/>
      <c r="M223" s="401"/>
      <c r="N223" s="400"/>
      <c r="O223" s="401"/>
      <c r="P223" s="400"/>
      <c r="Q223" s="401"/>
      <c r="R223" s="400"/>
      <c r="S223" s="401"/>
      <c r="T223" s="400"/>
      <c r="U223" s="401"/>
      <c r="V223" s="400"/>
      <c r="W223" s="401"/>
      <c r="X223" s="400"/>
      <c r="Y223" s="401"/>
      <c r="Z223" s="400"/>
      <c r="AA223" s="401"/>
      <c r="AB223" s="400"/>
      <c r="AC223" s="401"/>
      <c r="AD223" s="400"/>
      <c r="AE223" s="401"/>
      <c r="AF223" s="400"/>
      <c r="AG223" s="401"/>
      <c r="AH223" s="400"/>
      <c r="AI223" s="401"/>
      <c r="AJ223" s="400"/>
      <c r="AK223" s="401"/>
      <c r="AL223" s="400"/>
      <c r="AM223" s="401"/>
      <c r="AN223" s="400"/>
      <c r="AO223" s="401"/>
      <c r="AP223" s="400"/>
      <c r="AQ223" s="401"/>
      <c r="AR223" s="400"/>
      <c r="AS223" s="401"/>
      <c r="AT223" s="400"/>
      <c r="AU223" s="401"/>
      <c r="AV223" s="400"/>
      <c r="AW223" s="401"/>
      <c r="AX223" s="400"/>
      <c r="AY223" s="401"/>
      <c r="AZ223" s="400"/>
      <c r="BA223" s="401"/>
      <c r="BB223" s="400"/>
      <c r="BC223" s="401"/>
      <c r="BD223" s="400"/>
      <c r="BE223" s="401"/>
      <c r="BF223" s="400"/>
      <c r="BG223" s="401"/>
      <c r="BH223" s="400"/>
      <c r="BI223" s="401"/>
      <c r="BJ223" s="400"/>
      <c r="BK223" s="401"/>
      <c r="BL223" s="400"/>
      <c r="BM223" s="401"/>
      <c r="BN223" s="400"/>
      <c r="BO223" s="401"/>
      <c r="BP223" s="400"/>
      <c r="BQ223" s="401"/>
      <c r="BR223" s="400"/>
      <c r="BS223" s="401"/>
      <c r="BT223" s="400"/>
      <c r="BU223" s="401"/>
      <c r="BV223" s="337">
        <f t="shared" si="89"/>
        <v>0</v>
      </c>
      <c r="BW223" s="337">
        <f t="shared" si="90"/>
        <v>0</v>
      </c>
    </row>
    <row r="224" spans="1:75" s="64" customFormat="1" ht="21.95" customHeight="1" x14ac:dyDescent="0.2">
      <c r="A224" s="385" t="s">
        <v>3366</v>
      </c>
      <c r="B224" s="386" t="s">
        <v>3367</v>
      </c>
      <c r="C224" s="392" t="s">
        <v>3186</v>
      </c>
      <c r="D224" s="387" t="s">
        <v>3368</v>
      </c>
      <c r="E224" s="388" t="s">
        <v>3369</v>
      </c>
      <c r="F224" s="389" t="s">
        <v>3182</v>
      </c>
      <c r="G224" s="389" t="s">
        <v>3183</v>
      </c>
      <c r="H224" s="390" t="s">
        <v>2106</v>
      </c>
      <c r="I224" s="391" t="s">
        <v>2106</v>
      </c>
      <c r="J224" s="353" t="s">
        <v>3190</v>
      </c>
      <c r="K224" s="356" t="s">
        <v>3189</v>
      </c>
      <c r="L224" s="400"/>
      <c r="M224" s="401"/>
      <c r="N224" s="400"/>
      <c r="O224" s="401"/>
      <c r="P224" s="400"/>
      <c r="Q224" s="401"/>
      <c r="R224" s="400"/>
      <c r="S224" s="401"/>
      <c r="T224" s="400"/>
      <c r="U224" s="401"/>
      <c r="V224" s="400"/>
      <c r="W224" s="401"/>
      <c r="X224" s="400"/>
      <c r="Y224" s="401"/>
      <c r="Z224" s="400"/>
      <c r="AA224" s="401"/>
      <c r="AB224" s="400"/>
      <c r="AC224" s="401"/>
      <c r="AD224" s="400"/>
      <c r="AE224" s="401"/>
      <c r="AF224" s="400"/>
      <c r="AG224" s="401"/>
      <c r="AH224" s="400"/>
      <c r="AI224" s="401"/>
      <c r="AJ224" s="400"/>
      <c r="AK224" s="401"/>
      <c r="AL224" s="400"/>
      <c r="AM224" s="401"/>
      <c r="AN224" s="400"/>
      <c r="AO224" s="401"/>
      <c r="AP224" s="400"/>
      <c r="AQ224" s="401"/>
      <c r="AR224" s="400"/>
      <c r="AS224" s="401"/>
      <c r="AT224" s="400"/>
      <c r="AU224" s="401"/>
      <c r="AV224" s="400"/>
      <c r="AW224" s="401"/>
      <c r="AX224" s="400"/>
      <c r="AY224" s="401"/>
      <c r="AZ224" s="400"/>
      <c r="BA224" s="401"/>
      <c r="BB224" s="400"/>
      <c r="BC224" s="401"/>
      <c r="BD224" s="400"/>
      <c r="BE224" s="401"/>
      <c r="BF224" s="400"/>
      <c r="BG224" s="401"/>
      <c r="BH224" s="400"/>
      <c r="BI224" s="401"/>
      <c r="BJ224" s="400"/>
      <c r="BK224" s="401"/>
      <c r="BL224" s="400"/>
      <c r="BM224" s="401"/>
      <c r="BN224" s="400"/>
      <c r="BO224" s="401"/>
      <c r="BP224" s="400"/>
      <c r="BQ224" s="401"/>
      <c r="BR224" s="400"/>
      <c r="BS224" s="401"/>
      <c r="BT224" s="400"/>
      <c r="BU224" s="401"/>
      <c r="BV224" s="337">
        <f t="shared" si="89"/>
        <v>0</v>
      </c>
      <c r="BW224" s="337">
        <f t="shared" si="90"/>
        <v>0</v>
      </c>
    </row>
    <row r="225" spans="1:75" s="64" customFormat="1" ht="21.95" customHeight="1" thickBot="1" x14ac:dyDescent="0.25">
      <c r="A225" s="898" t="s">
        <v>3366</v>
      </c>
      <c r="B225" s="393" t="s">
        <v>3367</v>
      </c>
      <c r="C225" s="394" t="s">
        <v>3186</v>
      </c>
      <c r="D225" s="395" t="s">
        <v>3368</v>
      </c>
      <c r="E225" s="411" t="s">
        <v>3369</v>
      </c>
      <c r="F225" s="396" t="s">
        <v>3182</v>
      </c>
      <c r="G225" s="396" t="s">
        <v>3183</v>
      </c>
      <c r="H225" s="397" t="s">
        <v>2106</v>
      </c>
      <c r="I225" s="899" t="s">
        <v>2106</v>
      </c>
      <c r="J225" s="353" t="s">
        <v>3190</v>
      </c>
      <c r="K225" s="357" t="s">
        <v>60</v>
      </c>
      <c r="L225" s="402"/>
      <c r="M225" s="403"/>
      <c r="N225" s="402"/>
      <c r="O225" s="403"/>
      <c r="P225" s="402"/>
      <c r="Q225" s="403"/>
      <c r="R225" s="402"/>
      <c r="S225" s="403"/>
      <c r="T225" s="402"/>
      <c r="U225" s="403"/>
      <c r="V225" s="402"/>
      <c r="W225" s="403"/>
      <c r="X225" s="402"/>
      <c r="Y225" s="403"/>
      <c r="Z225" s="402"/>
      <c r="AA225" s="403"/>
      <c r="AB225" s="402"/>
      <c r="AC225" s="403"/>
      <c r="AD225" s="402"/>
      <c r="AE225" s="403"/>
      <c r="AF225" s="402"/>
      <c r="AG225" s="403"/>
      <c r="AH225" s="402"/>
      <c r="AI225" s="403"/>
      <c r="AJ225" s="402"/>
      <c r="AK225" s="403"/>
      <c r="AL225" s="402"/>
      <c r="AM225" s="403"/>
      <c r="AN225" s="402"/>
      <c r="AO225" s="403"/>
      <c r="AP225" s="402"/>
      <c r="AQ225" s="403"/>
      <c r="AR225" s="402"/>
      <c r="AS225" s="403"/>
      <c r="AT225" s="402"/>
      <c r="AU225" s="403"/>
      <c r="AV225" s="402"/>
      <c r="AW225" s="403"/>
      <c r="AX225" s="402"/>
      <c r="AY225" s="403"/>
      <c r="AZ225" s="402"/>
      <c r="BA225" s="403"/>
      <c r="BB225" s="402"/>
      <c r="BC225" s="403"/>
      <c r="BD225" s="402"/>
      <c r="BE225" s="403"/>
      <c r="BF225" s="402"/>
      <c r="BG225" s="403"/>
      <c r="BH225" s="402"/>
      <c r="BI225" s="403"/>
      <c r="BJ225" s="402"/>
      <c r="BK225" s="403"/>
      <c r="BL225" s="402"/>
      <c r="BM225" s="403"/>
      <c r="BN225" s="402"/>
      <c r="BO225" s="403"/>
      <c r="BP225" s="402"/>
      <c r="BQ225" s="403"/>
      <c r="BR225" s="402"/>
      <c r="BS225" s="403"/>
      <c r="BT225" s="402"/>
      <c r="BU225" s="403"/>
      <c r="BV225" s="337">
        <f t="shared" si="89"/>
        <v>0</v>
      </c>
      <c r="BW225" s="337">
        <f t="shared" si="90"/>
        <v>0</v>
      </c>
    </row>
    <row r="226" spans="1:75" s="64" customFormat="1" ht="21.95" customHeight="1" x14ac:dyDescent="0.25">
      <c r="A226" s="425" t="s">
        <v>3370</v>
      </c>
      <c r="B226" s="526" t="s">
        <v>3371</v>
      </c>
      <c r="C226" s="527">
        <v>1</v>
      </c>
      <c r="D226" s="528" t="s">
        <v>3372</v>
      </c>
      <c r="E226" s="426" t="s">
        <v>3373</v>
      </c>
      <c r="F226" s="529" t="s">
        <v>3182</v>
      </c>
      <c r="G226" s="529" t="s">
        <v>3183</v>
      </c>
      <c r="H226" s="530" t="s">
        <v>2107</v>
      </c>
      <c r="I226" s="384" t="s">
        <v>2107</v>
      </c>
      <c r="J226" s="353" t="s">
        <v>3184</v>
      </c>
      <c r="K226" s="354" t="s">
        <v>3185</v>
      </c>
      <c r="L226" s="402"/>
      <c r="M226" s="403"/>
      <c r="N226" s="402"/>
      <c r="O226" s="403"/>
      <c r="P226" s="402"/>
      <c r="Q226" s="403"/>
      <c r="R226" s="402"/>
      <c r="S226" s="403"/>
      <c r="T226" s="402"/>
      <c r="U226" s="403"/>
      <c r="V226" s="402"/>
      <c r="W226" s="403"/>
      <c r="X226" s="402"/>
      <c r="Y226" s="403"/>
      <c r="Z226" s="402"/>
      <c r="AA226" s="403"/>
      <c r="AB226" s="402"/>
      <c r="AC226" s="403"/>
      <c r="AD226" s="402"/>
      <c r="AE226" s="403"/>
      <c r="AF226" s="402"/>
      <c r="AG226" s="403"/>
      <c r="AH226" s="402"/>
      <c r="AI226" s="403"/>
      <c r="AJ226" s="402"/>
      <c r="AK226" s="403"/>
      <c r="AL226" s="402"/>
      <c r="AM226" s="403"/>
      <c r="AN226" s="402"/>
      <c r="AO226" s="403"/>
      <c r="AP226" s="402"/>
      <c r="AQ226" s="403"/>
      <c r="AR226" s="402"/>
      <c r="AS226" s="403"/>
      <c r="AT226" s="402"/>
      <c r="AU226" s="403"/>
      <c r="AV226" s="402"/>
      <c r="AW226" s="403"/>
      <c r="AX226" s="402"/>
      <c r="AY226" s="403"/>
      <c r="AZ226" s="402"/>
      <c r="BA226" s="403"/>
      <c r="BB226" s="402"/>
      <c r="BC226" s="403"/>
      <c r="BD226" s="402"/>
      <c r="BE226" s="403"/>
      <c r="BF226" s="402"/>
      <c r="BG226" s="403"/>
      <c r="BH226" s="402"/>
      <c r="BI226" s="403"/>
      <c r="BJ226" s="402"/>
      <c r="BK226" s="403"/>
      <c r="BL226" s="402"/>
      <c r="BM226" s="403"/>
      <c r="BN226" s="402"/>
      <c r="BO226" s="403"/>
      <c r="BP226" s="402"/>
      <c r="BQ226" s="403"/>
      <c r="BR226" s="402"/>
      <c r="BS226" s="403"/>
      <c r="BT226" s="402"/>
      <c r="BU226" s="403"/>
      <c r="BV226" s="337">
        <f>L226+N226+P226+R226+T226+V226+X226+Z226+AB226+AD226+AF226+AH226+AJ226+AL226+AN226+AP226+AR226+AT226+AV226+AX226+AZ226+BB226+BD226+BF226+BH226+BJ226+BL226+BN226+BP226+BR226+BT226</f>
        <v>0</v>
      </c>
      <c r="BW226" s="337">
        <f>M226+O226+Q226+S226+U226+W226+Y226+AA226+AC226+AE226+AG226+AI226+AK226+AM226+AO226+AQ226+AS226+AU226+AW226+AY226+BA226+BC226+BE226+BG226+BI226+BK226+BM226+BO226+BQ226+BS226+BU226</f>
        <v>0</v>
      </c>
    </row>
    <row r="227" spans="1:75" s="64" customFormat="1" ht="21.95" customHeight="1" x14ac:dyDescent="0.2">
      <c r="A227" s="385" t="s">
        <v>3370</v>
      </c>
      <c r="B227" s="386" t="s">
        <v>3371</v>
      </c>
      <c r="C227" s="352" t="s">
        <v>3186</v>
      </c>
      <c r="D227" s="387" t="s">
        <v>3372</v>
      </c>
      <c r="E227" s="388" t="s">
        <v>3373</v>
      </c>
      <c r="F227" s="389" t="s">
        <v>3182</v>
      </c>
      <c r="G227" s="389" t="s">
        <v>3183</v>
      </c>
      <c r="H227" s="390" t="s">
        <v>2107</v>
      </c>
      <c r="I227" s="391" t="s">
        <v>2107</v>
      </c>
      <c r="J227" s="353" t="s">
        <v>3184</v>
      </c>
      <c r="K227" s="353" t="s">
        <v>3187</v>
      </c>
      <c r="L227" s="400"/>
      <c r="M227" s="401"/>
      <c r="N227" s="400"/>
      <c r="O227" s="401"/>
      <c r="P227" s="400"/>
      <c r="Q227" s="401"/>
      <c r="R227" s="400"/>
      <c r="S227" s="401"/>
      <c r="T227" s="400"/>
      <c r="U227" s="401"/>
      <c r="V227" s="400"/>
      <c r="W227" s="401"/>
      <c r="X227" s="400"/>
      <c r="Y227" s="401"/>
      <c r="Z227" s="400"/>
      <c r="AA227" s="401"/>
      <c r="AB227" s="400"/>
      <c r="AC227" s="401"/>
      <c r="AD227" s="400"/>
      <c r="AE227" s="401"/>
      <c r="AF227" s="400"/>
      <c r="AG227" s="401"/>
      <c r="AH227" s="400"/>
      <c r="AI227" s="401"/>
      <c r="AJ227" s="400"/>
      <c r="AK227" s="401"/>
      <c r="AL227" s="400"/>
      <c r="AM227" s="401"/>
      <c r="AN227" s="400"/>
      <c r="AO227" s="401"/>
      <c r="AP227" s="400"/>
      <c r="AQ227" s="401"/>
      <c r="AR227" s="400"/>
      <c r="AS227" s="401"/>
      <c r="AT227" s="400"/>
      <c r="AU227" s="401"/>
      <c r="AV227" s="400"/>
      <c r="AW227" s="401"/>
      <c r="AX227" s="400"/>
      <c r="AY227" s="401"/>
      <c r="AZ227" s="400"/>
      <c r="BA227" s="401"/>
      <c r="BB227" s="400"/>
      <c r="BC227" s="401"/>
      <c r="BD227" s="400"/>
      <c r="BE227" s="401"/>
      <c r="BF227" s="400"/>
      <c r="BG227" s="401"/>
      <c r="BH227" s="400"/>
      <c r="BI227" s="401"/>
      <c r="BJ227" s="400"/>
      <c r="BK227" s="401"/>
      <c r="BL227" s="400"/>
      <c r="BM227" s="401"/>
      <c r="BN227" s="400"/>
      <c r="BO227" s="401"/>
      <c r="BP227" s="400"/>
      <c r="BQ227" s="401"/>
      <c r="BR227" s="400"/>
      <c r="BS227" s="401"/>
      <c r="BT227" s="400"/>
      <c r="BU227" s="401"/>
      <c r="BV227" s="337">
        <f t="shared" ref="BV227:BV230" si="91">L227+N227+P227+R227+T227+V227+X227+Z227+AB227+AD227+AF227+AH227+AJ227+AL227+AN227+AP227+AR227+AT227+AV227+AX227+AZ227+BB227+BD227+BF227+BH227+BJ227+BL227+BN227+BP227+BR227+BT227</f>
        <v>0</v>
      </c>
      <c r="BW227" s="337">
        <f t="shared" ref="BW227:BW230" si="92">M227+O227+Q227+S227+U227+W227+Y227+AA227+AC227+AE227+AG227+AI227+AK227+AM227+AO227+AQ227+AS227+AU227+AW227+AY227+BA227+BC227+BE227+BG227+BI227+BK227+BM227+BO227+BQ227+BS227+BU227</f>
        <v>0</v>
      </c>
    </row>
    <row r="228" spans="1:75" s="64" customFormat="1" ht="21.95" customHeight="1" x14ac:dyDescent="0.2">
      <c r="A228" s="385" t="s">
        <v>3370</v>
      </c>
      <c r="B228" s="386" t="s">
        <v>3371</v>
      </c>
      <c r="C228" s="392" t="s">
        <v>3186</v>
      </c>
      <c r="D228" s="387" t="s">
        <v>3372</v>
      </c>
      <c r="E228" s="388" t="s">
        <v>3373</v>
      </c>
      <c r="F228" s="389" t="s">
        <v>3182</v>
      </c>
      <c r="G228" s="389" t="s">
        <v>3183</v>
      </c>
      <c r="H228" s="390" t="s">
        <v>2107</v>
      </c>
      <c r="I228" s="391" t="s">
        <v>2107</v>
      </c>
      <c r="J228" s="353" t="s">
        <v>3184</v>
      </c>
      <c r="K228" s="355" t="s">
        <v>3188</v>
      </c>
      <c r="L228" s="400"/>
      <c r="M228" s="401"/>
      <c r="N228" s="400"/>
      <c r="O228" s="401"/>
      <c r="P228" s="400"/>
      <c r="Q228" s="401"/>
      <c r="R228" s="400"/>
      <c r="S228" s="401"/>
      <c r="T228" s="400"/>
      <c r="U228" s="401"/>
      <c r="V228" s="400"/>
      <c r="W228" s="401"/>
      <c r="X228" s="400"/>
      <c r="Y228" s="401"/>
      <c r="Z228" s="400"/>
      <c r="AA228" s="401"/>
      <c r="AB228" s="400"/>
      <c r="AC228" s="401"/>
      <c r="AD228" s="400"/>
      <c r="AE228" s="401"/>
      <c r="AF228" s="400"/>
      <c r="AG228" s="401"/>
      <c r="AH228" s="400"/>
      <c r="AI228" s="401"/>
      <c r="AJ228" s="400"/>
      <c r="AK228" s="401"/>
      <c r="AL228" s="400"/>
      <c r="AM228" s="401"/>
      <c r="AN228" s="400"/>
      <c r="AO228" s="401"/>
      <c r="AP228" s="400"/>
      <c r="AQ228" s="401"/>
      <c r="AR228" s="400"/>
      <c r="AS228" s="401"/>
      <c r="AT228" s="400"/>
      <c r="AU228" s="401"/>
      <c r="AV228" s="400"/>
      <c r="AW228" s="401"/>
      <c r="AX228" s="400"/>
      <c r="AY228" s="401"/>
      <c r="AZ228" s="400"/>
      <c r="BA228" s="401"/>
      <c r="BB228" s="400"/>
      <c r="BC228" s="401"/>
      <c r="BD228" s="400"/>
      <c r="BE228" s="401"/>
      <c r="BF228" s="400"/>
      <c r="BG228" s="401"/>
      <c r="BH228" s="400"/>
      <c r="BI228" s="401"/>
      <c r="BJ228" s="400"/>
      <c r="BK228" s="401"/>
      <c r="BL228" s="400"/>
      <c r="BM228" s="401"/>
      <c r="BN228" s="400"/>
      <c r="BO228" s="401"/>
      <c r="BP228" s="400"/>
      <c r="BQ228" s="401"/>
      <c r="BR228" s="400"/>
      <c r="BS228" s="401"/>
      <c r="BT228" s="400"/>
      <c r="BU228" s="401"/>
      <c r="BV228" s="337">
        <f t="shared" si="91"/>
        <v>0</v>
      </c>
      <c r="BW228" s="337">
        <f t="shared" si="92"/>
        <v>0</v>
      </c>
    </row>
    <row r="229" spans="1:75" s="64" customFormat="1" ht="21.95" customHeight="1" x14ac:dyDescent="0.2">
      <c r="A229" s="385" t="s">
        <v>3370</v>
      </c>
      <c r="B229" s="386" t="s">
        <v>3371</v>
      </c>
      <c r="C229" s="392" t="s">
        <v>3186</v>
      </c>
      <c r="D229" s="387" t="s">
        <v>3372</v>
      </c>
      <c r="E229" s="388" t="s">
        <v>3373</v>
      </c>
      <c r="F229" s="389" t="s">
        <v>3182</v>
      </c>
      <c r="G229" s="389" t="s">
        <v>3183</v>
      </c>
      <c r="H229" s="390" t="s">
        <v>2107</v>
      </c>
      <c r="I229" s="391" t="s">
        <v>2107</v>
      </c>
      <c r="J229" s="353" t="s">
        <v>3184</v>
      </c>
      <c r="K229" s="356" t="s">
        <v>3189</v>
      </c>
      <c r="L229" s="400"/>
      <c r="M229" s="401"/>
      <c r="N229" s="400"/>
      <c r="O229" s="401"/>
      <c r="P229" s="400"/>
      <c r="Q229" s="401"/>
      <c r="R229" s="400"/>
      <c r="S229" s="401"/>
      <c r="T229" s="400"/>
      <c r="U229" s="401"/>
      <c r="V229" s="400"/>
      <c r="W229" s="401"/>
      <c r="X229" s="400"/>
      <c r="Y229" s="401"/>
      <c r="Z229" s="400"/>
      <c r="AA229" s="401"/>
      <c r="AB229" s="400"/>
      <c r="AC229" s="401"/>
      <c r="AD229" s="400"/>
      <c r="AE229" s="401"/>
      <c r="AF229" s="400"/>
      <c r="AG229" s="401"/>
      <c r="AH229" s="400"/>
      <c r="AI229" s="401"/>
      <c r="AJ229" s="400"/>
      <c r="AK229" s="401"/>
      <c r="AL229" s="400"/>
      <c r="AM229" s="401"/>
      <c r="AN229" s="400"/>
      <c r="AO229" s="401"/>
      <c r="AP229" s="400"/>
      <c r="AQ229" s="401"/>
      <c r="AR229" s="400"/>
      <c r="AS229" s="401"/>
      <c r="AT229" s="400"/>
      <c r="AU229" s="401"/>
      <c r="AV229" s="400"/>
      <c r="AW229" s="401"/>
      <c r="AX229" s="400"/>
      <c r="AY229" s="401"/>
      <c r="AZ229" s="400"/>
      <c r="BA229" s="401"/>
      <c r="BB229" s="400"/>
      <c r="BC229" s="401"/>
      <c r="BD229" s="400"/>
      <c r="BE229" s="401"/>
      <c r="BF229" s="400"/>
      <c r="BG229" s="401"/>
      <c r="BH229" s="400"/>
      <c r="BI229" s="401"/>
      <c r="BJ229" s="400"/>
      <c r="BK229" s="401"/>
      <c r="BL229" s="400"/>
      <c r="BM229" s="401"/>
      <c r="BN229" s="400"/>
      <c r="BO229" s="401"/>
      <c r="BP229" s="400"/>
      <c r="BQ229" s="401"/>
      <c r="BR229" s="400"/>
      <c r="BS229" s="401"/>
      <c r="BT229" s="400"/>
      <c r="BU229" s="401"/>
      <c r="BV229" s="337">
        <f t="shared" si="91"/>
        <v>0</v>
      </c>
      <c r="BW229" s="337">
        <f t="shared" si="92"/>
        <v>0</v>
      </c>
    </row>
    <row r="230" spans="1:75" s="64" customFormat="1" ht="21.95" customHeight="1" thickBot="1" x14ac:dyDescent="0.25">
      <c r="A230" s="898" t="s">
        <v>3370</v>
      </c>
      <c r="B230" s="393" t="s">
        <v>3371</v>
      </c>
      <c r="C230" s="394" t="s">
        <v>3186</v>
      </c>
      <c r="D230" s="395" t="s">
        <v>3372</v>
      </c>
      <c r="E230" s="411" t="s">
        <v>3373</v>
      </c>
      <c r="F230" s="396" t="s">
        <v>3182</v>
      </c>
      <c r="G230" s="396" t="s">
        <v>3183</v>
      </c>
      <c r="H230" s="397" t="s">
        <v>2107</v>
      </c>
      <c r="I230" s="899" t="s">
        <v>2107</v>
      </c>
      <c r="J230" s="353" t="s">
        <v>3184</v>
      </c>
      <c r="K230" s="357" t="s">
        <v>60</v>
      </c>
      <c r="L230" s="402"/>
      <c r="M230" s="403"/>
      <c r="N230" s="402"/>
      <c r="O230" s="403"/>
      <c r="P230" s="402"/>
      <c r="Q230" s="403"/>
      <c r="R230" s="402"/>
      <c r="S230" s="403"/>
      <c r="T230" s="402"/>
      <c r="U230" s="403"/>
      <c r="V230" s="402"/>
      <c r="W230" s="403"/>
      <c r="X230" s="402"/>
      <c r="Y230" s="403"/>
      <c r="Z230" s="402"/>
      <c r="AA230" s="403"/>
      <c r="AB230" s="402"/>
      <c r="AC230" s="403"/>
      <c r="AD230" s="402"/>
      <c r="AE230" s="403"/>
      <c r="AF230" s="402"/>
      <c r="AG230" s="403"/>
      <c r="AH230" s="402"/>
      <c r="AI230" s="403"/>
      <c r="AJ230" s="402"/>
      <c r="AK230" s="403"/>
      <c r="AL230" s="402"/>
      <c r="AM230" s="403"/>
      <c r="AN230" s="402"/>
      <c r="AO230" s="403"/>
      <c r="AP230" s="402"/>
      <c r="AQ230" s="403"/>
      <c r="AR230" s="402"/>
      <c r="AS230" s="403"/>
      <c r="AT230" s="402"/>
      <c r="AU230" s="403"/>
      <c r="AV230" s="402"/>
      <c r="AW230" s="403"/>
      <c r="AX230" s="402"/>
      <c r="AY230" s="403"/>
      <c r="AZ230" s="402"/>
      <c r="BA230" s="403"/>
      <c r="BB230" s="402"/>
      <c r="BC230" s="403"/>
      <c r="BD230" s="402"/>
      <c r="BE230" s="403"/>
      <c r="BF230" s="402"/>
      <c r="BG230" s="403"/>
      <c r="BH230" s="402"/>
      <c r="BI230" s="403"/>
      <c r="BJ230" s="402"/>
      <c r="BK230" s="403"/>
      <c r="BL230" s="402"/>
      <c r="BM230" s="403"/>
      <c r="BN230" s="402"/>
      <c r="BO230" s="403"/>
      <c r="BP230" s="402"/>
      <c r="BQ230" s="403"/>
      <c r="BR230" s="402"/>
      <c r="BS230" s="403"/>
      <c r="BT230" s="402"/>
      <c r="BU230" s="403"/>
      <c r="BV230" s="337">
        <f t="shared" si="91"/>
        <v>0</v>
      </c>
      <c r="BW230" s="337">
        <f t="shared" si="92"/>
        <v>0</v>
      </c>
    </row>
    <row r="231" spans="1:75" s="64" customFormat="1" ht="21.95" customHeight="1" x14ac:dyDescent="0.25">
      <c r="A231" s="425" t="s">
        <v>3374</v>
      </c>
      <c r="B231" s="526" t="s">
        <v>3375</v>
      </c>
      <c r="C231" s="527">
        <v>1</v>
      </c>
      <c r="D231" s="528" t="s">
        <v>3376</v>
      </c>
      <c r="E231" s="426" t="s">
        <v>3377</v>
      </c>
      <c r="F231" s="529" t="s">
        <v>3182</v>
      </c>
      <c r="G231" s="529" t="s">
        <v>3183</v>
      </c>
      <c r="H231" s="530" t="s">
        <v>2108</v>
      </c>
      <c r="I231" s="384" t="s">
        <v>2108</v>
      </c>
      <c r="J231" s="353" t="s">
        <v>3184</v>
      </c>
      <c r="K231" s="354" t="s">
        <v>3185</v>
      </c>
      <c r="L231" s="402"/>
      <c r="M231" s="403"/>
      <c r="N231" s="402"/>
      <c r="O231" s="403"/>
      <c r="P231" s="402"/>
      <c r="Q231" s="403"/>
      <c r="R231" s="402"/>
      <c r="S231" s="403"/>
      <c r="T231" s="402"/>
      <c r="U231" s="403"/>
      <c r="V231" s="402"/>
      <c r="W231" s="403"/>
      <c r="X231" s="402"/>
      <c r="Y231" s="403"/>
      <c r="Z231" s="402"/>
      <c r="AA231" s="403"/>
      <c r="AB231" s="402"/>
      <c r="AC231" s="403"/>
      <c r="AD231" s="402"/>
      <c r="AE231" s="403"/>
      <c r="AF231" s="402"/>
      <c r="AG231" s="403"/>
      <c r="AH231" s="402"/>
      <c r="AI231" s="403"/>
      <c r="AJ231" s="402"/>
      <c r="AK231" s="403"/>
      <c r="AL231" s="402"/>
      <c r="AM231" s="403"/>
      <c r="AN231" s="402"/>
      <c r="AO231" s="403"/>
      <c r="AP231" s="402"/>
      <c r="AQ231" s="403"/>
      <c r="AR231" s="402"/>
      <c r="AS231" s="403"/>
      <c r="AT231" s="402"/>
      <c r="AU231" s="403"/>
      <c r="AV231" s="402"/>
      <c r="AW231" s="403"/>
      <c r="AX231" s="402"/>
      <c r="AY231" s="403"/>
      <c r="AZ231" s="402"/>
      <c r="BA231" s="403"/>
      <c r="BB231" s="402"/>
      <c r="BC231" s="403"/>
      <c r="BD231" s="402"/>
      <c r="BE231" s="403"/>
      <c r="BF231" s="402"/>
      <c r="BG231" s="403"/>
      <c r="BH231" s="402"/>
      <c r="BI231" s="403"/>
      <c r="BJ231" s="402"/>
      <c r="BK231" s="403"/>
      <c r="BL231" s="402"/>
      <c r="BM231" s="403"/>
      <c r="BN231" s="402"/>
      <c r="BO231" s="403"/>
      <c r="BP231" s="402"/>
      <c r="BQ231" s="403"/>
      <c r="BR231" s="402"/>
      <c r="BS231" s="403"/>
      <c r="BT231" s="402"/>
      <c r="BU231" s="403"/>
      <c r="BV231" s="337">
        <f>L231+N231+P231+R231+T231+V231+X231+Z231+AB231+AD231+AF231+AH231+AJ231+AL231+AN231+AP231+AR231+AT231+AV231+AX231+AZ231+BB231+BD231+BF231+BH231+BJ231+BL231+BN231+BP231+BR231+BT231</f>
        <v>0</v>
      </c>
      <c r="BW231" s="337">
        <f>M231+O231+Q231+S231+U231+W231+Y231+AA231+AC231+AE231+AG231+AI231+AK231+AM231+AO231+AQ231+AS231+AU231+AW231+AY231+BA231+BC231+BE231+BG231+BI231+BK231+BM231+BO231+BQ231+BS231+BU231</f>
        <v>0</v>
      </c>
    </row>
    <row r="232" spans="1:75" s="64" customFormat="1" ht="21.95" customHeight="1" x14ac:dyDescent="0.2">
      <c r="A232" s="385" t="s">
        <v>3374</v>
      </c>
      <c r="B232" s="386" t="s">
        <v>3375</v>
      </c>
      <c r="C232" s="352" t="s">
        <v>3186</v>
      </c>
      <c r="D232" s="387" t="s">
        <v>3376</v>
      </c>
      <c r="E232" s="388" t="s">
        <v>3377</v>
      </c>
      <c r="F232" s="389" t="s">
        <v>3182</v>
      </c>
      <c r="G232" s="389" t="s">
        <v>3183</v>
      </c>
      <c r="H232" s="390" t="s">
        <v>2108</v>
      </c>
      <c r="I232" s="391" t="s">
        <v>2108</v>
      </c>
      <c r="J232" s="353" t="s">
        <v>3184</v>
      </c>
      <c r="K232" s="353" t="s">
        <v>3187</v>
      </c>
      <c r="L232" s="400">
        <v>4</v>
      </c>
      <c r="M232" s="401"/>
      <c r="N232" s="400"/>
      <c r="O232" s="401"/>
      <c r="P232" s="400"/>
      <c r="Q232" s="401"/>
      <c r="R232" s="400"/>
      <c r="S232" s="401"/>
      <c r="T232" s="400"/>
      <c r="U232" s="401"/>
      <c r="V232" s="400"/>
      <c r="W232" s="401"/>
      <c r="X232" s="400">
        <v>3</v>
      </c>
      <c r="Y232" s="401"/>
      <c r="Z232" s="400">
        <v>4</v>
      </c>
      <c r="AA232" s="401"/>
      <c r="AB232" s="400"/>
      <c r="AC232" s="401"/>
      <c r="AD232" s="400">
        <v>3</v>
      </c>
      <c r="AE232" s="401"/>
      <c r="AF232" s="400"/>
      <c r="AG232" s="401"/>
      <c r="AH232" s="400"/>
      <c r="AI232" s="401"/>
      <c r="AJ232" s="400"/>
      <c r="AK232" s="401"/>
      <c r="AL232" s="400">
        <v>3</v>
      </c>
      <c r="AM232" s="401"/>
      <c r="AN232" s="400">
        <v>4</v>
      </c>
      <c r="AO232" s="401"/>
      <c r="AP232" s="400"/>
      <c r="AQ232" s="401"/>
      <c r="AR232" s="400">
        <v>3</v>
      </c>
      <c r="AS232" s="401"/>
      <c r="AT232" s="400"/>
      <c r="AU232" s="401"/>
      <c r="AV232" s="400"/>
      <c r="AW232" s="401"/>
      <c r="AX232" s="400"/>
      <c r="AY232" s="401"/>
      <c r="AZ232" s="400"/>
      <c r="BA232" s="401"/>
      <c r="BB232" s="400">
        <v>4</v>
      </c>
      <c r="BC232" s="401"/>
      <c r="BD232" s="400"/>
      <c r="BE232" s="401"/>
      <c r="BF232" s="400">
        <v>3</v>
      </c>
      <c r="BG232" s="401"/>
      <c r="BH232" s="400"/>
      <c r="BI232" s="401"/>
      <c r="BJ232" s="400"/>
      <c r="BK232" s="401"/>
      <c r="BL232" s="400"/>
      <c r="BM232" s="401"/>
      <c r="BN232" s="400">
        <v>3</v>
      </c>
      <c r="BO232" s="401"/>
      <c r="BP232" s="400">
        <v>4</v>
      </c>
      <c r="BQ232" s="401"/>
      <c r="BR232" s="400"/>
      <c r="BS232" s="401"/>
      <c r="BT232" s="400"/>
      <c r="BU232" s="401"/>
      <c r="BV232" s="337">
        <f t="shared" ref="BV232:BV235" si="93">L232+N232+P232+R232+T232+V232+X232+Z232+AB232+AD232+AF232+AH232+AJ232+AL232+AN232+AP232+AR232+AT232+AV232+AX232+AZ232+BB232+BD232+BF232+BH232+BJ232+BL232+BN232+BP232+BR232+BT232</f>
        <v>38</v>
      </c>
      <c r="BW232" s="337">
        <f t="shared" ref="BW232:BW235" si="94">M232+O232+Q232+S232+U232+W232+Y232+AA232+AC232+AE232+AG232+AI232+AK232+AM232+AO232+AQ232+AS232+AU232+AW232+AY232+BA232+BC232+BE232+BG232+BI232+BK232+BM232+BO232+BQ232+BS232+BU232</f>
        <v>0</v>
      </c>
    </row>
    <row r="233" spans="1:75" s="64" customFormat="1" ht="21.95" customHeight="1" x14ac:dyDescent="0.2">
      <c r="A233" s="385" t="s">
        <v>3374</v>
      </c>
      <c r="B233" s="386" t="s">
        <v>3375</v>
      </c>
      <c r="C233" s="392" t="s">
        <v>3186</v>
      </c>
      <c r="D233" s="387" t="s">
        <v>3376</v>
      </c>
      <c r="E233" s="388" t="s">
        <v>3377</v>
      </c>
      <c r="F233" s="389" t="s">
        <v>3182</v>
      </c>
      <c r="G233" s="389" t="s">
        <v>3183</v>
      </c>
      <c r="H233" s="390" t="s">
        <v>2108</v>
      </c>
      <c r="I233" s="391" t="s">
        <v>2108</v>
      </c>
      <c r="J233" s="353" t="s">
        <v>3184</v>
      </c>
      <c r="K233" s="355" t="s">
        <v>3188</v>
      </c>
      <c r="L233" s="400"/>
      <c r="M233" s="401"/>
      <c r="N233" s="400"/>
      <c r="O233" s="401"/>
      <c r="P233" s="400"/>
      <c r="Q233" s="401"/>
      <c r="R233" s="400"/>
      <c r="S233" s="401"/>
      <c r="T233" s="400"/>
      <c r="U233" s="401"/>
      <c r="V233" s="400"/>
      <c r="W233" s="401"/>
      <c r="X233" s="400"/>
      <c r="Y233" s="401"/>
      <c r="Z233" s="400"/>
      <c r="AA233" s="401"/>
      <c r="AB233" s="400"/>
      <c r="AC233" s="401"/>
      <c r="AD233" s="400"/>
      <c r="AE233" s="401"/>
      <c r="AF233" s="400"/>
      <c r="AG233" s="401"/>
      <c r="AH233" s="400"/>
      <c r="AI233" s="401"/>
      <c r="AJ233" s="400"/>
      <c r="AK233" s="401"/>
      <c r="AL233" s="400"/>
      <c r="AM233" s="401"/>
      <c r="AN233" s="400"/>
      <c r="AO233" s="401"/>
      <c r="AP233" s="400"/>
      <c r="AQ233" s="401"/>
      <c r="AR233" s="400"/>
      <c r="AS233" s="401"/>
      <c r="AT233" s="400"/>
      <c r="AU233" s="401"/>
      <c r="AV233" s="400"/>
      <c r="AW233" s="401"/>
      <c r="AX233" s="400"/>
      <c r="AY233" s="401"/>
      <c r="AZ233" s="400"/>
      <c r="BA233" s="401"/>
      <c r="BB233" s="400"/>
      <c r="BC233" s="401"/>
      <c r="BD233" s="400"/>
      <c r="BE233" s="401"/>
      <c r="BF233" s="400"/>
      <c r="BG233" s="401"/>
      <c r="BH233" s="400"/>
      <c r="BI233" s="401"/>
      <c r="BJ233" s="400"/>
      <c r="BK233" s="401"/>
      <c r="BL233" s="400"/>
      <c r="BM233" s="401"/>
      <c r="BN233" s="400"/>
      <c r="BO233" s="401"/>
      <c r="BP233" s="400"/>
      <c r="BQ233" s="401"/>
      <c r="BR233" s="400"/>
      <c r="BS233" s="401"/>
      <c r="BT233" s="400"/>
      <c r="BU233" s="401"/>
      <c r="BV233" s="337">
        <f t="shared" si="93"/>
        <v>0</v>
      </c>
      <c r="BW233" s="337">
        <f t="shared" si="94"/>
        <v>0</v>
      </c>
    </row>
    <row r="234" spans="1:75" s="64" customFormat="1" ht="21.95" customHeight="1" x14ac:dyDescent="0.2">
      <c r="A234" s="385" t="s">
        <v>3374</v>
      </c>
      <c r="B234" s="386" t="s">
        <v>3375</v>
      </c>
      <c r="C234" s="392" t="s">
        <v>3186</v>
      </c>
      <c r="D234" s="387" t="s">
        <v>3376</v>
      </c>
      <c r="E234" s="388" t="s">
        <v>3377</v>
      </c>
      <c r="F234" s="389" t="s">
        <v>3182</v>
      </c>
      <c r="G234" s="389" t="s">
        <v>3183</v>
      </c>
      <c r="H234" s="390" t="s">
        <v>2108</v>
      </c>
      <c r="I234" s="391" t="s">
        <v>2108</v>
      </c>
      <c r="J234" s="353" t="s">
        <v>3184</v>
      </c>
      <c r="K234" s="356" t="s">
        <v>3189</v>
      </c>
      <c r="L234" s="400"/>
      <c r="M234" s="401"/>
      <c r="N234" s="400"/>
      <c r="O234" s="401"/>
      <c r="P234" s="400"/>
      <c r="Q234" s="401"/>
      <c r="R234" s="400"/>
      <c r="S234" s="401"/>
      <c r="T234" s="400"/>
      <c r="U234" s="401"/>
      <c r="V234" s="400"/>
      <c r="W234" s="401"/>
      <c r="X234" s="400"/>
      <c r="Y234" s="401"/>
      <c r="Z234" s="400"/>
      <c r="AA234" s="401"/>
      <c r="AB234" s="400"/>
      <c r="AC234" s="401"/>
      <c r="AD234" s="400"/>
      <c r="AE234" s="401"/>
      <c r="AF234" s="400"/>
      <c r="AG234" s="401"/>
      <c r="AH234" s="400"/>
      <c r="AI234" s="401"/>
      <c r="AJ234" s="400"/>
      <c r="AK234" s="401"/>
      <c r="AL234" s="400"/>
      <c r="AM234" s="401"/>
      <c r="AN234" s="400"/>
      <c r="AO234" s="401"/>
      <c r="AP234" s="400"/>
      <c r="AQ234" s="401"/>
      <c r="AR234" s="400"/>
      <c r="AS234" s="401"/>
      <c r="AT234" s="400"/>
      <c r="AU234" s="401"/>
      <c r="AV234" s="400"/>
      <c r="AW234" s="401"/>
      <c r="AX234" s="400"/>
      <c r="AY234" s="401"/>
      <c r="AZ234" s="400"/>
      <c r="BA234" s="401"/>
      <c r="BB234" s="400"/>
      <c r="BC234" s="401"/>
      <c r="BD234" s="400"/>
      <c r="BE234" s="401"/>
      <c r="BF234" s="400"/>
      <c r="BG234" s="401"/>
      <c r="BH234" s="400"/>
      <c r="BI234" s="401"/>
      <c r="BJ234" s="400"/>
      <c r="BK234" s="401"/>
      <c r="BL234" s="400"/>
      <c r="BM234" s="401"/>
      <c r="BN234" s="400"/>
      <c r="BO234" s="401"/>
      <c r="BP234" s="400"/>
      <c r="BQ234" s="401"/>
      <c r="BR234" s="400"/>
      <c r="BS234" s="401"/>
      <c r="BT234" s="400"/>
      <c r="BU234" s="401"/>
      <c r="BV234" s="337">
        <f t="shared" si="93"/>
        <v>0</v>
      </c>
      <c r="BW234" s="337">
        <f t="shared" si="94"/>
        <v>0</v>
      </c>
    </row>
    <row r="235" spans="1:75" s="64" customFormat="1" ht="21.95" customHeight="1" thickBot="1" x14ac:dyDescent="0.25">
      <c r="A235" s="898" t="s">
        <v>3374</v>
      </c>
      <c r="B235" s="393" t="s">
        <v>3375</v>
      </c>
      <c r="C235" s="394" t="s">
        <v>3186</v>
      </c>
      <c r="D235" s="395" t="s">
        <v>3376</v>
      </c>
      <c r="E235" s="411" t="s">
        <v>3377</v>
      </c>
      <c r="F235" s="396" t="s">
        <v>3182</v>
      </c>
      <c r="G235" s="396" t="s">
        <v>3183</v>
      </c>
      <c r="H235" s="397" t="s">
        <v>2108</v>
      </c>
      <c r="I235" s="899" t="s">
        <v>2108</v>
      </c>
      <c r="J235" s="353" t="s">
        <v>3184</v>
      </c>
      <c r="K235" s="357" t="s">
        <v>60</v>
      </c>
      <c r="L235" s="402"/>
      <c r="M235" s="403"/>
      <c r="N235" s="402"/>
      <c r="O235" s="403"/>
      <c r="P235" s="402"/>
      <c r="Q235" s="403"/>
      <c r="R235" s="402"/>
      <c r="S235" s="403"/>
      <c r="T235" s="402"/>
      <c r="U235" s="403"/>
      <c r="V235" s="402"/>
      <c r="W235" s="403"/>
      <c r="X235" s="402"/>
      <c r="Y235" s="403"/>
      <c r="Z235" s="402"/>
      <c r="AA235" s="403"/>
      <c r="AB235" s="402"/>
      <c r="AC235" s="403"/>
      <c r="AD235" s="402"/>
      <c r="AE235" s="403"/>
      <c r="AF235" s="402"/>
      <c r="AG235" s="403"/>
      <c r="AH235" s="402"/>
      <c r="AI235" s="403"/>
      <c r="AJ235" s="402"/>
      <c r="AK235" s="403"/>
      <c r="AL235" s="402"/>
      <c r="AM235" s="403"/>
      <c r="AN235" s="402"/>
      <c r="AO235" s="403"/>
      <c r="AP235" s="402"/>
      <c r="AQ235" s="403"/>
      <c r="AR235" s="402"/>
      <c r="AS235" s="403"/>
      <c r="AT235" s="402"/>
      <c r="AU235" s="403"/>
      <c r="AV235" s="402"/>
      <c r="AW235" s="403"/>
      <c r="AX235" s="402"/>
      <c r="AY235" s="403"/>
      <c r="AZ235" s="402"/>
      <c r="BA235" s="403"/>
      <c r="BB235" s="402"/>
      <c r="BC235" s="403"/>
      <c r="BD235" s="402"/>
      <c r="BE235" s="403"/>
      <c r="BF235" s="402"/>
      <c r="BG235" s="403"/>
      <c r="BH235" s="402"/>
      <c r="BI235" s="403"/>
      <c r="BJ235" s="402"/>
      <c r="BK235" s="403"/>
      <c r="BL235" s="402"/>
      <c r="BM235" s="403"/>
      <c r="BN235" s="402"/>
      <c r="BO235" s="403"/>
      <c r="BP235" s="402"/>
      <c r="BQ235" s="403"/>
      <c r="BR235" s="402"/>
      <c r="BS235" s="403"/>
      <c r="BT235" s="402"/>
      <c r="BU235" s="403"/>
      <c r="BV235" s="337">
        <f t="shared" si="93"/>
        <v>0</v>
      </c>
      <c r="BW235" s="337">
        <f t="shared" si="94"/>
        <v>0</v>
      </c>
    </row>
    <row r="236" spans="1:75" s="64" customFormat="1" ht="21.95" customHeight="1" x14ac:dyDescent="0.25">
      <c r="A236" s="425" t="s">
        <v>3378</v>
      </c>
      <c r="B236" s="526" t="s">
        <v>3379</v>
      </c>
      <c r="C236" s="527">
        <v>1</v>
      </c>
      <c r="D236" s="528" t="s">
        <v>3380</v>
      </c>
      <c r="E236" s="426" t="s">
        <v>3381</v>
      </c>
      <c r="F236" s="529" t="s">
        <v>3182</v>
      </c>
      <c r="G236" s="529" t="s">
        <v>3183</v>
      </c>
      <c r="H236" s="530" t="s">
        <v>2110</v>
      </c>
      <c r="I236" s="384" t="s">
        <v>2110</v>
      </c>
      <c r="J236" s="353" t="s">
        <v>3184</v>
      </c>
      <c r="K236" s="354" t="s">
        <v>3185</v>
      </c>
      <c r="L236" s="402"/>
      <c r="M236" s="403"/>
      <c r="N236" s="402"/>
      <c r="O236" s="403"/>
      <c r="P236" s="402"/>
      <c r="Q236" s="403"/>
      <c r="R236" s="402"/>
      <c r="S236" s="403"/>
      <c r="T236" s="402"/>
      <c r="U236" s="403"/>
      <c r="V236" s="402"/>
      <c r="W236" s="403"/>
      <c r="X236" s="402"/>
      <c r="Y236" s="403"/>
      <c r="Z236" s="402"/>
      <c r="AA236" s="403"/>
      <c r="AB236" s="402"/>
      <c r="AC236" s="403"/>
      <c r="AD236" s="402"/>
      <c r="AE236" s="403"/>
      <c r="AF236" s="402"/>
      <c r="AG236" s="403"/>
      <c r="AH236" s="402"/>
      <c r="AI236" s="403"/>
      <c r="AJ236" s="402"/>
      <c r="AK236" s="403"/>
      <c r="AL236" s="402"/>
      <c r="AM236" s="403"/>
      <c r="AN236" s="402"/>
      <c r="AO236" s="403"/>
      <c r="AP236" s="402"/>
      <c r="AQ236" s="403"/>
      <c r="AR236" s="402"/>
      <c r="AS236" s="403"/>
      <c r="AT236" s="402"/>
      <c r="AU236" s="403"/>
      <c r="AV236" s="402"/>
      <c r="AW236" s="403"/>
      <c r="AX236" s="402"/>
      <c r="AY236" s="403"/>
      <c r="AZ236" s="402"/>
      <c r="BA236" s="403"/>
      <c r="BB236" s="402"/>
      <c r="BC236" s="403"/>
      <c r="BD236" s="402"/>
      <c r="BE236" s="403"/>
      <c r="BF236" s="402"/>
      <c r="BG236" s="403"/>
      <c r="BH236" s="402"/>
      <c r="BI236" s="403"/>
      <c r="BJ236" s="402"/>
      <c r="BK236" s="403"/>
      <c r="BL236" s="402"/>
      <c r="BM236" s="403"/>
      <c r="BN236" s="402"/>
      <c r="BO236" s="403"/>
      <c r="BP236" s="402"/>
      <c r="BQ236" s="403"/>
      <c r="BR236" s="402"/>
      <c r="BS236" s="403"/>
      <c r="BT236" s="402"/>
      <c r="BU236" s="403"/>
      <c r="BV236" s="337">
        <f>L236+N236+P236+R236+T236+V236+X236+Z236+AB236+AD236+AF236+AH236+AJ236+AL236+AN236+AP236+AR236+AT236+AV236+AX236+AZ236+BB236+BD236+BF236+BH236+BJ236+BL236+BN236+BP236+BR236+BT236</f>
        <v>0</v>
      </c>
      <c r="BW236" s="337">
        <f>M236+O236+Q236+S236+U236+W236+Y236+AA236+AC236+AE236+AG236+AI236+AK236+AM236+AO236+AQ236+AS236+AU236+AW236+AY236+BA236+BC236+BE236+BG236+BI236+BK236+BM236+BO236+BQ236+BS236+BU236</f>
        <v>0</v>
      </c>
    </row>
    <row r="237" spans="1:75" s="64" customFormat="1" ht="21.95" customHeight="1" x14ac:dyDescent="0.2">
      <c r="A237" s="385" t="s">
        <v>3378</v>
      </c>
      <c r="B237" s="386" t="s">
        <v>3379</v>
      </c>
      <c r="C237" s="352" t="s">
        <v>3186</v>
      </c>
      <c r="D237" s="387" t="s">
        <v>3380</v>
      </c>
      <c r="E237" s="388" t="s">
        <v>3381</v>
      </c>
      <c r="F237" s="389" t="s">
        <v>3182</v>
      </c>
      <c r="G237" s="389" t="s">
        <v>3183</v>
      </c>
      <c r="H237" s="390" t="s">
        <v>2110</v>
      </c>
      <c r="I237" s="391" t="s">
        <v>2110</v>
      </c>
      <c r="J237" s="353" t="s">
        <v>3184</v>
      </c>
      <c r="K237" s="353" t="s">
        <v>3187</v>
      </c>
      <c r="L237" s="400"/>
      <c r="M237" s="401"/>
      <c r="N237" s="400"/>
      <c r="O237" s="401"/>
      <c r="P237" s="400"/>
      <c r="Q237" s="401"/>
      <c r="R237" s="400"/>
      <c r="S237" s="401"/>
      <c r="T237" s="400"/>
      <c r="U237" s="401"/>
      <c r="V237" s="400"/>
      <c r="W237" s="401"/>
      <c r="X237" s="400"/>
      <c r="Y237" s="401"/>
      <c r="Z237" s="400"/>
      <c r="AA237" s="401"/>
      <c r="AB237" s="400"/>
      <c r="AC237" s="401"/>
      <c r="AD237" s="400"/>
      <c r="AE237" s="401"/>
      <c r="AF237" s="400"/>
      <c r="AG237" s="401"/>
      <c r="AH237" s="400"/>
      <c r="AI237" s="401"/>
      <c r="AJ237" s="400"/>
      <c r="AK237" s="401"/>
      <c r="AL237" s="400"/>
      <c r="AM237" s="401"/>
      <c r="AN237" s="400"/>
      <c r="AO237" s="401"/>
      <c r="AP237" s="400"/>
      <c r="AQ237" s="401"/>
      <c r="AR237" s="400"/>
      <c r="AS237" s="401"/>
      <c r="AT237" s="400"/>
      <c r="AU237" s="401"/>
      <c r="AV237" s="400"/>
      <c r="AW237" s="401"/>
      <c r="AX237" s="400"/>
      <c r="AY237" s="401"/>
      <c r="AZ237" s="400"/>
      <c r="BA237" s="401"/>
      <c r="BB237" s="400"/>
      <c r="BC237" s="401"/>
      <c r="BD237" s="400"/>
      <c r="BE237" s="401"/>
      <c r="BF237" s="400"/>
      <c r="BG237" s="401"/>
      <c r="BH237" s="400"/>
      <c r="BI237" s="401"/>
      <c r="BJ237" s="400"/>
      <c r="BK237" s="401"/>
      <c r="BL237" s="400"/>
      <c r="BM237" s="401"/>
      <c r="BN237" s="400"/>
      <c r="BO237" s="401"/>
      <c r="BP237" s="400"/>
      <c r="BQ237" s="401"/>
      <c r="BR237" s="400"/>
      <c r="BS237" s="401"/>
      <c r="BT237" s="400"/>
      <c r="BU237" s="401"/>
      <c r="BV237" s="337">
        <f t="shared" ref="BV237:BV240" si="95">L237+N237+P237+R237+T237+V237+X237+Z237+AB237+AD237+AF237+AH237+AJ237+AL237+AN237+AP237+AR237+AT237+AV237+AX237+AZ237+BB237+BD237+BF237+BH237+BJ237+BL237+BN237+BP237+BR237+BT237</f>
        <v>0</v>
      </c>
      <c r="BW237" s="337">
        <f t="shared" ref="BW237:BW240" si="96">M237+O237+Q237+S237+U237+W237+Y237+AA237+AC237+AE237+AG237+AI237+AK237+AM237+AO237+AQ237+AS237+AU237+AW237+AY237+BA237+BC237+BE237+BG237+BI237+BK237+BM237+BO237+BQ237+BS237+BU237</f>
        <v>0</v>
      </c>
    </row>
    <row r="238" spans="1:75" s="64" customFormat="1" ht="21.95" customHeight="1" x14ac:dyDescent="0.2">
      <c r="A238" s="385" t="s">
        <v>3378</v>
      </c>
      <c r="B238" s="386" t="s">
        <v>3379</v>
      </c>
      <c r="C238" s="392" t="s">
        <v>3186</v>
      </c>
      <c r="D238" s="387" t="s">
        <v>3380</v>
      </c>
      <c r="E238" s="388" t="s">
        <v>3381</v>
      </c>
      <c r="F238" s="389" t="s">
        <v>3182</v>
      </c>
      <c r="G238" s="389" t="s">
        <v>3183</v>
      </c>
      <c r="H238" s="390" t="s">
        <v>2110</v>
      </c>
      <c r="I238" s="391" t="s">
        <v>2110</v>
      </c>
      <c r="J238" s="353" t="s">
        <v>3184</v>
      </c>
      <c r="K238" s="355" t="s">
        <v>3188</v>
      </c>
      <c r="L238" s="400"/>
      <c r="M238" s="401"/>
      <c r="N238" s="400"/>
      <c r="O238" s="401"/>
      <c r="P238" s="400"/>
      <c r="Q238" s="401"/>
      <c r="R238" s="400"/>
      <c r="S238" s="401"/>
      <c r="T238" s="400"/>
      <c r="U238" s="401"/>
      <c r="V238" s="400"/>
      <c r="W238" s="401"/>
      <c r="X238" s="400"/>
      <c r="Y238" s="401"/>
      <c r="Z238" s="400"/>
      <c r="AA238" s="401"/>
      <c r="AB238" s="400"/>
      <c r="AC238" s="401"/>
      <c r="AD238" s="400"/>
      <c r="AE238" s="401"/>
      <c r="AF238" s="400"/>
      <c r="AG238" s="401"/>
      <c r="AH238" s="400"/>
      <c r="AI238" s="401"/>
      <c r="AJ238" s="400"/>
      <c r="AK238" s="401"/>
      <c r="AL238" s="400"/>
      <c r="AM238" s="401"/>
      <c r="AN238" s="400"/>
      <c r="AO238" s="401"/>
      <c r="AP238" s="400"/>
      <c r="AQ238" s="401"/>
      <c r="AR238" s="400"/>
      <c r="AS238" s="401"/>
      <c r="AT238" s="400"/>
      <c r="AU238" s="401"/>
      <c r="AV238" s="400"/>
      <c r="AW238" s="401"/>
      <c r="AX238" s="400"/>
      <c r="AY238" s="401"/>
      <c r="AZ238" s="400"/>
      <c r="BA238" s="401"/>
      <c r="BB238" s="400"/>
      <c r="BC238" s="401"/>
      <c r="BD238" s="400"/>
      <c r="BE238" s="401"/>
      <c r="BF238" s="400"/>
      <c r="BG238" s="401"/>
      <c r="BH238" s="400"/>
      <c r="BI238" s="401"/>
      <c r="BJ238" s="400"/>
      <c r="BK238" s="401"/>
      <c r="BL238" s="400"/>
      <c r="BM238" s="401"/>
      <c r="BN238" s="400"/>
      <c r="BO238" s="401"/>
      <c r="BP238" s="400"/>
      <c r="BQ238" s="401"/>
      <c r="BR238" s="400"/>
      <c r="BS238" s="401"/>
      <c r="BT238" s="400"/>
      <c r="BU238" s="401"/>
      <c r="BV238" s="337">
        <f t="shared" si="95"/>
        <v>0</v>
      </c>
      <c r="BW238" s="337">
        <f t="shared" si="96"/>
        <v>0</v>
      </c>
    </row>
    <row r="239" spans="1:75" s="64" customFormat="1" ht="21.95" customHeight="1" x14ac:dyDescent="0.2">
      <c r="A239" s="385" t="s">
        <v>3378</v>
      </c>
      <c r="B239" s="386" t="s">
        <v>3379</v>
      </c>
      <c r="C239" s="392" t="s">
        <v>3186</v>
      </c>
      <c r="D239" s="387" t="s">
        <v>3380</v>
      </c>
      <c r="E239" s="388" t="s">
        <v>3381</v>
      </c>
      <c r="F239" s="389" t="s">
        <v>3182</v>
      </c>
      <c r="G239" s="389" t="s">
        <v>3183</v>
      </c>
      <c r="H239" s="390" t="s">
        <v>2110</v>
      </c>
      <c r="I239" s="391" t="s">
        <v>2110</v>
      </c>
      <c r="J239" s="353" t="s">
        <v>3184</v>
      </c>
      <c r="K239" s="356" t="s">
        <v>3189</v>
      </c>
      <c r="L239" s="400"/>
      <c r="M239" s="401"/>
      <c r="N239" s="400"/>
      <c r="O239" s="401"/>
      <c r="P239" s="400"/>
      <c r="Q239" s="401"/>
      <c r="R239" s="400"/>
      <c r="S239" s="401"/>
      <c r="T239" s="400"/>
      <c r="U239" s="401"/>
      <c r="V239" s="400"/>
      <c r="W239" s="401"/>
      <c r="X239" s="400"/>
      <c r="Y239" s="401"/>
      <c r="Z239" s="400"/>
      <c r="AA239" s="401"/>
      <c r="AB239" s="400"/>
      <c r="AC239" s="401"/>
      <c r="AD239" s="400"/>
      <c r="AE239" s="401"/>
      <c r="AF239" s="400"/>
      <c r="AG239" s="401"/>
      <c r="AH239" s="400"/>
      <c r="AI239" s="401"/>
      <c r="AJ239" s="400"/>
      <c r="AK239" s="401"/>
      <c r="AL239" s="400"/>
      <c r="AM239" s="401"/>
      <c r="AN239" s="400"/>
      <c r="AO239" s="401"/>
      <c r="AP239" s="400"/>
      <c r="AQ239" s="401"/>
      <c r="AR239" s="400"/>
      <c r="AS239" s="401"/>
      <c r="AT239" s="400"/>
      <c r="AU239" s="401"/>
      <c r="AV239" s="400"/>
      <c r="AW239" s="401"/>
      <c r="AX239" s="400"/>
      <c r="AY239" s="401"/>
      <c r="AZ239" s="400"/>
      <c r="BA239" s="401"/>
      <c r="BB239" s="400"/>
      <c r="BC239" s="401"/>
      <c r="BD239" s="400"/>
      <c r="BE239" s="401"/>
      <c r="BF239" s="400"/>
      <c r="BG239" s="401"/>
      <c r="BH239" s="400"/>
      <c r="BI239" s="401"/>
      <c r="BJ239" s="400"/>
      <c r="BK239" s="401"/>
      <c r="BL239" s="400"/>
      <c r="BM239" s="401"/>
      <c r="BN239" s="400"/>
      <c r="BO239" s="401"/>
      <c r="BP239" s="400"/>
      <c r="BQ239" s="401"/>
      <c r="BR239" s="400"/>
      <c r="BS239" s="401"/>
      <c r="BT239" s="400"/>
      <c r="BU239" s="401"/>
      <c r="BV239" s="337">
        <f t="shared" si="95"/>
        <v>0</v>
      </c>
      <c r="BW239" s="337">
        <f t="shared" si="96"/>
        <v>0</v>
      </c>
    </row>
    <row r="240" spans="1:75" s="64" customFormat="1" ht="21.95" customHeight="1" thickBot="1" x14ac:dyDescent="0.25">
      <c r="A240" s="898" t="s">
        <v>3378</v>
      </c>
      <c r="B240" s="393" t="s">
        <v>3379</v>
      </c>
      <c r="C240" s="394" t="s">
        <v>3186</v>
      </c>
      <c r="D240" s="395" t="s">
        <v>3380</v>
      </c>
      <c r="E240" s="411" t="s">
        <v>3381</v>
      </c>
      <c r="F240" s="396" t="s">
        <v>3182</v>
      </c>
      <c r="G240" s="396" t="s">
        <v>3183</v>
      </c>
      <c r="H240" s="397" t="s">
        <v>2110</v>
      </c>
      <c r="I240" s="899" t="s">
        <v>2110</v>
      </c>
      <c r="J240" s="353" t="s">
        <v>3184</v>
      </c>
      <c r="K240" s="357" t="s">
        <v>60</v>
      </c>
      <c r="L240" s="402"/>
      <c r="M240" s="403"/>
      <c r="N240" s="402"/>
      <c r="O240" s="403"/>
      <c r="P240" s="402"/>
      <c r="Q240" s="403"/>
      <c r="R240" s="402"/>
      <c r="S240" s="403"/>
      <c r="T240" s="402"/>
      <c r="U240" s="403"/>
      <c r="V240" s="402"/>
      <c r="W240" s="403"/>
      <c r="X240" s="402"/>
      <c r="Y240" s="403"/>
      <c r="Z240" s="402"/>
      <c r="AA240" s="403"/>
      <c r="AB240" s="402"/>
      <c r="AC240" s="403"/>
      <c r="AD240" s="402"/>
      <c r="AE240" s="403"/>
      <c r="AF240" s="402"/>
      <c r="AG240" s="403"/>
      <c r="AH240" s="402"/>
      <c r="AI240" s="403"/>
      <c r="AJ240" s="402"/>
      <c r="AK240" s="403"/>
      <c r="AL240" s="402"/>
      <c r="AM240" s="403"/>
      <c r="AN240" s="402"/>
      <c r="AO240" s="403"/>
      <c r="AP240" s="402"/>
      <c r="AQ240" s="403"/>
      <c r="AR240" s="402"/>
      <c r="AS240" s="403"/>
      <c r="AT240" s="402"/>
      <c r="AU240" s="403"/>
      <c r="AV240" s="402"/>
      <c r="AW240" s="403"/>
      <c r="AX240" s="402"/>
      <c r="AY240" s="403"/>
      <c r="AZ240" s="402"/>
      <c r="BA240" s="403"/>
      <c r="BB240" s="402"/>
      <c r="BC240" s="403"/>
      <c r="BD240" s="402"/>
      <c r="BE240" s="403"/>
      <c r="BF240" s="402"/>
      <c r="BG240" s="403"/>
      <c r="BH240" s="402"/>
      <c r="BI240" s="403"/>
      <c r="BJ240" s="402"/>
      <c r="BK240" s="403"/>
      <c r="BL240" s="402"/>
      <c r="BM240" s="403"/>
      <c r="BN240" s="402"/>
      <c r="BO240" s="403"/>
      <c r="BP240" s="402"/>
      <c r="BQ240" s="403"/>
      <c r="BR240" s="402"/>
      <c r="BS240" s="403"/>
      <c r="BT240" s="402"/>
      <c r="BU240" s="403"/>
      <c r="BV240" s="337">
        <f t="shared" si="95"/>
        <v>0</v>
      </c>
      <c r="BW240" s="337">
        <f t="shared" si="96"/>
        <v>0</v>
      </c>
    </row>
    <row r="241" spans="1:75" s="64" customFormat="1" ht="21.95" customHeight="1" x14ac:dyDescent="0.25">
      <c r="A241" s="425" t="s">
        <v>3382</v>
      </c>
      <c r="B241" s="526" t="s">
        <v>3383</v>
      </c>
      <c r="C241" s="527">
        <v>1</v>
      </c>
      <c r="D241" s="528" t="s">
        <v>3384</v>
      </c>
      <c r="E241" s="426" t="s">
        <v>3385</v>
      </c>
      <c r="F241" s="529" t="s">
        <v>3182</v>
      </c>
      <c r="G241" s="529" t="s">
        <v>3183</v>
      </c>
      <c r="H241" s="530" t="s">
        <v>2112</v>
      </c>
      <c r="I241" s="384" t="s">
        <v>2112</v>
      </c>
      <c r="J241" s="353" t="s">
        <v>3184</v>
      </c>
      <c r="K241" s="354" t="s">
        <v>3185</v>
      </c>
      <c r="L241" s="402"/>
      <c r="M241" s="403"/>
      <c r="N241" s="402"/>
      <c r="O241" s="403"/>
      <c r="P241" s="402"/>
      <c r="Q241" s="403"/>
      <c r="R241" s="402"/>
      <c r="S241" s="403"/>
      <c r="T241" s="402"/>
      <c r="U241" s="403"/>
      <c r="V241" s="402"/>
      <c r="W241" s="403"/>
      <c r="X241" s="402"/>
      <c r="Y241" s="403"/>
      <c r="Z241" s="402"/>
      <c r="AA241" s="403"/>
      <c r="AB241" s="402"/>
      <c r="AC241" s="403"/>
      <c r="AD241" s="402"/>
      <c r="AE241" s="403"/>
      <c r="AF241" s="402"/>
      <c r="AG241" s="403"/>
      <c r="AH241" s="402"/>
      <c r="AI241" s="403"/>
      <c r="AJ241" s="402"/>
      <c r="AK241" s="403"/>
      <c r="AL241" s="402"/>
      <c r="AM241" s="403"/>
      <c r="AN241" s="402"/>
      <c r="AO241" s="403"/>
      <c r="AP241" s="402"/>
      <c r="AQ241" s="403"/>
      <c r="AR241" s="402"/>
      <c r="AS241" s="403"/>
      <c r="AT241" s="402"/>
      <c r="AU241" s="403"/>
      <c r="AV241" s="402"/>
      <c r="AW241" s="403"/>
      <c r="AX241" s="402"/>
      <c r="AY241" s="403"/>
      <c r="AZ241" s="402"/>
      <c r="BA241" s="403"/>
      <c r="BB241" s="402"/>
      <c r="BC241" s="403"/>
      <c r="BD241" s="402"/>
      <c r="BE241" s="403"/>
      <c r="BF241" s="402"/>
      <c r="BG241" s="403"/>
      <c r="BH241" s="402"/>
      <c r="BI241" s="403"/>
      <c r="BJ241" s="402"/>
      <c r="BK241" s="403"/>
      <c r="BL241" s="402"/>
      <c r="BM241" s="403"/>
      <c r="BN241" s="402"/>
      <c r="BO241" s="403"/>
      <c r="BP241" s="402"/>
      <c r="BQ241" s="403"/>
      <c r="BR241" s="402"/>
      <c r="BS241" s="403"/>
      <c r="BT241" s="402"/>
      <c r="BU241" s="403"/>
      <c r="BV241" s="337">
        <f>L241+N241+P241+R241+T241+V241+X241+Z241+AB241+AD241+AF241+AH241+AJ241+AL241+AN241+AP241+AR241+AT241+AV241+AX241+AZ241+BB241+BD241+BF241+BH241+BJ241+BL241+BN241+BP241+BR241+BT241</f>
        <v>0</v>
      </c>
      <c r="BW241" s="337">
        <f>M241+O241+Q241+S241+U241+W241+Y241+AA241+AC241+AE241+AG241+AI241+AK241+AM241+AO241+AQ241+AS241+AU241+AW241+AY241+BA241+BC241+BE241+BG241+BI241+BK241+BM241+BO241+BQ241+BS241+BU241</f>
        <v>0</v>
      </c>
    </row>
    <row r="242" spans="1:75" s="64" customFormat="1" ht="21.95" customHeight="1" x14ac:dyDescent="0.2">
      <c r="A242" s="385" t="s">
        <v>3382</v>
      </c>
      <c r="B242" s="386" t="s">
        <v>3383</v>
      </c>
      <c r="C242" s="352" t="s">
        <v>3186</v>
      </c>
      <c r="D242" s="387" t="s">
        <v>3384</v>
      </c>
      <c r="E242" s="388" t="s">
        <v>3385</v>
      </c>
      <c r="F242" s="389" t="s">
        <v>3182</v>
      </c>
      <c r="G242" s="389" t="s">
        <v>3183</v>
      </c>
      <c r="H242" s="390" t="s">
        <v>2112</v>
      </c>
      <c r="I242" s="391" t="s">
        <v>2112</v>
      </c>
      <c r="J242" s="353" t="s">
        <v>3184</v>
      </c>
      <c r="K242" s="353" t="s">
        <v>3187</v>
      </c>
      <c r="L242" s="400"/>
      <c r="M242" s="401"/>
      <c r="N242" s="400">
        <v>1</v>
      </c>
      <c r="O242" s="401"/>
      <c r="P242" s="400"/>
      <c r="Q242" s="401"/>
      <c r="R242" s="400"/>
      <c r="S242" s="401"/>
      <c r="T242" s="400"/>
      <c r="U242" s="401"/>
      <c r="V242" s="400">
        <v>1</v>
      </c>
      <c r="W242" s="401"/>
      <c r="X242" s="400">
        <v>1</v>
      </c>
      <c r="Y242" s="401"/>
      <c r="Z242" s="400"/>
      <c r="AA242" s="401"/>
      <c r="AB242" s="400">
        <v>1</v>
      </c>
      <c r="AC242" s="401"/>
      <c r="AD242" s="400">
        <v>1</v>
      </c>
      <c r="AE242" s="401"/>
      <c r="AF242" s="400"/>
      <c r="AG242" s="401"/>
      <c r="AH242" s="400"/>
      <c r="AI242" s="401"/>
      <c r="AJ242" s="400">
        <v>1</v>
      </c>
      <c r="AK242" s="401"/>
      <c r="AL242" s="400">
        <v>1</v>
      </c>
      <c r="AM242" s="401"/>
      <c r="AN242" s="400"/>
      <c r="AO242" s="401"/>
      <c r="AP242" s="400">
        <v>1</v>
      </c>
      <c r="AQ242" s="401"/>
      <c r="AR242" s="400">
        <v>1</v>
      </c>
      <c r="AS242" s="401"/>
      <c r="AT242" s="400"/>
      <c r="AU242" s="401"/>
      <c r="AV242" s="400"/>
      <c r="AW242" s="401"/>
      <c r="AX242" s="400"/>
      <c r="AY242" s="401"/>
      <c r="AZ242" s="400"/>
      <c r="BA242" s="401"/>
      <c r="BB242" s="400"/>
      <c r="BC242" s="401"/>
      <c r="BD242" s="400">
        <v>1</v>
      </c>
      <c r="BE242" s="401"/>
      <c r="BF242" s="400">
        <v>1</v>
      </c>
      <c r="BG242" s="401"/>
      <c r="BH242" s="400"/>
      <c r="BI242" s="401"/>
      <c r="BJ242" s="400"/>
      <c r="BK242" s="401"/>
      <c r="BL242" s="400">
        <v>1</v>
      </c>
      <c r="BM242" s="401"/>
      <c r="BN242" s="400">
        <v>1</v>
      </c>
      <c r="BO242" s="401"/>
      <c r="BP242" s="400"/>
      <c r="BQ242" s="401"/>
      <c r="BR242" s="400">
        <v>1</v>
      </c>
      <c r="BS242" s="401"/>
      <c r="BT242" s="400"/>
      <c r="BU242" s="401"/>
      <c r="BV242" s="337">
        <f t="shared" ref="BV242:BV245" si="97">L242+N242+P242+R242+T242+V242+X242+Z242+AB242+AD242+AF242+AH242+AJ242+AL242+AN242+AP242+AR242+AT242+AV242+AX242+AZ242+BB242+BD242+BF242+BH242+BJ242+BL242+BN242+BP242+BR242+BT242</f>
        <v>14</v>
      </c>
      <c r="BW242" s="337">
        <f t="shared" ref="BW242:BW245" si="98">M242+O242+Q242+S242+U242+W242+Y242+AA242+AC242+AE242+AG242+AI242+AK242+AM242+AO242+AQ242+AS242+AU242+AW242+AY242+BA242+BC242+BE242+BG242+BI242+BK242+BM242+BO242+BQ242+BS242+BU242</f>
        <v>0</v>
      </c>
    </row>
    <row r="243" spans="1:75" s="64" customFormat="1" ht="21.95" customHeight="1" x14ac:dyDescent="0.2">
      <c r="A243" s="385" t="s">
        <v>3382</v>
      </c>
      <c r="B243" s="386" t="s">
        <v>3383</v>
      </c>
      <c r="C243" s="392" t="s">
        <v>3186</v>
      </c>
      <c r="D243" s="387" t="s">
        <v>3384</v>
      </c>
      <c r="E243" s="388" t="s">
        <v>3385</v>
      </c>
      <c r="F243" s="389" t="s">
        <v>3182</v>
      </c>
      <c r="G243" s="389" t="s">
        <v>3183</v>
      </c>
      <c r="H243" s="390" t="s">
        <v>2112</v>
      </c>
      <c r="I243" s="391" t="s">
        <v>2112</v>
      </c>
      <c r="J243" s="353" t="s">
        <v>3184</v>
      </c>
      <c r="K243" s="355" t="s">
        <v>3188</v>
      </c>
      <c r="L243" s="400"/>
      <c r="M243" s="401"/>
      <c r="N243" s="400"/>
      <c r="O243" s="401"/>
      <c r="P243" s="400"/>
      <c r="Q243" s="401"/>
      <c r="R243" s="400"/>
      <c r="S243" s="401"/>
      <c r="T243" s="400"/>
      <c r="U243" s="401"/>
      <c r="V243" s="400"/>
      <c r="W243" s="401"/>
      <c r="X243" s="400"/>
      <c r="Y243" s="401"/>
      <c r="Z243" s="400"/>
      <c r="AA243" s="401"/>
      <c r="AB243" s="400"/>
      <c r="AC243" s="401"/>
      <c r="AD243" s="400"/>
      <c r="AE243" s="401"/>
      <c r="AF243" s="400"/>
      <c r="AG243" s="401"/>
      <c r="AH243" s="400"/>
      <c r="AI243" s="401"/>
      <c r="AJ243" s="400"/>
      <c r="AK243" s="401"/>
      <c r="AL243" s="400"/>
      <c r="AM243" s="401"/>
      <c r="AN243" s="400"/>
      <c r="AO243" s="401"/>
      <c r="AP243" s="400"/>
      <c r="AQ243" s="401"/>
      <c r="AR243" s="400"/>
      <c r="AS243" s="401"/>
      <c r="AT243" s="400"/>
      <c r="AU243" s="401"/>
      <c r="AV243" s="400"/>
      <c r="AW243" s="401"/>
      <c r="AX243" s="400"/>
      <c r="AY243" s="401"/>
      <c r="AZ243" s="400"/>
      <c r="BA243" s="401"/>
      <c r="BB243" s="400"/>
      <c r="BC243" s="401"/>
      <c r="BD243" s="400"/>
      <c r="BE243" s="401"/>
      <c r="BF243" s="400"/>
      <c r="BG243" s="401"/>
      <c r="BH243" s="400"/>
      <c r="BI243" s="401"/>
      <c r="BJ243" s="400"/>
      <c r="BK243" s="401"/>
      <c r="BL243" s="400"/>
      <c r="BM243" s="401"/>
      <c r="BN243" s="400"/>
      <c r="BO243" s="401"/>
      <c r="BP243" s="400"/>
      <c r="BQ243" s="401"/>
      <c r="BR243" s="400"/>
      <c r="BS243" s="401"/>
      <c r="BT243" s="400"/>
      <c r="BU243" s="401"/>
      <c r="BV243" s="337">
        <f t="shared" si="97"/>
        <v>0</v>
      </c>
      <c r="BW243" s="337">
        <f t="shared" si="98"/>
        <v>0</v>
      </c>
    </row>
    <row r="244" spans="1:75" s="64" customFormat="1" ht="21.95" customHeight="1" x14ac:dyDescent="0.2">
      <c r="A244" s="385" t="s">
        <v>3382</v>
      </c>
      <c r="B244" s="386" t="s">
        <v>3383</v>
      </c>
      <c r="C244" s="392" t="s">
        <v>3186</v>
      </c>
      <c r="D244" s="387" t="s">
        <v>3384</v>
      </c>
      <c r="E244" s="388" t="s">
        <v>3385</v>
      </c>
      <c r="F244" s="389" t="s">
        <v>3182</v>
      </c>
      <c r="G244" s="389" t="s">
        <v>3183</v>
      </c>
      <c r="H244" s="390" t="s">
        <v>2112</v>
      </c>
      <c r="I244" s="391" t="s">
        <v>2112</v>
      </c>
      <c r="J244" s="353" t="s">
        <v>3184</v>
      </c>
      <c r="K244" s="356" t="s">
        <v>3189</v>
      </c>
      <c r="L244" s="400"/>
      <c r="M244" s="401"/>
      <c r="N244" s="400"/>
      <c r="O244" s="401"/>
      <c r="P244" s="400"/>
      <c r="Q244" s="401"/>
      <c r="R244" s="400"/>
      <c r="S244" s="401"/>
      <c r="T244" s="400"/>
      <c r="U244" s="401"/>
      <c r="V244" s="400"/>
      <c r="W244" s="401"/>
      <c r="X244" s="400"/>
      <c r="Y244" s="401"/>
      <c r="Z244" s="400"/>
      <c r="AA244" s="401"/>
      <c r="AB244" s="400"/>
      <c r="AC244" s="401"/>
      <c r="AD244" s="400"/>
      <c r="AE244" s="401"/>
      <c r="AF244" s="400"/>
      <c r="AG244" s="401"/>
      <c r="AH244" s="400"/>
      <c r="AI244" s="401"/>
      <c r="AJ244" s="400"/>
      <c r="AK244" s="401"/>
      <c r="AL244" s="400"/>
      <c r="AM244" s="401"/>
      <c r="AN244" s="400"/>
      <c r="AO244" s="401"/>
      <c r="AP244" s="400"/>
      <c r="AQ244" s="401"/>
      <c r="AR244" s="400"/>
      <c r="AS244" s="401"/>
      <c r="AT244" s="400"/>
      <c r="AU244" s="401"/>
      <c r="AV244" s="400"/>
      <c r="AW244" s="401"/>
      <c r="AX244" s="400"/>
      <c r="AY244" s="401"/>
      <c r="AZ244" s="400"/>
      <c r="BA244" s="401"/>
      <c r="BB244" s="400"/>
      <c r="BC244" s="401"/>
      <c r="BD244" s="400"/>
      <c r="BE244" s="401"/>
      <c r="BF244" s="400"/>
      <c r="BG244" s="401"/>
      <c r="BH244" s="400"/>
      <c r="BI244" s="401"/>
      <c r="BJ244" s="400"/>
      <c r="BK244" s="401"/>
      <c r="BL244" s="400"/>
      <c r="BM244" s="401"/>
      <c r="BN244" s="400"/>
      <c r="BO244" s="401"/>
      <c r="BP244" s="400"/>
      <c r="BQ244" s="401"/>
      <c r="BR244" s="400"/>
      <c r="BS244" s="401"/>
      <c r="BT244" s="400"/>
      <c r="BU244" s="401"/>
      <c r="BV244" s="337">
        <f t="shared" si="97"/>
        <v>0</v>
      </c>
      <c r="BW244" s="337">
        <f t="shared" si="98"/>
        <v>0</v>
      </c>
    </row>
    <row r="245" spans="1:75" s="64" customFormat="1" ht="21.95" customHeight="1" thickBot="1" x14ac:dyDescent="0.25">
      <c r="A245" s="898" t="s">
        <v>3382</v>
      </c>
      <c r="B245" s="393" t="s">
        <v>3383</v>
      </c>
      <c r="C245" s="394" t="s">
        <v>3186</v>
      </c>
      <c r="D245" s="395" t="s">
        <v>3384</v>
      </c>
      <c r="E245" s="411" t="s">
        <v>3385</v>
      </c>
      <c r="F245" s="396" t="s">
        <v>3182</v>
      </c>
      <c r="G245" s="396" t="s">
        <v>3183</v>
      </c>
      <c r="H245" s="397" t="s">
        <v>2112</v>
      </c>
      <c r="I245" s="899" t="s">
        <v>2112</v>
      </c>
      <c r="J245" s="353" t="s">
        <v>3184</v>
      </c>
      <c r="K245" s="357" t="s">
        <v>60</v>
      </c>
      <c r="L245" s="402"/>
      <c r="M245" s="403"/>
      <c r="N245" s="402"/>
      <c r="O245" s="403"/>
      <c r="P245" s="402"/>
      <c r="Q245" s="403"/>
      <c r="R245" s="402"/>
      <c r="S245" s="403"/>
      <c r="T245" s="402"/>
      <c r="U245" s="403"/>
      <c r="V245" s="402"/>
      <c r="W245" s="403"/>
      <c r="X245" s="402"/>
      <c r="Y245" s="403"/>
      <c r="Z245" s="402"/>
      <c r="AA245" s="403"/>
      <c r="AB245" s="402"/>
      <c r="AC245" s="403"/>
      <c r="AD245" s="402"/>
      <c r="AE245" s="403"/>
      <c r="AF245" s="402"/>
      <c r="AG245" s="403"/>
      <c r="AH245" s="402"/>
      <c r="AI245" s="403"/>
      <c r="AJ245" s="402"/>
      <c r="AK245" s="403"/>
      <c r="AL245" s="402"/>
      <c r="AM245" s="403"/>
      <c r="AN245" s="402"/>
      <c r="AO245" s="403"/>
      <c r="AP245" s="402"/>
      <c r="AQ245" s="403"/>
      <c r="AR245" s="402"/>
      <c r="AS245" s="403"/>
      <c r="AT245" s="402"/>
      <c r="AU245" s="403"/>
      <c r="AV245" s="402"/>
      <c r="AW245" s="403"/>
      <c r="AX245" s="402"/>
      <c r="AY245" s="403"/>
      <c r="AZ245" s="402"/>
      <c r="BA245" s="403"/>
      <c r="BB245" s="402"/>
      <c r="BC245" s="403"/>
      <c r="BD245" s="402"/>
      <c r="BE245" s="403"/>
      <c r="BF245" s="402"/>
      <c r="BG245" s="403"/>
      <c r="BH245" s="402"/>
      <c r="BI245" s="403"/>
      <c r="BJ245" s="402"/>
      <c r="BK245" s="403"/>
      <c r="BL245" s="402"/>
      <c r="BM245" s="403"/>
      <c r="BN245" s="402"/>
      <c r="BO245" s="403"/>
      <c r="BP245" s="402"/>
      <c r="BQ245" s="403"/>
      <c r="BR245" s="402"/>
      <c r="BS245" s="403"/>
      <c r="BT245" s="402"/>
      <c r="BU245" s="403"/>
      <c r="BV245" s="337">
        <f t="shared" si="97"/>
        <v>0</v>
      </c>
      <c r="BW245" s="337">
        <f t="shared" si="98"/>
        <v>0</v>
      </c>
    </row>
    <row r="246" spans="1:75" s="64" customFormat="1" ht="21.95" customHeight="1" x14ac:dyDescent="0.25">
      <c r="A246" s="425" t="s">
        <v>3386</v>
      </c>
      <c r="B246" s="526" t="s">
        <v>3387</v>
      </c>
      <c r="C246" s="527">
        <v>1</v>
      </c>
      <c r="D246" s="528" t="s">
        <v>3388</v>
      </c>
      <c r="E246" s="426" t="s">
        <v>3389</v>
      </c>
      <c r="F246" s="529" t="s">
        <v>3182</v>
      </c>
      <c r="G246" s="529" t="s">
        <v>3183</v>
      </c>
      <c r="H246" s="530" t="s">
        <v>2113</v>
      </c>
      <c r="I246" s="384" t="s">
        <v>2113</v>
      </c>
      <c r="J246" s="353" t="s">
        <v>3184</v>
      </c>
      <c r="K246" s="354" t="s">
        <v>3185</v>
      </c>
      <c r="L246" s="402"/>
      <c r="M246" s="403"/>
      <c r="N246" s="402"/>
      <c r="O246" s="403"/>
      <c r="P246" s="402"/>
      <c r="Q246" s="403"/>
      <c r="R246" s="402"/>
      <c r="S246" s="403"/>
      <c r="T246" s="402"/>
      <c r="U246" s="403"/>
      <c r="V246" s="402"/>
      <c r="W246" s="403"/>
      <c r="X246" s="402"/>
      <c r="Y246" s="403"/>
      <c r="Z246" s="402"/>
      <c r="AA246" s="403"/>
      <c r="AB246" s="402"/>
      <c r="AC246" s="403"/>
      <c r="AD246" s="402"/>
      <c r="AE246" s="403"/>
      <c r="AF246" s="402"/>
      <c r="AG246" s="403"/>
      <c r="AH246" s="402"/>
      <c r="AI246" s="403"/>
      <c r="AJ246" s="402"/>
      <c r="AK246" s="403"/>
      <c r="AL246" s="402"/>
      <c r="AM246" s="403"/>
      <c r="AN246" s="402"/>
      <c r="AO246" s="403"/>
      <c r="AP246" s="402"/>
      <c r="AQ246" s="403"/>
      <c r="AR246" s="402"/>
      <c r="AS246" s="403"/>
      <c r="AT246" s="402"/>
      <c r="AU246" s="403"/>
      <c r="AV246" s="402"/>
      <c r="AW246" s="403"/>
      <c r="AX246" s="402"/>
      <c r="AY246" s="403"/>
      <c r="AZ246" s="402"/>
      <c r="BA246" s="403"/>
      <c r="BB246" s="402"/>
      <c r="BC246" s="403"/>
      <c r="BD246" s="402"/>
      <c r="BE246" s="403"/>
      <c r="BF246" s="402"/>
      <c r="BG246" s="403"/>
      <c r="BH246" s="402"/>
      <c r="BI246" s="403"/>
      <c r="BJ246" s="402"/>
      <c r="BK246" s="403"/>
      <c r="BL246" s="402"/>
      <c r="BM246" s="403"/>
      <c r="BN246" s="402"/>
      <c r="BO246" s="403"/>
      <c r="BP246" s="402"/>
      <c r="BQ246" s="403"/>
      <c r="BR246" s="402"/>
      <c r="BS246" s="403"/>
      <c r="BT246" s="402"/>
      <c r="BU246" s="403"/>
      <c r="BV246" s="337">
        <f>L246+N246+P246+R246+T246+V246+X246+Z246+AB246+AD246+AF246+AH246+AJ246+AL246+AN246+AP246+AR246+AT246+AV246+AX246+AZ246+BB246+BD246+BF246+BH246+BJ246+BL246+BN246+BP246+BR246+BT246</f>
        <v>0</v>
      </c>
      <c r="BW246" s="337">
        <f>M246+O246+Q246+S246+U246+W246+Y246+AA246+AC246+AE246+AG246+AI246+AK246+AM246+AO246+AQ246+AS246+AU246+AW246+AY246+BA246+BC246+BE246+BG246+BI246+BK246+BM246+BO246+BQ246+BS246+BU246</f>
        <v>0</v>
      </c>
    </row>
    <row r="247" spans="1:75" s="64" customFormat="1" ht="21.95" customHeight="1" x14ac:dyDescent="0.2">
      <c r="A247" s="385" t="s">
        <v>3386</v>
      </c>
      <c r="B247" s="386" t="s">
        <v>3387</v>
      </c>
      <c r="C247" s="352" t="s">
        <v>3186</v>
      </c>
      <c r="D247" s="387" t="s">
        <v>3388</v>
      </c>
      <c r="E247" s="388" t="s">
        <v>3389</v>
      </c>
      <c r="F247" s="389" t="s">
        <v>3182</v>
      </c>
      <c r="G247" s="389" t="s">
        <v>3183</v>
      </c>
      <c r="H247" s="390" t="s">
        <v>2113</v>
      </c>
      <c r="I247" s="391" t="s">
        <v>2113</v>
      </c>
      <c r="J247" s="353" t="s">
        <v>3184</v>
      </c>
      <c r="K247" s="353" t="s">
        <v>3187</v>
      </c>
      <c r="L247" s="400">
        <v>1</v>
      </c>
      <c r="M247" s="401"/>
      <c r="N247" s="400"/>
      <c r="O247" s="401"/>
      <c r="P247" s="400"/>
      <c r="Q247" s="401"/>
      <c r="R247" s="400"/>
      <c r="S247" s="401"/>
      <c r="T247" s="400"/>
      <c r="U247" s="401"/>
      <c r="V247" s="400"/>
      <c r="W247" s="401"/>
      <c r="X247" s="400"/>
      <c r="Y247" s="401"/>
      <c r="Z247" s="400">
        <v>1</v>
      </c>
      <c r="AA247" s="401"/>
      <c r="AB247" s="400"/>
      <c r="AC247" s="401"/>
      <c r="AD247" s="400">
        <v>2</v>
      </c>
      <c r="AE247" s="401"/>
      <c r="AF247" s="400"/>
      <c r="AG247" s="401"/>
      <c r="AH247" s="400"/>
      <c r="AI247" s="401"/>
      <c r="AJ247" s="400"/>
      <c r="AK247" s="401"/>
      <c r="AL247" s="400"/>
      <c r="AM247" s="401"/>
      <c r="AN247" s="400">
        <v>2</v>
      </c>
      <c r="AO247" s="401"/>
      <c r="AP247" s="400"/>
      <c r="AQ247" s="401"/>
      <c r="AR247" s="400">
        <v>2</v>
      </c>
      <c r="AS247" s="401"/>
      <c r="AT247" s="400"/>
      <c r="AU247" s="401"/>
      <c r="AV247" s="400"/>
      <c r="AW247" s="401"/>
      <c r="AX247" s="400"/>
      <c r="AY247" s="401"/>
      <c r="AZ247" s="400"/>
      <c r="BA247" s="401"/>
      <c r="BB247" s="400">
        <v>2</v>
      </c>
      <c r="BC247" s="401"/>
      <c r="BD247" s="400"/>
      <c r="BE247" s="401"/>
      <c r="BF247" s="400">
        <v>2</v>
      </c>
      <c r="BG247" s="401"/>
      <c r="BH247" s="400"/>
      <c r="BI247" s="401"/>
      <c r="BJ247" s="400"/>
      <c r="BK247" s="401"/>
      <c r="BL247" s="400"/>
      <c r="BM247" s="401"/>
      <c r="BN247" s="400"/>
      <c r="BO247" s="401"/>
      <c r="BP247" s="400">
        <v>2</v>
      </c>
      <c r="BQ247" s="401"/>
      <c r="BR247" s="400"/>
      <c r="BS247" s="401"/>
      <c r="BT247" s="400"/>
      <c r="BU247" s="401"/>
      <c r="BV247" s="337">
        <f t="shared" ref="BV247:BV250" si="99">L247+N247+P247+R247+T247+V247+X247+Z247+AB247+AD247+AF247+AH247+AJ247+AL247+AN247+AP247+AR247+AT247+AV247+AX247+AZ247+BB247+BD247+BF247+BH247+BJ247+BL247+BN247+BP247+BR247+BT247</f>
        <v>14</v>
      </c>
      <c r="BW247" s="337">
        <f t="shared" ref="BW247:BW250" si="100">M247+O247+Q247+S247+U247+W247+Y247+AA247+AC247+AE247+AG247+AI247+AK247+AM247+AO247+AQ247+AS247+AU247+AW247+AY247+BA247+BC247+BE247+BG247+BI247+BK247+BM247+BO247+BQ247+BS247+BU247</f>
        <v>0</v>
      </c>
    </row>
    <row r="248" spans="1:75" s="64" customFormat="1" ht="21.95" customHeight="1" x14ac:dyDescent="0.2">
      <c r="A248" s="385" t="s">
        <v>3386</v>
      </c>
      <c r="B248" s="386" t="s">
        <v>3387</v>
      </c>
      <c r="C248" s="392" t="s">
        <v>3186</v>
      </c>
      <c r="D248" s="387" t="s">
        <v>3388</v>
      </c>
      <c r="E248" s="388" t="s">
        <v>3389</v>
      </c>
      <c r="F248" s="389" t="s">
        <v>3182</v>
      </c>
      <c r="G248" s="389" t="s">
        <v>3183</v>
      </c>
      <c r="H248" s="390" t="s">
        <v>2113</v>
      </c>
      <c r="I248" s="391" t="s">
        <v>2113</v>
      </c>
      <c r="J248" s="353" t="s">
        <v>3184</v>
      </c>
      <c r="K248" s="355" t="s">
        <v>3188</v>
      </c>
      <c r="L248" s="400"/>
      <c r="M248" s="401"/>
      <c r="N248" s="400"/>
      <c r="O248" s="401"/>
      <c r="P248" s="400"/>
      <c r="Q248" s="401"/>
      <c r="R248" s="400"/>
      <c r="S248" s="401"/>
      <c r="T248" s="400"/>
      <c r="U248" s="401"/>
      <c r="V248" s="400"/>
      <c r="W248" s="401"/>
      <c r="X248" s="400"/>
      <c r="Y248" s="401"/>
      <c r="Z248" s="400"/>
      <c r="AA248" s="401"/>
      <c r="AB248" s="400"/>
      <c r="AC248" s="401"/>
      <c r="AD248" s="400"/>
      <c r="AE248" s="401"/>
      <c r="AF248" s="400"/>
      <c r="AG248" s="401"/>
      <c r="AH248" s="400"/>
      <c r="AI248" s="401"/>
      <c r="AJ248" s="400"/>
      <c r="AK248" s="401"/>
      <c r="AL248" s="400"/>
      <c r="AM248" s="401"/>
      <c r="AN248" s="400"/>
      <c r="AO248" s="401"/>
      <c r="AP248" s="400"/>
      <c r="AQ248" s="401"/>
      <c r="AR248" s="400"/>
      <c r="AS248" s="401"/>
      <c r="AT248" s="400"/>
      <c r="AU248" s="401"/>
      <c r="AV248" s="400"/>
      <c r="AW248" s="401"/>
      <c r="AX248" s="400"/>
      <c r="AY248" s="401"/>
      <c r="AZ248" s="400"/>
      <c r="BA248" s="401"/>
      <c r="BB248" s="400"/>
      <c r="BC248" s="401"/>
      <c r="BD248" s="400"/>
      <c r="BE248" s="401"/>
      <c r="BF248" s="400"/>
      <c r="BG248" s="401"/>
      <c r="BH248" s="400"/>
      <c r="BI248" s="401"/>
      <c r="BJ248" s="400"/>
      <c r="BK248" s="401"/>
      <c r="BL248" s="400"/>
      <c r="BM248" s="401"/>
      <c r="BN248" s="400"/>
      <c r="BO248" s="401"/>
      <c r="BP248" s="400"/>
      <c r="BQ248" s="401"/>
      <c r="BR248" s="400"/>
      <c r="BS248" s="401"/>
      <c r="BT248" s="400"/>
      <c r="BU248" s="401"/>
      <c r="BV248" s="337">
        <f t="shared" si="99"/>
        <v>0</v>
      </c>
      <c r="BW248" s="337">
        <f t="shared" si="100"/>
        <v>0</v>
      </c>
    </row>
    <row r="249" spans="1:75" s="64" customFormat="1" ht="21.95" customHeight="1" x14ac:dyDescent="0.2">
      <c r="A249" s="385" t="s">
        <v>3386</v>
      </c>
      <c r="B249" s="386" t="s">
        <v>3387</v>
      </c>
      <c r="C249" s="392" t="s">
        <v>3186</v>
      </c>
      <c r="D249" s="387" t="s">
        <v>3388</v>
      </c>
      <c r="E249" s="388" t="s">
        <v>3389</v>
      </c>
      <c r="F249" s="389" t="s">
        <v>3182</v>
      </c>
      <c r="G249" s="389" t="s">
        <v>3183</v>
      </c>
      <c r="H249" s="390" t="s">
        <v>2113</v>
      </c>
      <c r="I249" s="391" t="s">
        <v>2113</v>
      </c>
      <c r="J249" s="353" t="s">
        <v>3184</v>
      </c>
      <c r="K249" s="356" t="s">
        <v>3189</v>
      </c>
      <c r="L249" s="400"/>
      <c r="M249" s="401"/>
      <c r="N249" s="400"/>
      <c r="O249" s="401"/>
      <c r="P249" s="400"/>
      <c r="Q249" s="401"/>
      <c r="R249" s="400"/>
      <c r="S249" s="401"/>
      <c r="T249" s="400"/>
      <c r="U249" s="401"/>
      <c r="V249" s="400"/>
      <c r="W249" s="401"/>
      <c r="X249" s="400"/>
      <c r="Y249" s="401"/>
      <c r="Z249" s="400"/>
      <c r="AA249" s="401"/>
      <c r="AB249" s="400"/>
      <c r="AC249" s="401"/>
      <c r="AD249" s="400"/>
      <c r="AE249" s="401"/>
      <c r="AF249" s="400"/>
      <c r="AG249" s="401"/>
      <c r="AH249" s="400"/>
      <c r="AI249" s="401"/>
      <c r="AJ249" s="400"/>
      <c r="AK249" s="401"/>
      <c r="AL249" s="400"/>
      <c r="AM249" s="401"/>
      <c r="AN249" s="400"/>
      <c r="AO249" s="401"/>
      <c r="AP249" s="400"/>
      <c r="AQ249" s="401"/>
      <c r="AR249" s="400"/>
      <c r="AS249" s="401"/>
      <c r="AT249" s="400"/>
      <c r="AU249" s="401"/>
      <c r="AV249" s="400"/>
      <c r="AW249" s="401"/>
      <c r="AX249" s="400"/>
      <c r="AY249" s="401"/>
      <c r="AZ249" s="400"/>
      <c r="BA249" s="401"/>
      <c r="BB249" s="400"/>
      <c r="BC249" s="401"/>
      <c r="BD249" s="400"/>
      <c r="BE249" s="401"/>
      <c r="BF249" s="400"/>
      <c r="BG249" s="401"/>
      <c r="BH249" s="400"/>
      <c r="BI249" s="401"/>
      <c r="BJ249" s="400"/>
      <c r="BK249" s="401"/>
      <c r="BL249" s="400"/>
      <c r="BM249" s="401"/>
      <c r="BN249" s="400"/>
      <c r="BO249" s="401"/>
      <c r="BP249" s="400"/>
      <c r="BQ249" s="401"/>
      <c r="BR249" s="400"/>
      <c r="BS249" s="401"/>
      <c r="BT249" s="400"/>
      <c r="BU249" s="401"/>
      <c r="BV249" s="337">
        <f t="shared" si="99"/>
        <v>0</v>
      </c>
      <c r="BW249" s="337">
        <f t="shared" si="100"/>
        <v>0</v>
      </c>
    </row>
    <row r="250" spans="1:75" s="64" customFormat="1" ht="21.95" customHeight="1" thickBot="1" x14ac:dyDescent="0.25">
      <c r="A250" s="898" t="s">
        <v>3386</v>
      </c>
      <c r="B250" s="393" t="s">
        <v>3387</v>
      </c>
      <c r="C250" s="394" t="s">
        <v>3186</v>
      </c>
      <c r="D250" s="395" t="s">
        <v>3388</v>
      </c>
      <c r="E250" s="411" t="s">
        <v>3389</v>
      </c>
      <c r="F250" s="396" t="s">
        <v>3182</v>
      </c>
      <c r="G250" s="396" t="s">
        <v>3183</v>
      </c>
      <c r="H250" s="397" t="s">
        <v>2113</v>
      </c>
      <c r="I250" s="899" t="s">
        <v>2113</v>
      </c>
      <c r="J250" s="353" t="s">
        <v>3184</v>
      </c>
      <c r="K250" s="357" t="s">
        <v>60</v>
      </c>
      <c r="L250" s="402"/>
      <c r="M250" s="403"/>
      <c r="N250" s="402"/>
      <c r="O250" s="403"/>
      <c r="P250" s="402"/>
      <c r="Q250" s="403"/>
      <c r="R250" s="402"/>
      <c r="S250" s="403"/>
      <c r="T250" s="402"/>
      <c r="U250" s="403"/>
      <c r="V250" s="402"/>
      <c r="W250" s="403"/>
      <c r="X250" s="402"/>
      <c r="Y250" s="403"/>
      <c r="Z250" s="402"/>
      <c r="AA250" s="403"/>
      <c r="AB250" s="402"/>
      <c r="AC250" s="403"/>
      <c r="AD250" s="402"/>
      <c r="AE250" s="403"/>
      <c r="AF250" s="402"/>
      <c r="AG250" s="403"/>
      <c r="AH250" s="402"/>
      <c r="AI250" s="403"/>
      <c r="AJ250" s="402"/>
      <c r="AK250" s="403"/>
      <c r="AL250" s="402"/>
      <c r="AM250" s="403"/>
      <c r="AN250" s="402"/>
      <c r="AO250" s="403"/>
      <c r="AP250" s="402"/>
      <c r="AQ250" s="403"/>
      <c r="AR250" s="402"/>
      <c r="AS250" s="403"/>
      <c r="AT250" s="402"/>
      <c r="AU250" s="403"/>
      <c r="AV250" s="402"/>
      <c r="AW250" s="403"/>
      <c r="AX250" s="402"/>
      <c r="AY250" s="403"/>
      <c r="AZ250" s="402"/>
      <c r="BA250" s="403"/>
      <c r="BB250" s="402"/>
      <c r="BC250" s="403"/>
      <c r="BD250" s="402"/>
      <c r="BE250" s="403"/>
      <c r="BF250" s="402"/>
      <c r="BG250" s="403"/>
      <c r="BH250" s="402"/>
      <c r="BI250" s="403"/>
      <c r="BJ250" s="402"/>
      <c r="BK250" s="403"/>
      <c r="BL250" s="402"/>
      <c r="BM250" s="403"/>
      <c r="BN250" s="402"/>
      <c r="BO250" s="403"/>
      <c r="BP250" s="402"/>
      <c r="BQ250" s="403"/>
      <c r="BR250" s="402"/>
      <c r="BS250" s="403"/>
      <c r="BT250" s="402"/>
      <c r="BU250" s="403"/>
      <c r="BV250" s="337">
        <f t="shared" si="99"/>
        <v>0</v>
      </c>
      <c r="BW250" s="337">
        <f t="shared" si="100"/>
        <v>0</v>
      </c>
    </row>
    <row r="251" spans="1:75" s="64" customFormat="1" ht="21.95" customHeight="1" x14ac:dyDescent="0.25">
      <c r="A251" s="425" t="s">
        <v>3390</v>
      </c>
      <c r="B251" s="526" t="s">
        <v>3391</v>
      </c>
      <c r="C251" s="527">
        <v>1</v>
      </c>
      <c r="D251" s="528" t="s">
        <v>3392</v>
      </c>
      <c r="E251" s="426" t="s">
        <v>3393</v>
      </c>
      <c r="F251" s="529" t="s">
        <v>3182</v>
      </c>
      <c r="G251" s="529" t="s">
        <v>3183</v>
      </c>
      <c r="H251" s="530" t="s">
        <v>2115</v>
      </c>
      <c r="I251" s="384" t="s">
        <v>2115</v>
      </c>
      <c r="J251" s="353" t="s">
        <v>3184</v>
      </c>
      <c r="K251" s="354" t="s">
        <v>3185</v>
      </c>
      <c r="L251" s="402"/>
      <c r="M251" s="403"/>
      <c r="N251" s="402"/>
      <c r="O251" s="403"/>
      <c r="P251" s="402"/>
      <c r="Q251" s="403"/>
      <c r="R251" s="402"/>
      <c r="S251" s="403"/>
      <c r="T251" s="402"/>
      <c r="U251" s="403"/>
      <c r="V251" s="402"/>
      <c r="W251" s="403"/>
      <c r="X251" s="402"/>
      <c r="Y251" s="403"/>
      <c r="Z251" s="402"/>
      <c r="AA251" s="403"/>
      <c r="AB251" s="402"/>
      <c r="AC251" s="403"/>
      <c r="AD251" s="402"/>
      <c r="AE251" s="403"/>
      <c r="AF251" s="402"/>
      <c r="AG251" s="403"/>
      <c r="AH251" s="402"/>
      <c r="AI251" s="403"/>
      <c r="AJ251" s="402"/>
      <c r="AK251" s="403"/>
      <c r="AL251" s="402"/>
      <c r="AM251" s="403"/>
      <c r="AN251" s="402"/>
      <c r="AO251" s="403"/>
      <c r="AP251" s="402"/>
      <c r="AQ251" s="403"/>
      <c r="AR251" s="402"/>
      <c r="AS251" s="403"/>
      <c r="AT251" s="402"/>
      <c r="AU251" s="403"/>
      <c r="AV251" s="402"/>
      <c r="AW251" s="403"/>
      <c r="AX251" s="402"/>
      <c r="AY251" s="403"/>
      <c r="AZ251" s="402"/>
      <c r="BA251" s="403"/>
      <c r="BB251" s="402"/>
      <c r="BC251" s="403"/>
      <c r="BD251" s="402"/>
      <c r="BE251" s="403"/>
      <c r="BF251" s="402"/>
      <c r="BG251" s="403"/>
      <c r="BH251" s="402"/>
      <c r="BI251" s="403"/>
      <c r="BJ251" s="402"/>
      <c r="BK251" s="403"/>
      <c r="BL251" s="402"/>
      <c r="BM251" s="403"/>
      <c r="BN251" s="402"/>
      <c r="BO251" s="403"/>
      <c r="BP251" s="402"/>
      <c r="BQ251" s="403"/>
      <c r="BR251" s="402"/>
      <c r="BS251" s="403"/>
      <c r="BT251" s="402"/>
      <c r="BU251" s="403"/>
      <c r="BV251" s="337">
        <f>L251+N251+P251+R251+T251+V251+X251+Z251+AB251+AD251+AF251+AH251+AJ251+AL251+AN251+AP251+AR251+AT251+AV251+AX251+AZ251+BB251+BD251+BF251+BH251+BJ251+BL251+BN251+BP251+BR251+BT251</f>
        <v>0</v>
      </c>
      <c r="BW251" s="337">
        <f>M251+O251+Q251+S251+U251+W251+Y251+AA251+AC251+AE251+AG251+AI251+AK251+AM251+AO251+AQ251+AS251+AU251+AW251+AY251+BA251+BC251+BE251+BG251+BI251+BK251+BM251+BO251+BQ251+BS251+BU251</f>
        <v>0</v>
      </c>
    </row>
    <row r="252" spans="1:75" s="64" customFormat="1" ht="21.95" customHeight="1" x14ac:dyDescent="0.2">
      <c r="A252" s="385" t="s">
        <v>3390</v>
      </c>
      <c r="B252" s="386" t="s">
        <v>3391</v>
      </c>
      <c r="C252" s="352" t="s">
        <v>3186</v>
      </c>
      <c r="D252" s="387" t="s">
        <v>3392</v>
      </c>
      <c r="E252" s="388" t="s">
        <v>3393</v>
      </c>
      <c r="F252" s="389" t="s">
        <v>3182</v>
      </c>
      <c r="G252" s="389" t="s">
        <v>3183</v>
      </c>
      <c r="H252" s="390" t="s">
        <v>2115</v>
      </c>
      <c r="I252" s="391" t="s">
        <v>2115</v>
      </c>
      <c r="J252" s="353" t="s">
        <v>3184</v>
      </c>
      <c r="K252" s="353" t="s">
        <v>3187</v>
      </c>
      <c r="L252" s="400"/>
      <c r="M252" s="401"/>
      <c r="N252" s="400"/>
      <c r="O252" s="401"/>
      <c r="P252" s="400"/>
      <c r="Q252" s="401"/>
      <c r="R252" s="400"/>
      <c r="S252" s="401"/>
      <c r="T252" s="400"/>
      <c r="U252" s="401"/>
      <c r="V252" s="400"/>
      <c r="W252" s="401"/>
      <c r="X252" s="400"/>
      <c r="Y252" s="401"/>
      <c r="Z252" s="400"/>
      <c r="AA252" s="401"/>
      <c r="AB252" s="400"/>
      <c r="AC252" s="401"/>
      <c r="AD252" s="400"/>
      <c r="AE252" s="401"/>
      <c r="AF252" s="400"/>
      <c r="AG252" s="401"/>
      <c r="AH252" s="400"/>
      <c r="AI252" s="401"/>
      <c r="AJ252" s="400"/>
      <c r="AK252" s="401"/>
      <c r="AL252" s="400"/>
      <c r="AM252" s="401"/>
      <c r="AN252" s="400"/>
      <c r="AO252" s="401"/>
      <c r="AP252" s="400"/>
      <c r="AQ252" s="401"/>
      <c r="AR252" s="400"/>
      <c r="AS252" s="401"/>
      <c r="AT252" s="400"/>
      <c r="AU252" s="401"/>
      <c r="AV252" s="400"/>
      <c r="AW252" s="401"/>
      <c r="AX252" s="400"/>
      <c r="AY252" s="401"/>
      <c r="AZ252" s="400"/>
      <c r="BA252" s="401"/>
      <c r="BB252" s="400"/>
      <c r="BC252" s="401"/>
      <c r="BD252" s="400"/>
      <c r="BE252" s="401"/>
      <c r="BF252" s="400"/>
      <c r="BG252" s="401"/>
      <c r="BH252" s="400"/>
      <c r="BI252" s="401"/>
      <c r="BJ252" s="400"/>
      <c r="BK252" s="401"/>
      <c r="BL252" s="400"/>
      <c r="BM252" s="401"/>
      <c r="BN252" s="400"/>
      <c r="BO252" s="401"/>
      <c r="BP252" s="400"/>
      <c r="BQ252" s="401"/>
      <c r="BR252" s="400"/>
      <c r="BS252" s="401"/>
      <c r="BT252" s="400"/>
      <c r="BU252" s="401"/>
      <c r="BV252" s="337">
        <f t="shared" ref="BV252:BV255" si="101">L252+N252+P252+R252+T252+V252+X252+Z252+AB252+AD252+AF252+AH252+AJ252+AL252+AN252+AP252+AR252+AT252+AV252+AX252+AZ252+BB252+BD252+BF252+BH252+BJ252+BL252+BN252+BP252+BR252+BT252</f>
        <v>0</v>
      </c>
      <c r="BW252" s="337">
        <f t="shared" ref="BW252:BW255" si="102">M252+O252+Q252+S252+U252+W252+Y252+AA252+AC252+AE252+AG252+AI252+AK252+AM252+AO252+AQ252+AS252+AU252+AW252+AY252+BA252+BC252+BE252+BG252+BI252+BK252+BM252+BO252+BQ252+BS252+BU252</f>
        <v>0</v>
      </c>
    </row>
    <row r="253" spans="1:75" s="64" customFormat="1" ht="21.95" customHeight="1" x14ac:dyDescent="0.2">
      <c r="A253" s="385" t="s">
        <v>3390</v>
      </c>
      <c r="B253" s="386" t="s">
        <v>3391</v>
      </c>
      <c r="C253" s="392" t="s">
        <v>3186</v>
      </c>
      <c r="D253" s="387" t="s">
        <v>3392</v>
      </c>
      <c r="E253" s="388" t="s">
        <v>3393</v>
      </c>
      <c r="F253" s="389" t="s">
        <v>3182</v>
      </c>
      <c r="G253" s="389" t="s">
        <v>3183</v>
      </c>
      <c r="H253" s="390" t="s">
        <v>2115</v>
      </c>
      <c r="I253" s="391" t="s">
        <v>2115</v>
      </c>
      <c r="J253" s="353" t="s">
        <v>3184</v>
      </c>
      <c r="K253" s="355" t="s">
        <v>3188</v>
      </c>
      <c r="L253" s="400"/>
      <c r="M253" s="401"/>
      <c r="N253" s="400"/>
      <c r="O253" s="401"/>
      <c r="P253" s="400"/>
      <c r="Q253" s="401"/>
      <c r="R253" s="400"/>
      <c r="S253" s="401"/>
      <c r="T253" s="400"/>
      <c r="U253" s="401"/>
      <c r="V253" s="400"/>
      <c r="W253" s="401"/>
      <c r="X253" s="400"/>
      <c r="Y253" s="401"/>
      <c r="Z253" s="400"/>
      <c r="AA253" s="401"/>
      <c r="AB253" s="400"/>
      <c r="AC253" s="401"/>
      <c r="AD253" s="400"/>
      <c r="AE253" s="401"/>
      <c r="AF253" s="400"/>
      <c r="AG253" s="401"/>
      <c r="AH253" s="400"/>
      <c r="AI253" s="401"/>
      <c r="AJ253" s="400"/>
      <c r="AK253" s="401"/>
      <c r="AL253" s="400"/>
      <c r="AM253" s="401"/>
      <c r="AN253" s="400"/>
      <c r="AO253" s="401"/>
      <c r="AP253" s="400"/>
      <c r="AQ253" s="401"/>
      <c r="AR253" s="400"/>
      <c r="AS253" s="401"/>
      <c r="AT253" s="400"/>
      <c r="AU253" s="401"/>
      <c r="AV253" s="400"/>
      <c r="AW253" s="401"/>
      <c r="AX253" s="400"/>
      <c r="AY253" s="401"/>
      <c r="AZ253" s="400"/>
      <c r="BA253" s="401"/>
      <c r="BB253" s="400"/>
      <c r="BC253" s="401"/>
      <c r="BD253" s="400"/>
      <c r="BE253" s="401"/>
      <c r="BF253" s="400"/>
      <c r="BG253" s="401"/>
      <c r="BH253" s="400"/>
      <c r="BI253" s="401"/>
      <c r="BJ253" s="400"/>
      <c r="BK253" s="401"/>
      <c r="BL253" s="400"/>
      <c r="BM253" s="401"/>
      <c r="BN253" s="400"/>
      <c r="BO253" s="401"/>
      <c r="BP253" s="400"/>
      <c r="BQ253" s="401"/>
      <c r="BR253" s="400"/>
      <c r="BS253" s="401"/>
      <c r="BT253" s="400"/>
      <c r="BU253" s="401"/>
      <c r="BV253" s="337">
        <f t="shared" si="101"/>
        <v>0</v>
      </c>
      <c r="BW253" s="337">
        <f t="shared" si="102"/>
        <v>0</v>
      </c>
    </row>
    <row r="254" spans="1:75" s="64" customFormat="1" ht="21.95" customHeight="1" x14ac:dyDescent="0.2">
      <c r="A254" s="385" t="s">
        <v>3390</v>
      </c>
      <c r="B254" s="386" t="s">
        <v>3391</v>
      </c>
      <c r="C254" s="392" t="s">
        <v>3186</v>
      </c>
      <c r="D254" s="387" t="s">
        <v>3392</v>
      </c>
      <c r="E254" s="388" t="s">
        <v>3393</v>
      </c>
      <c r="F254" s="389" t="s">
        <v>3182</v>
      </c>
      <c r="G254" s="389" t="s">
        <v>3183</v>
      </c>
      <c r="H254" s="390" t="s">
        <v>2115</v>
      </c>
      <c r="I254" s="391" t="s">
        <v>2115</v>
      </c>
      <c r="J254" s="353" t="s">
        <v>3184</v>
      </c>
      <c r="K254" s="356" t="s">
        <v>3189</v>
      </c>
      <c r="L254" s="400"/>
      <c r="M254" s="401"/>
      <c r="N254" s="400"/>
      <c r="O254" s="401"/>
      <c r="P254" s="400"/>
      <c r="Q254" s="401"/>
      <c r="R254" s="400"/>
      <c r="S254" s="401"/>
      <c r="T254" s="400"/>
      <c r="U254" s="401"/>
      <c r="V254" s="400"/>
      <c r="W254" s="401"/>
      <c r="X254" s="400"/>
      <c r="Y254" s="401"/>
      <c r="Z254" s="400"/>
      <c r="AA254" s="401"/>
      <c r="AB254" s="400"/>
      <c r="AC254" s="401"/>
      <c r="AD254" s="400"/>
      <c r="AE254" s="401"/>
      <c r="AF254" s="400"/>
      <c r="AG254" s="401"/>
      <c r="AH254" s="400"/>
      <c r="AI254" s="401"/>
      <c r="AJ254" s="400"/>
      <c r="AK254" s="401"/>
      <c r="AL254" s="400"/>
      <c r="AM254" s="401"/>
      <c r="AN254" s="400"/>
      <c r="AO254" s="401"/>
      <c r="AP254" s="400"/>
      <c r="AQ254" s="401"/>
      <c r="AR254" s="400"/>
      <c r="AS254" s="401"/>
      <c r="AT254" s="400"/>
      <c r="AU254" s="401"/>
      <c r="AV254" s="400"/>
      <c r="AW254" s="401"/>
      <c r="AX254" s="400"/>
      <c r="AY254" s="401"/>
      <c r="AZ254" s="400"/>
      <c r="BA254" s="401"/>
      <c r="BB254" s="400"/>
      <c r="BC254" s="401"/>
      <c r="BD254" s="400"/>
      <c r="BE254" s="401"/>
      <c r="BF254" s="400"/>
      <c r="BG254" s="401"/>
      <c r="BH254" s="400"/>
      <c r="BI254" s="401"/>
      <c r="BJ254" s="400"/>
      <c r="BK254" s="401"/>
      <c r="BL254" s="400"/>
      <c r="BM254" s="401"/>
      <c r="BN254" s="400"/>
      <c r="BO254" s="401"/>
      <c r="BP254" s="400"/>
      <c r="BQ254" s="401"/>
      <c r="BR254" s="400"/>
      <c r="BS254" s="401"/>
      <c r="BT254" s="400"/>
      <c r="BU254" s="401"/>
      <c r="BV254" s="337">
        <f t="shared" si="101"/>
        <v>0</v>
      </c>
      <c r="BW254" s="337">
        <f t="shared" si="102"/>
        <v>0</v>
      </c>
    </row>
    <row r="255" spans="1:75" s="64" customFormat="1" ht="21.95" customHeight="1" thickBot="1" x14ac:dyDescent="0.25">
      <c r="A255" s="898" t="s">
        <v>3390</v>
      </c>
      <c r="B255" s="393" t="s">
        <v>3391</v>
      </c>
      <c r="C255" s="394" t="s">
        <v>3186</v>
      </c>
      <c r="D255" s="395" t="s">
        <v>3392</v>
      </c>
      <c r="E255" s="411" t="s">
        <v>3393</v>
      </c>
      <c r="F255" s="396" t="s">
        <v>3182</v>
      </c>
      <c r="G255" s="396" t="s">
        <v>3183</v>
      </c>
      <c r="H255" s="397" t="s">
        <v>2115</v>
      </c>
      <c r="I255" s="899" t="s">
        <v>2115</v>
      </c>
      <c r="J255" s="353" t="s">
        <v>3184</v>
      </c>
      <c r="K255" s="357" t="s">
        <v>60</v>
      </c>
      <c r="L255" s="402"/>
      <c r="M255" s="403"/>
      <c r="N255" s="402"/>
      <c r="O255" s="403"/>
      <c r="P255" s="402"/>
      <c r="Q255" s="403"/>
      <c r="R255" s="402"/>
      <c r="S255" s="403"/>
      <c r="T255" s="402"/>
      <c r="U255" s="403"/>
      <c r="V255" s="402"/>
      <c r="W255" s="403"/>
      <c r="X255" s="402"/>
      <c r="Y255" s="403"/>
      <c r="Z255" s="402"/>
      <c r="AA255" s="403"/>
      <c r="AB255" s="402"/>
      <c r="AC255" s="403"/>
      <c r="AD255" s="402"/>
      <c r="AE255" s="403"/>
      <c r="AF255" s="402"/>
      <c r="AG255" s="403"/>
      <c r="AH255" s="402"/>
      <c r="AI255" s="403"/>
      <c r="AJ255" s="402"/>
      <c r="AK255" s="403"/>
      <c r="AL255" s="402"/>
      <c r="AM255" s="403"/>
      <c r="AN255" s="402"/>
      <c r="AO255" s="403"/>
      <c r="AP255" s="402"/>
      <c r="AQ255" s="403"/>
      <c r="AR255" s="402"/>
      <c r="AS255" s="403"/>
      <c r="AT255" s="402"/>
      <c r="AU255" s="403"/>
      <c r="AV255" s="402"/>
      <c r="AW255" s="403"/>
      <c r="AX255" s="402"/>
      <c r="AY255" s="403"/>
      <c r="AZ255" s="402"/>
      <c r="BA255" s="403"/>
      <c r="BB255" s="402"/>
      <c r="BC255" s="403"/>
      <c r="BD255" s="402"/>
      <c r="BE255" s="403"/>
      <c r="BF255" s="402"/>
      <c r="BG255" s="403"/>
      <c r="BH255" s="402"/>
      <c r="BI255" s="403"/>
      <c r="BJ255" s="402"/>
      <c r="BK255" s="403"/>
      <c r="BL255" s="402"/>
      <c r="BM255" s="403"/>
      <c r="BN255" s="402"/>
      <c r="BO255" s="403"/>
      <c r="BP255" s="402"/>
      <c r="BQ255" s="403"/>
      <c r="BR255" s="402"/>
      <c r="BS255" s="403"/>
      <c r="BT255" s="402"/>
      <c r="BU255" s="403"/>
      <c r="BV255" s="337">
        <f t="shared" si="101"/>
        <v>0</v>
      </c>
      <c r="BW255" s="337">
        <f t="shared" si="102"/>
        <v>0</v>
      </c>
    </row>
    <row r="256" spans="1:75" s="64" customFormat="1" ht="21.95" customHeight="1" x14ac:dyDescent="0.25">
      <c r="A256" s="425" t="s">
        <v>3394</v>
      </c>
      <c r="B256" s="526" t="s">
        <v>3395</v>
      </c>
      <c r="C256" s="527">
        <v>1</v>
      </c>
      <c r="D256" s="528" t="s">
        <v>3396</v>
      </c>
      <c r="E256" s="426" t="s">
        <v>3397</v>
      </c>
      <c r="F256" s="529" t="s">
        <v>3182</v>
      </c>
      <c r="G256" s="529" t="s">
        <v>3183</v>
      </c>
      <c r="H256" s="530" t="s">
        <v>2116</v>
      </c>
      <c r="I256" s="384" t="s">
        <v>2116</v>
      </c>
      <c r="J256" s="353" t="s">
        <v>3184</v>
      </c>
      <c r="K256" s="354" t="s">
        <v>3185</v>
      </c>
      <c r="L256" s="402"/>
      <c r="M256" s="403"/>
      <c r="N256" s="402"/>
      <c r="O256" s="403"/>
      <c r="P256" s="402"/>
      <c r="Q256" s="403"/>
      <c r="R256" s="402"/>
      <c r="S256" s="403"/>
      <c r="T256" s="402"/>
      <c r="U256" s="403"/>
      <c r="V256" s="402"/>
      <c r="W256" s="403"/>
      <c r="X256" s="402"/>
      <c r="Y256" s="403"/>
      <c r="Z256" s="402"/>
      <c r="AA256" s="403"/>
      <c r="AB256" s="402"/>
      <c r="AC256" s="403"/>
      <c r="AD256" s="402"/>
      <c r="AE256" s="403"/>
      <c r="AF256" s="402"/>
      <c r="AG256" s="403"/>
      <c r="AH256" s="402"/>
      <c r="AI256" s="403"/>
      <c r="AJ256" s="402"/>
      <c r="AK256" s="403"/>
      <c r="AL256" s="402"/>
      <c r="AM256" s="403"/>
      <c r="AN256" s="402"/>
      <c r="AO256" s="403"/>
      <c r="AP256" s="402"/>
      <c r="AQ256" s="403"/>
      <c r="AR256" s="402"/>
      <c r="AS256" s="403"/>
      <c r="AT256" s="402"/>
      <c r="AU256" s="403"/>
      <c r="AV256" s="402"/>
      <c r="AW256" s="403"/>
      <c r="AX256" s="402"/>
      <c r="AY256" s="403"/>
      <c r="AZ256" s="402"/>
      <c r="BA256" s="403"/>
      <c r="BB256" s="402"/>
      <c r="BC256" s="403"/>
      <c r="BD256" s="402"/>
      <c r="BE256" s="403"/>
      <c r="BF256" s="402"/>
      <c r="BG256" s="403"/>
      <c r="BH256" s="402"/>
      <c r="BI256" s="403"/>
      <c r="BJ256" s="402"/>
      <c r="BK256" s="403"/>
      <c r="BL256" s="402"/>
      <c r="BM256" s="403"/>
      <c r="BN256" s="402"/>
      <c r="BO256" s="403"/>
      <c r="BP256" s="402"/>
      <c r="BQ256" s="403"/>
      <c r="BR256" s="402"/>
      <c r="BS256" s="403"/>
      <c r="BT256" s="402"/>
      <c r="BU256" s="403"/>
      <c r="BV256" s="337">
        <f>L256+N256+P256+R256+T256+V256+X256+Z256+AB256+AD256+AF256+AH256+AJ256+AL256+AN256+AP256+AR256+AT256+AV256+AX256+AZ256+BB256+BD256+BF256+BH256+BJ256+BL256+BN256+BP256+BR256+BT256</f>
        <v>0</v>
      </c>
      <c r="BW256" s="337">
        <f>M256+O256+Q256+S256+U256+W256+Y256+AA256+AC256+AE256+AG256+AI256+AK256+AM256+AO256+AQ256+AS256+AU256+AW256+AY256+BA256+BC256+BE256+BG256+BI256+BK256+BM256+BO256+BQ256+BS256+BU256</f>
        <v>0</v>
      </c>
    </row>
    <row r="257" spans="1:75" s="64" customFormat="1" ht="21.95" customHeight="1" x14ac:dyDescent="0.2">
      <c r="A257" s="385" t="s">
        <v>3394</v>
      </c>
      <c r="B257" s="386" t="s">
        <v>3395</v>
      </c>
      <c r="C257" s="352" t="s">
        <v>3186</v>
      </c>
      <c r="D257" s="387" t="s">
        <v>3396</v>
      </c>
      <c r="E257" s="388" t="s">
        <v>3397</v>
      </c>
      <c r="F257" s="389" t="s">
        <v>3182</v>
      </c>
      <c r="G257" s="389" t="s">
        <v>3183</v>
      </c>
      <c r="H257" s="390" t="s">
        <v>2116</v>
      </c>
      <c r="I257" s="391" t="s">
        <v>2116</v>
      </c>
      <c r="J257" s="353" t="s">
        <v>3184</v>
      </c>
      <c r="K257" s="353" t="s">
        <v>3187</v>
      </c>
      <c r="L257" s="400"/>
      <c r="M257" s="401"/>
      <c r="N257" s="400"/>
      <c r="O257" s="401"/>
      <c r="P257" s="400"/>
      <c r="Q257" s="401"/>
      <c r="R257" s="400"/>
      <c r="S257" s="401"/>
      <c r="T257" s="400"/>
      <c r="U257" s="401"/>
      <c r="V257" s="400"/>
      <c r="W257" s="401"/>
      <c r="X257" s="400"/>
      <c r="Y257" s="401"/>
      <c r="Z257" s="400"/>
      <c r="AA257" s="401"/>
      <c r="AB257" s="400"/>
      <c r="AC257" s="401"/>
      <c r="AD257" s="400"/>
      <c r="AE257" s="401"/>
      <c r="AF257" s="400"/>
      <c r="AG257" s="401"/>
      <c r="AH257" s="400"/>
      <c r="AI257" s="401"/>
      <c r="AJ257" s="400"/>
      <c r="AK257" s="401"/>
      <c r="AL257" s="400"/>
      <c r="AM257" s="401"/>
      <c r="AN257" s="400"/>
      <c r="AO257" s="401"/>
      <c r="AP257" s="400"/>
      <c r="AQ257" s="401"/>
      <c r="AR257" s="400"/>
      <c r="AS257" s="401"/>
      <c r="AT257" s="400"/>
      <c r="AU257" s="401"/>
      <c r="AV257" s="400"/>
      <c r="AW257" s="401"/>
      <c r="AX257" s="400"/>
      <c r="AY257" s="401"/>
      <c r="AZ257" s="400"/>
      <c r="BA257" s="401"/>
      <c r="BB257" s="400"/>
      <c r="BC257" s="401"/>
      <c r="BD257" s="400"/>
      <c r="BE257" s="401"/>
      <c r="BF257" s="400"/>
      <c r="BG257" s="401"/>
      <c r="BH257" s="400"/>
      <c r="BI257" s="401"/>
      <c r="BJ257" s="400"/>
      <c r="BK257" s="401"/>
      <c r="BL257" s="400"/>
      <c r="BM257" s="401"/>
      <c r="BN257" s="400"/>
      <c r="BO257" s="401"/>
      <c r="BP257" s="400"/>
      <c r="BQ257" s="401"/>
      <c r="BR257" s="400"/>
      <c r="BS257" s="401"/>
      <c r="BT257" s="400"/>
      <c r="BU257" s="401"/>
      <c r="BV257" s="337">
        <f t="shared" ref="BV257:BV260" si="103">L257+N257+P257+R257+T257+V257+X257+Z257+AB257+AD257+AF257+AH257+AJ257+AL257+AN257+AP257+AR257+AT257+AV257+AX257+AZ257+BB257+BD257+BF257+BH257+BJ257+BL257+BN257+BP257+BR257+BT257</f>
        <v>0</v>
      </c>
      <c r="BW257" s="337">
        <f t="shared" ref="BW257:BW260" si="104">M257+O257+Q257+S257+U257+W257+Y257+AA257+AC257+AE257+AG257+AI257+AK257+AM257+AO257+AQ257+AS257+AU257+AW257+AY257+BA257+BC257+BE257+BG257+BI257+BK257+BM257+BO257+BQ257+BS257+BU257</f>
        <v>0</v>
      </c>
    </row>
    <row r="258" spans="1:75" s="64" customFormat="1" ht="21.95" customHeight="1" x14ac:dyDescent="0.2">
      <c r="A258" s="385" t="s">
        <v>3394</v>
      </c>
      <c r="B258" s="386" t="s">
        <v>3395</v>
      </c>
      <c r="C258" s="392" t="s">
        <v>3186</v>
      </c>
      <c r="D258" s="387" t="s">
        <v>3396</v>
      </c>
      <c r="E258" s="388" t="s">
        <v>3397</v>
      </c>
      <c r="F258" s="389" t="s">
        <v>3182</v>
      </c>
      <c r="G258" s="389" t="s">
        <v>3183</v>
      </c>
      <c r="H258" s="390" t="s">
        <v>2116</v>
      </c>
      <c r="I258" s="391" t="s">
        <v>2116</v>
      </c>
      <c r="J258" s="353" t="s">
        <v>3184</v>
      </c>
      <c r="K258" s="355" t="s">
        <v>3188</v>
      </c>
      <c r="L258" s="400"/>
      <c r="M258" s="401"/>
      <c r="N258" s="400"/>
      <c r="O258" s="401"/>
      <c r="P258" s="400"/>
      <c r="Q258" s="401"/>
      <c r="R258" s="400"/>
      <c r="S258" s="401"/>
      <c r="T258" s="400"/>
      <c r="U258" s="401"/>
      <c r="V258" s="400"/>
      <c r="W258" s="401"/>
      <c r="X258" s="400"/>
      <c r="Y258" s="401"/>
      <c r="Z258" s="400"/>
      <c r="AA258" s="401"/>
      <c r="AB258" s="400"/>
      <c r="AC258" s="401"/>
      <c r="AD258" s="400"/>
      <c r="AE258" s="401"/>
      <c r="AF258" s="400"/>
      <c r="AG258" s="401"/>
      <c r="AH258" s="400"/>
      <c r="AI258" s="401"/>
      <c r="AJ258" s="400"/>
      <c r="AK258" s="401"/>
      <c r="AL258" s="400"/>
      <c r="AM258" s="401"/>
      <c r="AN258" s="400"/>
      <c r="AO258" s="401"/>
      <c r="AP258" s="400"/>
      <c r="AQ258" s="401"/>
      <c r="AR258" s="400"/>
      <c r="AS258" s="401"/>
      <c r="AT258" s="400"/>
      <c r="AU258" s="401"/>
      <c r="AV258" s="400"/>
      <c r="AW258" s="401"/>
      <c r="AX258" s="400"/>
      <c r="AY258" s="401"/>
      <c r="AZ258" s="400"/>
      <c r="BA258" s="401"/>
      <c r="BB258" s="400"/>
      <c r="BC258" s="401"/>
      <c r="BD258" s="400"/>
      <c r="BE258" s="401"/>
      <c r="BF258" s="400"/>
      <c r="BG258" s="401"/>
      <c r="BH258" s="400"/>
      <c r="BI258" s="401"/>
      <c r="BJ258" s="400"/>
      <c r="BK258" s="401"/>
      <c r="BL258" s="400"/>
      <c r="BM258" s="401"/>
      <c r="BN258" s="400"/>
      <c r="BO258" s="401"/>
      <c r="BP258" s="400"/>
      <c r="BQ258" s="401"/>
      <c r="BR258" s="400"/>
      <c r="BS258" s="401"/>
      <c r="BT258" s="400"/>
      <c r="BU258" s="401"/>
      <c r="BV258" s="337">
        <f t="shared" si="103"/>
        <v>0</v>
      </c>
      <c r="BW258" s="337">
        <f t="shared" si="104"/>
        <v>0</v>
      </c>
    </row>
    <row r="259" spans="1:75" s="64" customFormat="1" ht="21.95" customHeight="1" x14ac:dyDescent="0.2">
      <c r="A259" s="385" t="s">
        <v>3394</v>
      </c>
      <c r="B259" s="386" t="s">
        <v>3395</v>
      </c>
      <c r="C259" s="392" t="s">
        <v>3186</v>
      </c>
      <c r="D259" s="387" t="s">
        <v>3396</v>
      </c>
      <c r="E259" s="388" t="s">
        <v>3397</v>
      </c>
      <c r="F259" s="389" t="s">
        <v>3182</v>
      </c>
      <c r="G259" s="389" t="s">
        <v>3183</v>
      </c>
      <c r="H259" s="390" t="s">
        <v>2116</v>
      </c>
      <c r="I259" s="391" t="s">
        <v>2116</v>
      </c>
      <c r="J259" s="353" t="s">
        <v>3184</v>
      </c>
      <c r="K259" s="356" t="s">
        <v>3189</v>
      </c>
      <c r="L259" s="400"/>
      <c r="M259" s="401"/>
      <c r="N259" s="400"/>
      <c r="O259" s="401"/>
      <c r="P259" s="400"/>
      <c r="Q259" s="401"/>
      <c r="R259" s="400"/>
      <c r="S259" s="401"/>
      <c r="T259" s="400"/>
      <c r="U259" s="401"/>
      <c r="V259" s="400"/>
      <c r="W259" s="401"/>
      <c r="X259" s="400"/>
      <c r="Y259" s="401"/>
      <c r="Z259" s="400"/>
      <c r="AA259" s="401"/>
      <c r="AB259" s="400"/>
      <c r="AC259" s="401"/>
      <c r="AD259" s="400"/>
      <c r="AE259" s="401"/>
      <c r="AF259" s="400"/>
      <c r="AG259" s="401"/>
      <c r="AH259" s="400"/>
      <c r="AI259" s="401"/>
      <c r="AJ259" s="400"/>
      <c r="AK259" s="401"/>
      <c r="AL259" s="400"/>
      <c r="AM259" s="401"/>
      <c r="AN259" s="400"/>
      <c r="AO259" s="401"/>
      <c r="AP259" s="400"/>
      <c r="AQ259" s="401"/>
      <c r="AR259" s="400"/>
      <c r="AS259" s="401"/>
      <c r="AT259" s="400"/>
      <c r="AU259" s="401"/>
      <c r="AV259" s="400"/>
      <c r="AW259" s="401"/>
      <c r="AX259" s="400"/>
      <c r="AY259" s="401"/>
      <c r="AZ259" s="400"/>
      <c r="BA259" s="401"/>
      <c r="BB259" s="400"/>
      <c r="BC259" s="401"/>
      <c r="BD259" s="400"/>
      <c r="BE259" s="401"/>
      <c r="BF259" s="400"/>
      <c r="BG259" s="401"/>
      <c r="BH259" s="400"/>
      <c r="BI259" s="401"/>
      <c r="BJ259" s="400"/>
      <c r="BK259" s="401"/>
      <c r="BL259" s="400"/>
      <c r="BM259" s="401"/>
      <c r="BN259" s="400"/>
      <c r="BO259" s="401"/>
      <c r="BP259" s="400"/>
      <c r="BQ259" s="401"/>
      <c r="BR259" s="400"/>
      <c r="BS259" s="401"/>
      <c r="BT259" s="400"/>
      <c r="BU259" s="401"/>
      <c r="BV259" s="337">
        <f t="shared" si="103"/>
        <v>0</v>
      </c>
      <c r="BW259" s="337">
        <f t="shared" si="104"/>
        <v>0</v>
      </c>
    </row>
    <row r="260" spans="1:75" s="64" customFormat="1" ht="21.95" customHeight="1" thickBot="1" x14ac:dyDescent="0.25">
      <c r="A260" s="898" t="s">
        <v>3394</v>
      </c>
      <c r="B260" s="393" t="s">
        <v>3395</v>
      </c>
      <c r="C260" s="394" t="s">
        <v>3186</v>
      </c>
      <c r="D260" s="395" t="s">
        <v>3396</v>
      </c>
      <c r="E260" s="411" t="s">
        <v>3397</v>
      </c>
      <c r="F260" s="396" t="s">
        <v>3182</v>
      </c>
      <c r="G260" s="396" t="s">
        <v>3183</v>
      </c>
      <c r="H260" s="397" t="s">
        <v>2116</v>
      </c>
      <c r="I260" s="899" t="s">
        <v>2116</v>
      </c>
      <c r="J260" s="353" t="s">
        <v>3184</v>
      </c>
      <c r="K260" s="357" t="s">
        <v>60</v>
      </c>
      <c r="L260" s="402"/>
      <c r="M260" s="403"/>
      <c r="N260" s="402"/>
      <c r="O260" s="403"/>
      <c r="P260" s="402"/>
      <c r="Q260" s="403"/>
      <c r="R260" s="402"/>
      <c r="S260" s="403"/>
      <c r="T260" s="402"/>
      <c r="U260" s="403"/>
      <c r="V260" s="402"/>
      <c r="W260" s="403"/>
      <c r="X260" s="402"/>
      <c r="Y260" s="403"/>
      <c r="Z260" s="402"/>
      <c r="AA260" s="403"/>
      <c r="AB260" s="402"/>
      <c r="AC260" s="403"/>
      <c r="AD260" s="402"/>
      <c r="AE260" s="403"/>
      <c r="AF260" s="402"/>
      <c r="AG260" s="403"/>
      <c r="AH260" s="402"/>
      <c r="AI260" s="403"/>
      <c r="AJ260" s="402"/>
      <c r="AK260" s="403"/>
      <c r="AL260" s="402"/>
      <c r="AM260" s="403"/>
      <c r="AN260" s="402"/>
      <c r="AO260" s="403"/>
      <c r="AP260" s="402"/>
      <c r="AQ260" s="403"/>
      <c r="AR260" s="402"/>
      <c r="AS260" s="403"/>
      <c r="AT260" s="402"/>
      <c r="AU260" s="403"/>
      <c r="AV260" s="402"/>
      <c r="AW260" s="403"/>
      <c r="AX260" s="402"/>
      <c r="AY260" s="403"/>
      <c r="AZ260" s="402"/>
      <c r="BA260" s="403"/>
      <c r="BB260" s="402"/>
      <c r="BC260" s="403"/>
      <c r="BD260" s="402"/>
      <c r="BE260" s="403"/>
      <c r="BF260" s="402"/>
      <c r="BG260" s="403"/>
      <c r="BH260" s="402"/>
      <c r="BI260" s="403"/>
      <c r="BJ260" s="402"/>
      <c r="BK260" s="403"/>
      <c r="BL260" s="402"/>
      <c r="BM260" s="403"/>
      <c r="BN260" s="402"/>
      <c r="BO260" s="403"/>
      <c r="BP260" s="402"/>
      <c r="BQ260" s="403"/>
      <c r="BR260" s="402"/>
      <c r="BS260" s="403"/>
      <c r="BT260" s="402"/>
      <c r="BU260" s="403"/>
      <c r="BV260" s="337">
        <f t="shared" si="103"/>
        <v>0</v>
      </c>
      <c r="BW260" s="337">
        <f t="shared" si="104"/>
        <v>0</v>
      </c>
    </row>
    <row r="261" spans="1:75" s="64" customFormat="1" ht="21.95" customHeight="1" x14ac:dyDescent="0.25">
      <c r="A261" s="425" t="s">
        <v>3398</v>
      </c>
      <c r="B261" s="526" t="s">
        <v>3399</v>
      </c>
      <c r="C261" s="527">
        <v>1</v>
      </c>
      <c r="D261" s="528" t="s">
        <v>3400</v>
      </c>
      <c r="E261" s="426" t="s">
        <v>3401</v>
      </c>
      <c r="F261" s="529" t="s">
        <v>3182</v>
      </c>
      <c r="G261" s="529" t="s">
        <v>3183</v>
      </c>
      <c r="H261" s="530" t="s">
        <v>2119</v>
      </c>
      <c r="I261" s="384" t="s">
        <v>2119</v>
      </c>
      <c r="J261" s="353" t="s">
        <v>3184</v>
      </c>
      <c r="K261" s="354" t="s">
        <v>3185</v>
      </c>
      <c r="L261" s="402"/>
      <c r="M261" s="403"/>
      <c r="N261" s="402"/>
      <c r="O261" s="403"/>
      <c r="P261" s="402"/>
      <c r="Q261" s="403"/>
      <c r="R261" s="402"/>
      <c r="S261" s="403"/>
      <c r="T261" s="402"/>
      <c r="U261" s="403"/>
      <c r="V261" s="402"/>
      <c r="W261" s="403"/>
      <c r="X261" s="402"/>
      <c r="Y261" s="403"/>
      <c r="Z261" s="402"/>
      <c r="AA261" s="403"/>
      <c r="AB261" s="402"/>
      <c r="AC261" s="403"/>
      <c r="AD261" s="402"/>
      <c r="AE261" s="403"/>
      <c r="AF261" s="402"/>
      <c r="AG261" s="403"/>
      <c r="AH261" s="402"/>
      <c r="AI261" s="403"/>
      <c r="AJ261" s="402"/>
      <c r="AK261" s="403"/>
      <c r="AL261" s="402"/>
      <c r="AM261" s="403"/>
      <c r="AN261" s="402"/>
      <c r="AO261" s="403"/>
      <c r="AP261" s="402"/>
      <c r="AQ261" s="403"/>
      <c r="AR261" s="402"/>
      <c r="AS261" s="403"/>
      <c r="AT261" s="402"/>
      <c r="AU261" s="403"/>
      <c r="AV261" s="402"/>
      <c r="AW261" s="403"/>
      <c r="AX261" s="402"/>
      <c r="AY261" s="403"/>
      <c r="AZ261" s="402"/>
      <c r="BA261" s="403"/>
      <c r="BB261" s="402"/>
      <c r="BC261" s="403"/>
      <c r="BD261" s="402"/>
      <c r="BE261" s="403"/>
      <c r="BF261" s="402"/>
      <c r="BG261" s="403"/>
      <c r="BH261" s="402"/>
      <c r="BI261" s="403"/>
      <c r="BJ261" s="402"/>
      <c r="BK261" s="403"/>
      <c r="BL261" s="402"/>
      <c r="BM261" s="403"/>
      <c r="BN261" s="402"/>
      <c r="BO261" s="403"/>
      <c r="BP261" s="402"/>
      <c r="BQ261" s="403"/>
      <c r="BR261" s="402"/>
      <c r="BS261" s="403"/>
      <c r="BT261" s="402"/>
      <c r="BU261" s="403"/>
      <c r="BV261" s="337">
        <f>L261+N261+P261+R261+T261+V261+X261+Z261+AB261+AD261+AF261+AH261+AJ261+AL261+AN261+AP261+AR261+AT261+AV261+AX261+AZ261+BB261+BD261+BF261+BH261+BJ261+BL261+BN261+BP261+BR261+BT261</f>
        <v>0</v>
      </c>
      <c r="BW261" s="337">
        <f>M261+O261+Q261+S261+U261+W261+Y261+AA261+AC261+AE261+AG261+AI261+AK261+AM261+AO261+AQ261+AS261+AU261+AW261+AY261+BA261+BC261+BE261+BG261+BI261+BK261+BM261+BO261+BQ261+BS261+BU261</f>
        <v>0</v>
      </c>
    </row>
    <row r="262" spans="1:75" s="64" customFormat="1" ht="21.95" customHeight="1" x14ac:dyDescent="0.2">
      <c r="A262" s="385" t="s">
        <v>3398</v>
      </c>
      <c r="B262" s="386" t="s">
        <v>3399</v>
      </c>
      <c r="C262" s="352" t="s">
        <v>3186</v>
      </c>
      <c r="D262" s="387" t="s">
        <v>3400</v>
      </c>
      <c r="E262" s="388" t="s">
        <v>3401</v>
      </c>
      <c r="F262" s="389" t="s">
        <v>3182</v>
      </c>
      <c r="G262" s="389" t="s">
        <v>3183</v>
      </c>
      <c r="H262" s="390" t="s">
        <v>2119</v>
      </c>
      <c r="I262" s="391" t="s">
        <v>2119</v>
      </c>
      <c r="J262" s="353" t="s">
        <v>3184</v>
      </c>
      <c r="K262" s="353" t="s">
        <v>3187</v>
      </c>
      <c r="L262" s="400"/>
      <c r="M262" s="401"/>
      <c r="N262" s="400"/>
      <c r="O262" s="401"/>
      <c r="P262" s="400"/>
      <c r="Q262" s="401"/>
      <c r="R262" s="400"/>
      <c r="S262" s="401"/>
      <c r="T262" s="400"/>
      <c r="U262" s="401"/>
      <c r="V262" s="400"/>
      <c r="W262" s="401"/>
      <c r="X262" s="400"/>
      <c r="Y262" s="401"/>
      <c r="Z262" s="400"/>
      <c r="AA262" s="401"/>
      <c r="AB262" s="400"/>
      <c r="AC262" s="401"/>
      <c r="AD262" s="400"/>
      <c r="AE262" s="401"/>
      <c r="AF262" s="400"/>
      <c r="AG262" s="401"/>
      <c r="AH262" s="400"/>
      <c r="AI262" s="401"/>
      <c r="AJ262" s="400"/>
      <c r="AK262" s="401"/>
      <c r="AL262" s="400"/>
      <c r="AM262" s="401"/>
      <c r="AN262" s="400"/>
      <c r="AO262" s="401"/>
      <c r="AP262" s="400"/>
      <c r="AQ262" s="401"/>
      <c r="AR262" s="400"/>
      <c r="AS262" s="401"/>
      <c r="AT262" s="400"/>
      <c r="AU262" s="401"/>
      <c r="AV262" s="400"/>
      <c r="AW262" s="401"/>
      <c r="AX262" s="400"/>
      <c r="AY262" s="401"/>
      <c r="AZ262" s="400"/>
      <c r="BA262" s="401"/>
      <c r="BB262" s="400"/>
      <c r="BC262" s="401"/>
      <c r="BD262" s="400"/>
      <c r="BE262" s="401"/>
      <c r="BF262" s="400"/>
      <c r="BG262" s="401"/>
      <c r="BH262" s="400"/>
      <c r="BI262" s="401"/>
      <c r="BJ262" s="400"/>
      <c r="BK262" s="401"/>
      <c r="BL262" s="400"/>
      <c r="BM262" s="401"/>
      <c r="BN262" s="400"/>
      <c r="BO262" s="401"/>
      <c r="BP262" s="400"/>
      <c r="BQ262" s="401"/>
      <c r="BR262" s="400"/>
      <c r="BS262" s="401"/>
      <c r="BT262" s="400"/>
      <c r="BU262" s="401"/>
      <c r="BV262" s="337">
        <f t="shared" ref="BV262:BV265" si="105">L262+N262+P262+R262+T262+V262+X262+Z262+AB262+AD262+AF262+AH262+AJ262+AL262+AN262+AP262+AR262+AT262+AV262+AX262+AZ262+BB262+BD262+BF262+BH262+BJ262+BL262+BN262+BP262+BR262+BT262</f>
        <v>0</v>
      </c>
      <c r="BW262" s="337">
        <f t="shared" ref="BW262:BW265" si="106">M262+O262+Q262+S262+U262+W262+Y262+AA262+AC262+AE262+AG262+AI262+AK262+AM262+AO262+AQ262+AS262+AU262+AW262+AY262+BA262+BC262+BE262+BG262+BI262+BK262+BM262+BO262+BQ262+BS262+BU262</f>
        <v>0</v>
      </c>
    </row>
    <row r="263" spans="1:75" s="64" customFormat="1" ht="21.95" customHeight="1" x14ac:dyDescent="0.2">
      <c r="A263" s="385" t="s">
        <v>3398</v>
      </c>
      <c r="B263" s="386" t="s">
        <v>3399</v>
      </c>
      <c r="C263" s="392" t="s">
        <v>3186</v>
      </c>
      <c r="D263" s="387" t="s">
        <v>3400</v>
      </c>
      <c r="E263" s="388" t="s">
        <v>3401</v>
      </c>
      <c r="F263" s="389" t="s">
        <v>3182</v>
      </c>
      <c r="G263" s="389" t="s">
        <v>3183</v>
      </c>
      <c r="H263" s="390" t="s">
        <v>2119</v>
      </c>
      <c r="I263" s="391" t="s">
        <v>2119</v>
      </c>
      <c r="J263" s="353" t="s">
        <v>3184</v>
      </c>
      <c r="K263" s="355" t="s">
        <v>3188</v>
      </c>
      <c r="L263" s="400"/>
      <c r="M263" s="401"/>
      <c r="N263" s="400"/>
      <c r="O263" s="401"/>
      <c r="P263" s="400"/>
      <c r="Q263" s="401"/>
      <c r="R263" s="400"/>
      <c r="S263" s="401"/>
      <c r="T263" s="400"/>
      <c r="U263" s="401"/>
      <c r="V263" s="400"/>
      <c r="W263" s="401"/>
      <c r="X263" s="400"/>
      <c r="Y263" s="401"/>
      <c r="Z263" s="400"/>
      <c r="AA263" s="401"/>
      <c r="AB263" s="400"/>
      <c r="AC263" s="401"/>
      <c r="AD263" s="400"/>
      <c r="AE263" s="401"/>
      <c r="AF263" s="400"/>
      <c r="AG263" s="401"/>
      <c r="AH263" s="400"/>
      <c r="AI263" s="401"/>
      <c r="AJ263" s="400"/>
      <c r="AK263" s="401"/>
      <c r="AL263" s="400"/>
      <c r="AM263" s="401"/>
      <c r="AN263" s="400"/>
      <c r="AO263" s="401"/>
      <c r="AP263" s="400"/>
      <c r="AQ263" s="401"/>
      <c r="AR263" s="400"/>
      <c r="AS263" s="401"/>
      <c r="AT263" s="400"/>
      <c r="AU263" s="401"/>
      <c r="AV263" s="400"/>
      <c r="AW263" s="401"/>
      <c r="AX263" s="400"/>
      <c r="AY263" s="401"/>
      <c r="AZ263" s="400"/>
      <c r="BA263" s="401"/>
      <c r="BB263" s="400"/>
      <c r="BC263" s="401"/>
      <c r="BD263" s="400"/>
      <c r="BE263" s="401"/>
      <c r="BF263" s="400"/>
      <c r="BG263" s="401"/>
      <c r="BH263" s="400"/>
      <c r="BI263" s="401"/>
      <c r="BJ263" s="400"/>
      <c r="BK263" s="401"/>
      <c r="BL263" s="400"/>
      <c r="BM263" s="401"/>
      <c r="BN263" s="400"/>
      <c r="BO263" s="401"/>
      <c r="BP263" s="400"/>
      <c r="BQ263" s="401"/>
      <c r="BR263" s="400"/>
      <c r="BS263" s="401"/>
      <c r="BT263" s="400"/>
      <c r="BU263" s="401"/>
      <c r="BV263" s="337">
        <f t="shared" si="105"/>
        <v>0</v>
      </c>
      <c r="BW263" s="337">
        <f t="shared" si="106"/>
        <v>0</v>
      </c>
    </row>
    <row r="264" spans="1:75" s="64" customFormat="1" ht="21.95" customHeight="1" x14ac:dyDescent="0.2">
      <c r="A264" s="385" t="s">
        <v>3398</v>
      </c>
      <c r="B264" s="386" t="s">
        <v>3399</v>
      </c>
      <c r="C264" s="392" t="s">
        <v>3186</v>
      </c>
      <c r="D264" s="387" t="s">
        <v>3400</v>
      </c>
      <c r="E264" s="388" t="s">
        <v>3401</v>
      </c>
      <c r="F264" s="389" t="s">
        <v>3182</v>
      </c>
      <c r="G264" s="389" t="s">
        <v>3183</v>
      </c>
      <c r="H264" s="390" t="s">
        <v>2119</v>
      </c>
      <c r="I264" s="391" t="s">
        <v>2119</v>
      </c>
      <c r="J264" s="353" t="s">
        <v>3184</v>
      </c>
      <c r="K264" s="356" t="s">
        <v>3189</v>
      </c>
      <c r="L264" s="400"/>
      <c r="M264" s="401"/>
      <c r="N264" s="400"/>
      <c r="O264" s="401"/>
      <c r="P264" s="400"/>
      <c r="Q264" s="401"/>
      <c r="R264" s="400"/>
      <c r="S264" s="401"/>
      <c r="T264" s="400"/>
      <c r="U264" s="401"/>
      <c r="V264" s="400"/>
      <c r="W264" s="401"/>
      <c r="X264" s="400"/>
      <c r="Y264" s="401"/>
      <c r="Z264" s="400"/>
      <c r="AA264" s="401"/>
      <c r="AB264" s="400"/>
      <c r="AC264" s="401"/>
      <c r="AD264" s="400"/>
      <c r="AE264" s="401"/>
      <c r="AF264" s="400"/>
      <c r="AG264" s="401"/>
      <c r="AH264" s="400"/>
      <c r="AI264" s="401"/>
      <c r="AJ264" s="400"/>
      <c r="AK264" s="401"/>
      <c r="AL264" s="400"/>
      <c r="AM264" s="401"/>
      <c r="AN264" s="400"/>
      <c r="AO264" s="401"/>
      <c r="AP264" s="400"/>
      <c r="AQ264" s="401"/>
      <c r="AR264" s="400"/>
      <c r="AS264" s="401"/>
      <c r="AT264" s="400"/>
      <c r="AU264" s="401"/>
      <c r="AV264" s="400"/>
      <c r="AW264" s="401"/>
      <c r="AX264" s="400"/>
      <c r="AY264" s="401"/>
      <c r="AZ264" s="400"/>
      <c r="BA264" s="401"/>
      <c r="BB264" s="400"/>
      <c r="BC264" s="401"/>
      <c r="BD264" s="400"/>
      <c r="BE264" s="401"/>
      <c r="BF264" s="400"/>
      <c r="BG264" s="401"/>
      <c r="BH264" s="400"/>
      <c r="BI264" s="401"/>
      <c r="BJ264" s="400"/>
      <c r="BK264" s="401"/>
      <c r="BL264" s="400"/>
      <c r="BM264" s="401"/>
      <c r="BN264" s="400"/>
      <c r="BO264" s="401"/>
      <c r="BP264" s="400"/>
      <c r="BQ264" s="401"/>
      <c r="BR264" s="400"/>
      <c r="BS264" s="401"/>
      <c r="BT264" s="400"/>
      <c r="BU264" s="401"/>
      <c r="BV264" s="337">
        <f t="shared" si="105"/>
        <v>0</v>
      </c>
      <c r="BW264" s="337">
        <f t="shared" si="106"/>
        <v>0</v>
      </c>
    </row>
    <row r="265" spans="1:75" s="64" customFormat="1" ht="21.95" customHeight="1" thickBot="1" x14ac:dyDescent="0.25">
      <c r="A265" s="898" t="s">
        <v>3398</v>
      </c>
      <c r="B265" s="393" t="s">
        <v>3399</v>
      </c>
      <c r="C265" s="394" t="s">
        <v>3186</v>
      </c>
      <c r="D265" s="395" t="s">
        <v>3400</v>
      </c>
      <c r="E265" s="411" t="s">
        <v>3401</v>
      </c>
      <c r="F265" s="396" t="s">
        <v>3182</v>
      </c>
      <c r="G265" s="396" t="s">
        <v>3183</v>
      </c>
      <c r="H265" s="397" t="s">
        <v>2119</v>
      </c>
      <c r="I265" s="899" t="s">
        <v>2119</v>
      </c>
      <c r="J265" s="353" t="s">
        <v>3184</v>
      </c>
      <c r="K265" s="357" t="s">
        <v>60</v>
      </c>
      <c r="L265" s="402"/>
      <c r="M265" s="403"/>
      <c r="N265" s="402"/>
      <c r="O265" s="403"/>
      <c r="P265" s="402"/>
      <c r="Q265" s="403"/>
      <c r="R265" s="402"/>
      <c r="S265" s="403"/>
      <c r="T265" s="402"/>
      <c r="U265" s="403"/>
      <c r="V265" s="402"/>
      <c r="W265" s="403"/>
      <c r="X265" s="402"/>
      <c r="Y265" s="403"/>
      <c r="Z265" s="402"/>
      <c r="AA265" s="403"/>
      <c r="AB265" s="402"/>
      <c r="AC265" s="403"/>
      <c r="AD265" s="402"/>
      <c r="AE265" s="403"/>
      <c r="AF265" s="402"/>
      <c r="AG265" s="403"/>
      <c r="AH265" s="402"/>
      <c r="AI265" s="403"/>
      <c r="AJ265" s="402"/>
      <c r="AK265" s="403"/>
      <c r="AL265" s="402"/>
      <c r="AM265" s="403"/>
      <c r="AN265" s="402"/>
      <c r="AO265" s="403"/>
      <c r="AP265" s="402"/>
      <c r="AQ265" s="403"/>
      <c r="AR265" s="402"/>
      <c r="AS265" s="403"/>
      <c r="AT265" s="402"/>
      <c r="AU265" s="403"/>
      <c r="AV265" s="402"/>
      <c r="AW265" s="403"/>
      <c r="AX265" s="402"/>
      <c r="AY265" s="403"/>
      <c r="AZ265" s="402"/>
      <c r="BA265" s="403"/>
      <c r="BB265" s="402"/>
      <c r="BC265" s="403"/>
      <c r="BD265" s="402"/>
      <c r="BE265" s="403"/>
      <c r="BF265" s="402"/>
      <c r="BG265" s="403"/>
      <c r="BH265" s="402"/>
      <c r="BI265" s="403"/>
      <c r="BJ265" s="402"/>
      <c r="BK265" s="403"/>
      <c r="BL265" s="402"/>
      <c r="BM265" s="403"/>
      <c r="BN265" s="402"/>
      <c r="BO265" s="403"/>
      <c r="BP265" s="402"/>
      <c r="BQ265" s="403"/>
      <c r="BR265" s="402"/>
      <c r="BS265" s="403"/>
      <c r="BT265" s="402"/>
      <c r="BU265" s="403"/>
      <c r="BV265" s="337">
        <f t="shared" si="105"/>
        <v>0</v>
      </c>
      <c r="BW265" s="337">
        <f t="shared" si="106"/>
        <v>0</v>
      </c>
    </row>
    <row r="266" spans="1:75" s="64" customFormat="1" ht="21.95" customHeight="1" x14ac:dyDescent="0.25">
      <c r="A266" s="425" t="s">
        <v>3402</v>
      </c>
      <c r="B266" s="526" t="s">
        <v>3403</v>
      </c>
      <c r="C266" s="527">
        <v>1</v>
      </c>
      <c r="D266" s="528" t="s">
        <v>3404</v>
      </c>
      <c r="E266" s="426" t="s">
        <v>3405</v>
      </c>
      <c r="F266" s="529" t="s">
        <v>3182</v>
      </c>
      <c r="G266" s="529" t="s">
        <v>3183</v>
      </c>
      <c r="H266" s="530" t="s">
        <v>2120</v>
      </c>
      <c r="I266" s="384" t="s">
        <v>2120</v>
      </c>
      <c r="J266" s="353" t="s">
        <v>3184</v>
      </c>
      <c r="K266" s="354" t="s">
        <v>3185</v>
      </c>
      <c r="L266" s="402"/>
      <c r="M266" s="403"/>
      <c r="N266" s="402"/>
      <c r="O266" s="403"/>
      <c r="P266" s="402"/>
      <c r="Q266" s="403"/>
      <c r="R266" s="402"/>
      <c r="S266" s="403"/>
      <c r="T266" s="402"/>
      <c r="U266" s="403"/>
      <c r="V266" s="402"/>
      <c r="W266" s="403"/>
      <c r="X266" s="402"/>
      <c r="Y266" s="403"/>
      <c r="Z266" s="402"/>
      <c r="AA266" s="403"/>
      <c r="AB266" s="402"/>
      <c r="AC266" s="403"/>
      <c r="AD266" s="402"/>
      <c r="AE266" s="403"/>
      <c r="AF266" s="402"/>
      <c r="AG266" s="403"/>
      <c r="AH266" s="402"/>
      <c r="AI266" s="403"/>
      <c r="AJ266" s="402"/>
      <c r="AK266" s="403"/>
      <c r="AL266" s="402"/>
      <c r="AM266" s="403"/>
      <c r="AN266" s="402"/>
      <c r="AO266" s="403"/>
      <c r="AP266" s="402"/>
      <c r="AQ266" s="403"/>
      <c r="AR266" s="402"/>
      <c r="AS266" s="403"/>
      <c r="AT266" s="402"/>
      <c r="AU266" s="403"/>
      <c r="AV266" s="402"/>
      <c r="AW266" s="403"/>
      <c r="AX266" s="402"/>
      <c r="AY266" s="403"/>
      <c r="AZ266" s="402"/>
      <c r="BA266" s="403"/>
      <c r="BB266" s="402"/>
      <c r="BC266" s="403"/>
      <c r="BD266" s="402"/>
      <c r="BE266" s="403"/>
      <c r="BF266" s="402"/>
      <c r="BG266" s="403"/>
      <c r="BH266" s="402"/>
      <c r="BI266" s="403"/>
      <c r="BJ266" s="402"/>
      <c r="BK266" s="403"/>
      <c r="BL266" s="402"/>
      <c r="BM266" s="403"/>
      <c r="BN266" s="402"/>
      <c r="BO266" s="403"/>
      <c r="BP266" s="402"/>
      <c r="BQ266" s="403"/>
      <c r="BR266" s="402"/>
      <c r="BS266" s="403"/>
      <c r="BT266" s="402"/>
      <c r="BU266" s="403"/>
      <c r="BV266" s="337">
        <f>L266+N266+P266+R266+T266+V266+X266+Z266+AB266+AD266+AF266+AH266+AJ266+AL266+AN266+AP266+AR266+AT266+AV266+AX266+AZ266+BB266+BD266+BF266+BH266+BJ266+BL266+BN266+BP266+BR266+BT266</f>
        <v>0</v>
      </c>
      <c r="BW266" s="337">
        <f>M266+O266+Q266+S266+U266+W266+Y266+AA266+AC266+AE266+AG266+AI266+AK266+AM266+AO266+AQ266+AS266+AU266+AW266+AY266+BA266+BC266+BE266+BG266+BI266+BK266+BM266+BO266+BQ266+BS266+BU266</f>
        <v>0</v>
      </c>
    </row>
    <row r="267" spans="1:75" s="64" customFormat="1" ht="21.95" customHeight="1" x14ac:dyDescent="0.2">
      <c r="A267" s="385" t="s">
        <v>3402</v>
      </c>
      <c r="B267" s="386" t="s">
        <v>3403</v>
      </c>
      <c r="C267" s="352" t="s">
        <v>3186</v>
      </c>
      <c r="D267" s="387" t="s">
        <v>3404</v>
      </c>
      <c r="E267" s="388" t="s">
        <v>3405</v>
      </c>
      <c r="F267" s="389" t="s">
        <v>3182</v>
      </c>
      <c r="G267" s="389" t="s">
        <v>3183</v>
      </c>
      <c r="H267" s="390" t="s">
        <v>2120</v>
      </c>
      <c r="I267" s="391" t="s">
        <v>2120</v>
      </c>
      <c r="J267" s="353" t="s">
        <v>3184</v>
      </c>
      <c r="K267" s="353" t="s">
        <v>3187</v>
      </c>
      <c r="L267" s="400"/>
      <c r="M267" s="401"/>
      <c r="N267" s="400"/>
      <c r="O267" s="401"/>
      <c r="P267" s="400"/>
      <c r="Q267" s="401"/>
      <c r="R267" s="400"/>
      <c r="S267" s="401"/>
      <c r="T267" s="400"/>
      <c r="U267" s="401"/>
      <c r="V267" s="400"/>
      <c r="W267" s="401"/>
      <c r="X267" s="400"/>
      <c r="Y267" s="401"/>
      <c r="Z267" s="400"/>
      <c r="AA267" s="401"/>
      <c r="AB267" s="400"/>
      <c r="AC267" s="401"/>
      <c r="AD267" s="400"/>
      <c r="AE267" s="401"/>
      <c r="AF267" s="400"/>
      <c r="AG267" s="401"/>
      <c r="AH267" s="400"/>
      <c r="AI267" s="401"/>
      <c r="AJ267" s="400"/>
      <c r="AK267" s="401"/>
      <c r="AL267" s="400"/>
      <c r="AM267" s="401"/>
      <c r="AN267" s="400"/>
      <c r="AO267" s="401"/>
      <c r="AP267" s="400"/>
      <c r="AQ267" s="401"/>
      <c r="AR267" s="400"/>
      <c r="AS267" s="401"/>
      <c r="AT267" s="400"/>
      <c r="AU267" s="401"/>
      <c r="AV267" s="400"/>
      <c r="AW267" s="401"/>
      <c r="AX267" s="400"/>
      <c r="AY267" s="401"/>
      <c r="AZ267" s="400"/>
      <c r="BA267" s="401"/>
      <c r="BB267" s="400"/>
      <c r="BC267" s="401"/>
      <c r="BD267" s="400"/>
      <c r="BE267" s="401"/>
      <c r="BF267" s="400"/>
      <c r="BG267" s="401"/>
      <c r="BH267" s="400"/>
      <c r="BI267" s="401"/>
      <c r="BJ267" s="400"/>
      <c r="BK267" s="401"/>
      <c r="BL267" s="400"/>
      <c r="BM267" s="401"/>
      <c r="BN267" s="400"/>
      <c r="BO267" s="401"/>
      <c r="BP267" s="400"/>
      <c r="BQ267" s="401"/>
      <c r="BR267" s="400"/>
      <c r="BS267" s="401"/>
      <c r="BT267" s="400"/>
      <c r="BU267" s="401"/>
      <c r="BV267" s="337">
        <f t="shared" ref="BV267:BV270" si="107">L267+N267+P267+R267+T267+V267+X267+Z267+AB267+AD267+AF267+AH267+AJ267+AL267+AN267+AP267+AR267+AT267+AV267+AX267+AZ267+BB267+BD267+BF267+BH267+BJ267+BL267+BN267+BP267+BR267+BT267</f>
        <v>0</v>
      </c>
      <c r="BW267" s="337">
        <f t="shared" ref="BW267:BW270" si="108">M267+O267+Q267+S267+U267+W267+Y267+AA267+AC267+AE267+AG267+AI267+AK267+AM267+AO267+AQ267+AS267+AU267+AW267+AY267+BA267+BC267+BE267+BG267+BI267+BK267+BM267+BO267+BQ267+BS267+BU267</f>
        <v>0</v>
      </c>
    </row>
    <row r="268" spans="1:75" s="64" customFormat="1" ht="21.95" customHeight="1" x14ac:dyDescent="0.2">
      <c r="A268" s="385" t="s">
        <v>3402</v>
      </c>
      <c r="B268" s="386" t="s">
        <v>3403</v>
      </c>
      <c r="C268" s="392" t="s">
        <v>3186</v>
      </c>
      <c r="D268" s="387" t="s">
        <v>3404</v>
      </c>
      <c r="E268" s="388" t="s">
        <v>3405</v>
      </c>
      <c r="F268" s="389" t="s">
        <v>3182</v>
      </c>
      <c r="G268" s="389" t="s">
        <v>3183</v>
      </c>
      <c r="H268" s="390" t="s">
        <v>2120</v>
      </c>
      <c r="I268" s="391" t="s">
        <v>2120</v>
      </c>
      <c r="J268" s="353" t="s">
        <v>3184</v>
      </c>
      <c r="K268" s="355" t="s">
        <v>3188</v>
      </c>
      <c r="L268" s="400"/>
      <c r="M268" s="401"/>
      <c r="N268" s="400"/>
      <c r="O268" s="401"/>
      <c r="P268" s="400"/>
      <c r="Q268" s="401"/>
      <c r="R268" s="400"/>
      <c r="S268" s="401"/>
      <c r="T268" s="400"/>
      <c r="U268" s="401"/>
      <c r="V268" s="400"/>
      <c r="W268" s="401"/>
      <c r="X268" s="400"/>
      <c r="Y268" s="401"/>
      <c r="Z268" s="400"/>
      <c r="AA268" s="401"/>
      <c r="AB268" s="400"/>
      <c r="AC268" s="401"/>
      <c r="AD268" s="400"/>
      <c r="AE268" s="401"/>
      <c r="AF268" s="400"/>
      <c r="AG268" s="401"/>
      <c r="AH268" s="400"/>
      <c r="AI268" s="401"/>
      <c r="AJ268" s="400"/>
      <c r="AK268" s="401"/>
      <c r="AL268" s="400"/>
      <c r="AM268" s="401"/>
      <c r="AN268" s="400"/>
      <c r="AO268" s="401"/>
      <c r="AP268" s="400"/>
      <c r="AQ268" s="401"/>
      <c r="AR268" s="400"/>
      <c r="AS268" s="401"/>
      <c r="AT268" s="400"/>
      <c r="AU268" s="401"/>
      <c r="AV268" s="400"/>
      <c r="AW268" s="401"/>
      <c r="AX268" s="400"/>
      <c r="AY268" s="401"/>
      <c r="AZ268" s="400"/>
      <c r="BA268" s="401"/>
      <c r="BB268" s="400"/>
      <c r="BC268" s="401"/>
      <c r="BD268" s="400"/>
      <c r="BE268" s="401"/>
      <c r="BF268" s="400"/>
      <c r="BG268" s="401"/>
      <c r="BH268" s="400"/>
      <c r="BI268" s="401"/>
      <c r="BJ268" s="400"/>
      <c r="BK268" s="401"/>
      <c r="BL268" s="400"/>
      <c r="BM268" s="401"/>
      <c r="BN268" s="400"/>
      <c r="BO268" s="401"/>
      <c r="BP268" s="400"/>
      <c r="BQ268" s="401"/>
      <c r="BR268" s="400"/>
      <c r="BS268" s="401"/>
      <c r="BT268" s="400"/>
      <c r="BU268" s="401"/>
      <c r="BV268" s="337">
        <f t="shared" si="107"/>
        <v>0</v>
      </c>
      <c r="BW268" s="337">
        <f t="shared" si="108"/>
        <v>0</v>
      </c>
    </row>
    <row r="269" spans="1:75" s="64" customFormat="1" ht="21.95" customHeight="1" x14ac:dyDescent="0.2">
      <c r="A269" s="385" t="s">
        <v>3402</v>
      </c>
      <c r="B269" s="386" t="s">
        <v>3403</v>
      </c>
      <c r="C269" s="392" t="s">
        <v>3186</v>
      </c>
      <c r="D269" s="387" t="s">
        <v>3404</v>
      </c>
      <c r="E269" s="388" t="s">
        <v>3405</v>
      </c>
      <c r="F269" s="389" t="s">
        <v>3182</v>
      </c>
      <c r="G269" s="389" t="s">
        <v>3183</v>
      </c>
      <c r="H269" s="390" t="s">
        <v>2120</v>
      </c>
      <c r="I269" s="391" t="s">
        <v>2120</v>
      </c>
      <c r="J269" s="353" t="s">
        <v>3184</v>
      </c>
      <c r="K269" s="356" t="s">
        <v>3189</v>
      </c>
      <c r="L269" s="400"/>
      <c r="M269" s="401"/>
      <c r="N269" s="400"/>
      <c r="O269" s="401"/>
      <c r="P269" s="400"/>
      <c r="Q269" s="401"/>
      <c r="R269" s="400"/>
      <c r="S269" s="401"/>
      <c r="T269" s="400"/>
      <c r="U269" s="401"/>
      <c r="V269" s="400"/>
      <c r="W269" s="401"/>
      <c r="X269" s="400"/>
      <c r="Y269" s="401"/>
      <c r="Z269" s="400"/>
      <c r="AA269" s="401"/>
      <c r="AB269" s="400"/>
      <c r="AC269" s="401"/>
      <c r="AD269" s="400"/>
      <c r="AE269" s="401"/>
      <c r="AF269" s="400"/>
      <c r="AG269" s="401"/>
      <c r="AH269" s="400"/>
      <c r="AI269" s="401"/>
      <c r="AJ269" s="400"/>
      <c r="AK269" s="401"/>
      <c r="AL269" s="400"/>
      <c r="AM269" s="401"/>
      <c r="AN269" s="400"/>
      <c r="AO269" s="401"/>
      <c r="AP269" s="400"/>
      <c r="AQ269" s="401"/>
      <c r="AR269" s="400"/>
      <c r="AS269" s="401"/>
      <c r="AT269" s="400"/>
      <c r="AU269" s="401"/>
      <c r="AV269" s="400"/>
      <c r="AW269" s="401"/>
      <c r="AX269" s="400"/>
      <c r="AY269" s="401"/>
      <c r="AZ269" s="400"/>
      <c r="BA269" s="401"/>
      <c r="BB269" s="400"/>
      <c r="BC269" s="401"/>
      <c r="BD269" s="400"/>
      <c r="BE269" s="401"/>
      <c r="BF269" s="400"/>
      <c r="BG269" s="401"/>
      <c r="BH269" s="400"/>
      <c r="BI269" s="401"/>
      <c r="BJ269" s="400"/>
      <c r="BK269" s="401"/>
      <c r="BL269" s="400"/>
      <c r="BM269" s="401"/>
      <c r="BN269" s="400"/>
      <c r="BO269" s="401"/>
      <c r="BP269" s="400"/>
      <c r="BQ269" s="401"/>
      <c r="BR269" s="400"/>
      <c r="BS269" s="401"/>
      <c r="BT269" s="400"/>
      <c r="BU269" s="401"/>
      <c r="BV269" s="337">
        <f t="shared" si="107"/>
        <v>0</v>
      </c>
      <c r="BW269" s="337">
        <f t="shared" si="108"/>
        <v>0</v>
      </c>
    </row>
    <row r="270" spans="1:75" s="64" customFormat="1" ht="21.95" customHeight="1" thickBot="1" x14ac:dyDescent="0.25">
      <c r="A270" s="898" t="s">
        <v>3402</v>
      </c>
      <c r="B270" s="393" t="s">
        <v>3403</v>
      </c>
      <c r="C270" s="394" t="s">
        <v>3186</v>
      </c>
      <c r="D270" s="395" t="s">
        <v>3404</v>
      </c>
      <c r="E270" s="411" t="s">
        <v>3405</v>
      </c>
      <c r="F270" s="396" t="s">
        <v>3182</v>
      </c>
      <c r="G270" s="396" t="s">
        <v>3183</v>
      </c>
      <c r="H270" s="397" t="s">
        <v>2120</v>
      </c>
      <c r="I270" s="899" t="s">
        <v>2120</v>
      </c>
      <c r="J270" s="353" t="s">
        <v>3184</v>
      </c>
      <c r="K270" s="357" t="s">
        <v>60</v>
      </c>
      <c r="L270" s="402"/>
      <c r="M270" s="403"/>
      <c r="N270" s="402"/>
      <c r="O270" s="403"/>
      <c r="P270" s="402"/>
      <c r="Q270" s="403"/>
      <c r="R270" s="402"/>
      <c r="S270" s="403"/>
      <c r="T270" s="402"/>
      <c r="U270" s="403"/>
      <c r="V270" s="402"/>
      <c r="W270" s="403"/>
      <c r="X270" s="402"/>
      <c r="Y270" s="403"/>
      <c r="Z270" s="402"/>
      <c r="AA270" s="403"/>
      <c r="AB270" s="402"/>
      <c r="AC270" s="403"/>
      <c r="AD270" s="402"/>
      <c r="AE270" s="403"/>
      <c r="AF270" s="402"/>
      <c r="AG270" s="403"/>
      <c r="AH270" s="402"/>
      <c r="AI270" s="403"/>
      <c r="AJ270" s="402"/>
      <c r="AK270" s="403"/>
      <c r="AL270" s="402"/>
      <c r="AM270" s="403"/>
      <c r="AN270" s="402"/>
      <c r="AO270" s="403"/>
      <c r="AP270" s="402"/>
      <c r="AQ270" s="403"/>
      <c r="AR270" s="402"/>
      <c r="AS270" s="403"/>
      <c r="AT270" s="402"/>
      <c r="AU270" s="403"/>
      <c r="AV270" s="402"/>
      <c r="AW270" s="403"/>
      <c r="AX270" s="402"/>
      <c r="AY270" s="403"/>
      <c r="AZ270" s="402"/>
      <c r="BA270" s="403"/>
      <c r="BB270" s="402"/>
      <c r="BC270" s="403"/>
      <c r="BD270" s="402"/>
      <c r="BE270" s="403"/>
      <c r="BF270" s="402"/>
      <c r="BG270" s="403"/>
      <c r="BH270" s="402"/>
      <c r="BI270" s="403"/>
      <c r="BJ270" s="402"/>
      <c r="BK270" s="403"/>
      <c r="BL270" s="402"/>
      <c r="BM270" s="403"/>
      <c r="BN270" s="402"/>
      <c r="BO270" s="403"/>
      <c r="BP270" s="402"/>
      <c r="BQ270" s="403"/>
      <c r="BR270" s="402"/>
      <c r="BS270" s="403"/>
      <c r="BT270" s="402"/>
      <c r="BU270" s="403"/>
      <c r="BV270" s="337">
        <f t="shared" si="107"/>
        <v>0</v>
      </c>
      <c r="BW270" s="337">
        <f t="shared" si="108"/>
        <v>0</v>
      </c>
    </row>
    <row r="271" spans="1:75" s="64" customFormat="1" ht="21.95" customHeight="1" x14ac:dyDescent="0.25">
      <c r="A271" s="425" t="s">
        <v>3406</v>
      </c>
      <c r="B271" s="526" t="s">
        <v>3407</v>
      </c>
      <c r="C271" s="527">
        <v>1</v>
      </c>
      <c r="D271" s="528" t="s">
        <v>3408</v>
      </c>
      <c r="E271" s="426" t="s">
        <v>3409</v>
      </c>
      <c r="F271" s="529" t="s">
        <v>3182</v>
      </c>
      <c r="G271" s="529" t="s">
        <v>3183</v>
      </c>
      <c r="H271" s="530" t="s">
        <v>2122</v>
      </c>
      <c r="I271" s="384" t="s">
        <v>2122</v>
      </c>
      <c r="J271" s="353" t="s">
        <v>3184</v>
      </c>
      <c r="K271" s="354" t="s">
        <v>3185</v>
      </c>
      <c r="L271" s="402"/>
      <c r="M271" s="403"/>
      <c r="N271" s="402"/>
      <c r="O271" s="403"/>
      <c r="P271" s="402"/>
      <c r="Q271" s="403"/>
      <c r="R271" s="402"/>
      <c r="S271" s="403"/>
      <c r="T271" s="402"/>
      <c r="U271" s="403"/>
      <c r="V271" s="402"/>
      <c r="W271" s="403"/>
      <c r="X271" s="402"/>
      <c r="Y271" s="403"/>
      <c r="Z271" s="402"/>
      <c r="AA271" s="403"/>
      <c r="AB271" s="402"/>
      <c r="AC271" s="403"/>
      <c r="AD271" s="402"/>
      <c r="AE271" s="403"/>
      <c r="AF271" s="402"/>
      <c r="AG271" s="403"/>
      <c r="AH271" s="402"/>
      <c r="AI271" s="403"/>
      <c r="AJ271" s="402"/>
      <c r="AK271" s="403"/>
      <c r="AL271" s="402"/>
      <c r="AM271" s="403"/>
      <c r="AN271" s="402"/>
      <c r="AO271" s="403"/>
      <c r="AP271" s="402"/>
      <c r="AQ271" s="403"/>
      <c r="AR271" s="402"/>
      <c r="AS271" s="403"/>
      <c r="AT271" s="402"/>
      <c r="AU271" s="403"/>
      <c r="AV271" s="402"/>
      <c r="AW271" s="403"/>
      <c r="AX271" s="402"/>
      <c r="AY271" s="403"/>
      <c r="AZ271" s="402"/>
      <c r="BA271" s="403"/>
      <c r="BB271" s="402"/>
      <c r="BC271" s="403"/>
      <c r="BD271" s="402"/>
      <c r="BE271" s="403"/>
      <c r="BF271" s="402"/>
      <c r="BG271" s="403"/>
      <c r="BH271" s="402"/>
      <c r="BI271" s="403"/>
      <c r="BJ271" s="402"/>
      <c r="BK271" s="403"/>
      <c r="BL271" s="402"/>
      <c r="BM271" s="403"/>
      <c r="BN271" s="402"/>
      <c r="BO271" s="403"/>
      <c r="BP271" s="402"/>
      <c r="BQ271" s="403"/>
      <c r="BR271" s="402"/>
      <c r="BS271" s="403"/>
      <c r="BT271" s="402"/>
      <c r="BU271" s="403"/>
      <c r="BV271" s="337">
        <f>L271+N271+P271+R271+T271+V271+X271+Z271+AB271+AD271+AF271+AH271+AJ271+AL271+AN271+AP271+AR271+AT271+AV271+AX271+AZ271+BB271+BD271+BF271+BH271+BJ271+BL271+BN271+BP271+BR271+BT271</f>
        <v>0</v>
      </c>
      <c r="BW271" s="337">
        <f>M271+O271+Q271+S271+U271+W271+Y271+AA271+AC271+AE271+AG271+AI271+AK271+AM271+AO271+AQ271+AS271+AU271+AW271+AY271+BA271+BC271+BE271+BG271+BI271+BK271+BM271+BO271+BQ271+BS271+BU271</f>
        <v>0</v>
      </c>
    </row>
    <row r="272" spans="1:75" s="64" customFormat="1" ht="21.95" customHeight="1" x14ac:dyDescent="0.2">
      <c r="A272" s="385" t="s">
        <v>3406</v>
      </c>
      <c r="B272" s="386" t="s">
        <v>3407</v>
      </c>
      <c r="C272" s="352" t="s">
        <v>3186</v>
      </c>
      <c r="D272" s="387" t="s">
        <v>3408</v>
      </c>
      <c r="E272" s="388" t="s">
        <v>3409</v>
      </c>
      <c r="F272" s="389" t="s">
        <v>3182</v>
      </c>
      <c r="G272" s="389" t="s">
        <v>3183</v>
      </c>
      <c r="H272" s="390" t="s">
        <v>2122</v>
      </c>
      <c r="I272" s="391" t="s">
        <v>2122</v>
      </c>
      <c r="J272" s="353" t="s">
        <v>3184</v>
      </c>
      <c r="K272" s="353" t="s">
        <v>3187</v>
      </c>
      <c r="L272" s="400"/>
      <c r="M272" s="401"/>
      <c r="N272" s="400"/>
      <c r="O272" s="401"/>
      <c r="P272" s="400"/>
      <c r="Q272" s="401"/>
      <c r="R272" s="400"/>
      <c r="S272" s="401"/>
      <c r="T272" s="400"/>
      <c r="U272" s="401"/>
      <c r="V272" s="400"/>
      <c r="W272" s="401"/>
      <c r="X272" s="400"/>
      <c r="Y272" s="401"/>
      <c r="Z272" s="400"/>
      <c r="AA272" s="401"/>
      <c r="AB272" s="400"/>
      <c r="AC272" s="401"/>
      <c r="AD272" s="400"/>
      <c r="AE272" s="401"/>
      <c r="AF272" s="400"/>
      <c r="AG272" s="401"/>
      <c r="AH272" s="400"/>
      <c r="AI272" s="401"/>
      <c r="AJ272" s="400"/>
      <c r="AK272" s="401"/>
      <c r="AL272" s="400"/>
      <c r="AM272" s="401"/>
      <c r="AN272" s="400"/>
      <c r="AO272" s="401"/>
      <c r="AP272" s="400"/>
      <c r="AQ272" s="401"/>
      <c r="AR272" s="400"/>
      <c r="AS272" s="401"/>
      <c r="AT272" s="400"/>
      <c r="AU272" s="401"/>
      <c r="AV272" s="400"/>
      <c r="AW272" s="401"/>
      <c r="AX272" s="400"/>
      <c r="AY272" s="401"/>
      <c r="AZ272" s="400"/>
      <c r="BA272" s="401"/>
      <c r="BB272" s="400"/>
      <c r="BC272" s="401"/>
      <c r="BD272" s="400"/>
      <c r="BE272" s="401"/>
      <c r="BF272" s="400"/>
      <c r="BG272" s="401"/>
      <c r="BH272" s="400"/>
      <c r="BI272" s="401"/>
      <c r="BJ272" s="400"/>
      <c r="BK272" s="401"/>
      <c r="BL272" s="400"/>
      <c r="BM272" s="401"/>
      <c r="BN272" s="400"/>
      <c r="BO272" s="401"/>
      <c r="BP272" s="400"/>
      <c r="BQ272" s="401"/>
      <c r="BR272" s="400"/>
      <c r="BS272" s="401"/>
      <c r="BT272" s="400"/>
      <c r="BU272" s="401"/>
      <c r="BV272" s="337">
        <f t="shared" ref="BV272:BV275" si="109">L272+N272+P272+R272+T272+V272+X272+Z272+AB272+AD272+AF272+AH272+AJ272+AL272+AN272+AP272+AR272+AT272+AV272+AX272+AZ272+BB272+BD272+BF272+BH272+BJ272+BL272+BN272+BP272+BR272+BT272</f>
        <v>0</v>
      </c>
      <c r="BW272" s="337">
        <f t="shared" ref="BW272:BW275" si="110">M272+O272+Q272+S272+U272+W272+Y272+AA272+AC272+AE272+AG272+AI272+AK272+AM272+AO272+AQ272+AS272+AU272+AW272+AY272+BA272+BC272+BE272+BG272+BI272+BK272+BM272+BO272+BQ272+BS272+BU272</f>
        <v>0</v>
      </c>
    </row>
    <row r="273" spans="1:75" s="64" customFormat="1" ht="21.95" customHeight="1" x14ac:dyDescent="0.2">
      <c r="A273" s="385" t="s">
        <v>3406</v>
      </c>
      <c r="B273" s="386" t="s">
        <v>3407</v>
      </c>
      <c r="C273" s="392" t="s">
        <v>3186</v>
      </c>
      <c r="D273" s="387" t="s">
        <v>3408</v>
      </c>
      <c r="E273" s="388" t="s">
        <v>3409</v>
      </c>
      <c r="F273" s="389" t="s">
        <v>3182</v>
      </c>
      <c r="G273" s="389" t="s">
        <v>3183</v>
      </c>
      <c r="H273" s="390" t="s">
        <v>2122</v>
      </c>
      <c r="I273" s="391" t="s">
        <v>2122</v>
      </c>
      <c r="J273" s="353" t="s">
        <v>3184</v>
      </c>
      <c r="K273" s="355" t="s">
        <v>3188</v>
      </c>
      <c r="L273" s="400"/>
      <c r="M273" s="401"/>
      <c r="N273" s="400"/>
      <c r="O273" s="401"/>
      <c r="P273" s="400"/>
      <c r="Q273" s="401"/>
      <c r="R273" s="400"/>
      <c r="S273" s="401"/>
      <c r="T273" s="400"/>
      <c r="U273" s="401"/>
      <c r="V273" s="400"/>
      <c r="W273" s="401"/>
      <c r="X273" s="400"/>
      <c r="Y273" s="401"/>
      <c r="Z273" s="400"/>
      <c r="AA273" s="401"/>
      <c r="AB273" s="400"/>
      <c r="AC273" s="401"/>
      <c r="AD273" s="400"/>
      <c r="AE273" s="401"/>
      <c r="AF273" s="400"/>
      <c r="AG273" s="401"/>
      <c r="AH273" s="400"/>
      <c r="AI273" s="401"/>
      <c r="AJ273" s="400"/>
      <c r="AK273" s="401"/>
      <c r="AL273" s="400"/>
      <c r="AM273" s="401"/>
      <c r="AN273" s="400"/>
      <c r="AO273" s="401"/>
      <c r="AP273" s="400"/>
      <c r="AQ273" s="401"/>
      <c r="AR273" s="400"/>
      <c r="AS273" s="401"/>
      <c r="AT273" s="400"/>
      <c r="AU273" s="401"/>
      <c r="AV273" s="400"/>
      <c r="AW273" s="401"/>
      <c r="AX273" s="400"/>
      <c r="AY273" s="401"/>
      <c r="AZ273" s="400"/>
      <c r="BA273" s="401"/>
      <c r="BB273" s="400"/>
      <c r="BC273" s="401"/>
      <c r="BD273" s="400"/>
      <c r="BE273" s="401"/>
      <c r="BF273" s="400"/>
      <c r="BG273" s="401"/>
      <c r="BH273" s="400"/>
      <c r="BI273" s="401"/>
      <c r="BJ273" s="400"/>
      <c r="BK273" s="401"/>
      <c r="BL273" s="400"/>
      <c r="BM273" s="401"/>
      <c r="BN273" s="400"/>
      <c r="BO273" s="401"/>
      <c r="BP273" s="400"/>
      <c r="BQ273" s="401"/>
      <c r="BR273" s="400"/>
      <c r="BS273" s="401"/>
      <c r="BT273" s="400"/>
      <c r="BU273" s="401"/>
      <c r="BV273" s="337">
        <f t="shared" si="109"/>
        <v>0</v>
      </c>
      <c r="BW273" s="337">
        <f t="shared" si="110"/>
        <v>0</v>
      </c>
    </row>
    <row r="274" spans="1:75" s="64" customFormat="1" ht="21.95" customHeight="1" x14ac:dyDescent="0.2">
      <c r="A274" s="385" t="s">
        <v>3406</v>
      </c>
      <c r="B274" s="386" t="s">
        <v>3407</v>
      </c>
      <c r="C274" s="392" t="s">
        <v>3186</v>
      </c>
      <c r="D274" s="387" t="s">
        <v>3408</v>
      </c>
      <c r="E274" s="388" t="s">
        <v>3409</v>
      </c>
      <c r="F274" s="389" t="s">
        <v>3182</v>
      </c>
      <c r="G274" s="389" t="s">
        <v>3183</v>
      </c>
      <c r="H274" s="390" t="s">
        <v>2122</v>
      </c>
      <c r="I274" s="391" t="s">
        <v>2122</v>
      </c>
      <c r="J274" s="353" t="s">
        <v>3184</v>
      </c>
      <c r="K274" s="356" t="s">
        <v>3189</v>
      </c>
      <c r="L274" s="400"/>
      <c r="M274" s="401"/>
      <c r="N274" s="400"/>
      <c r="O274" s="401"/>
      <c r="P274" s="400"/>
      <c r="Q274" s="401"/>
      <c r="R274" s="400"/>
      <c r="S274" s="401"/>
      <c r="T274" s="400"/>
      <c r="U274" s="401"/>
      <c r="V274" s="400"/>
      <c r="W274" s="401"/>
      <c r="X274" s="400"/>
      <c r="Y274" s="401"/>
      <c r="Z274" s="400"/>
      <c r="AA274" s="401"/>
      <c r="AB274" s="400"/>
      <c r="AC274" s="401"/>
      <c r="AD274" s="400"/>
      <c r="AE274" s="401"/>
      <c r="AF274" s="400"/>
      <c r="AG274" s="401"/>
      <c r="AH274" s="400"/>
      <c r="AI274" s="401"/>
      <c r="AJ274" s="400"/>
      <c r="AK274" s="401"/>
      <c r="AL274" s="400"/>
      <c r="AM274" s="401"/>
      <c r="AN274" s="400"/>
      <c r="AO274" s="401"/>
      <c r="AP274" s="400"/>
      <c r="AQ274" s="401"/>
      <c r="AR274" s="400"/>
      <c r="AS274" s="401"/>
      <c r="AT274" s="400"/>
      <c r="AU274" s="401"/>
      <c r="AV274" s="400"/>
      <c r="AW274" s="401"/>
      <c r="AX274" s="400"/>
      <c r="AY274" s="401"/>
      <c r="AZ274" s="400"/>
      <c r="BA274" s="401"/>
      <c r="BB274" s="400"/>
      <c r="BC274" s="401"/>
      <c r="BD274" s="400"/>
      <c r="BE274" s="401"/>
      <c r="BF274" s="400"/>
      <c r="BG274" s="401"/>
      <c r="BH274" s="400"/>
      <c r="BI274" s="401"/>
      <c r="BJ274" s="400"/>
      <c r="BK274" s="401"/>
      <c r="BL274" s="400"/>
      <c r="BM274" s="401"/>
      <c r="BN274" s="400"/>
      <c r="BO274" s="401"/>
      <c r="BP274" s="400"/>
      <c r="BQ274" s="401"/>
      <c r="BR274" s="400"/>
      <c r="BS274" s="401"/>
      <c r="BT274" s="400"/>
      <c r="BU274" s="401"/>
      <c r="BV274" s="337">
        <f t="shared" si="109"/>
        <v>0</v>
      </c>
      <c r="BW274" s="337">
        <f t="shared" si="110"/>
        <v>0</v>
      </c>
    </row>
    <row r="275" spans="1:75" s="64" customFormat="1" ht="21.95" customHeight="1" thickBot="1" x14ac:dyDescent="0.25">
      <c r="A275" s="898" t="s">
        <v>3406</v>
      </c>
      <c r="B275" s="393" t="s">
        <v>3407</v>
      </c>
      <c r="C275" s="394" t="s">
        <v>3186</v>
      </c>
      <c r="D275" s="395" t="s">
        <v>3408</v>
      </c>
      <c r="E275" s="411" t="s">
        <v>3409</v>
      </c>
      <c r="F275" s="396" t="s">
        <v>3182</v>
      </c>
      <c r="G275" s="396" t="s">
        <v>3183</v>
      </c>
      <c r="H275" s="397" t="s">
        <v>2122</v>
      </c>
      <c r="I275" s="899" t="s">
        <v>2122</v>
      </c>
      <c r="J275" s="353" t="s">
        <v>3184</v>
      </c>
      <c r="K275" s="357" t="s">
        <v>60</v>
      </c>
      <c r="L275" s="402"/>
      <c r="M275" s="403"/>
      <c r="N275" s="402"/>
      <c r="O275" s="403"/>
      <c r="P275" s="402"/>
      <c r="Q275" s="403"/>
      <c r="R275" s="402"/>
      <c r="S275" s="403"/>
      <c r="T275" s="402"/>
      <c r="U275" s="403"/>
      <c r="V275" s="402"/>
      <c r="W275" s="403"/>
      <c r="X275" s="402"/>
      <c r="Y275" s="403"/>
      <c r="Z275" s="402"/>
      <c r="AA275" s="403"/>
      <c r="AB275" s="402"/>
      <c r="AC275" s="403"/>
      <c r="AD275" s="402"/>
      <c r="AE275" s="403"/>
      <c r="AF275" s="402"/>
      <c r="AG275" s="403"/>
      <c r="AH275" s="402"/>
      <c r="AI275" s="403"/>
      <c r="AJ275" s="402"/>
      <c r="AK275" s="403"/>
      <c r="AL275" s="402"/>
      <c r="AM275" s="403"/>
      <c r="AN275" s="402"/>
      <c r="AO275" s="403"/>
      <c r="AP275" s="402"/>
      <c r="AQ275" s="403"/>
      <c r="AR275" s="402"/>
      <c r="AS275" s="403"/>
      <c r="AT275" s="402"/>
      <c r="AU275" s="403"/>
      <c r="AV275" s="402"/>
      <c r="AW275" s="403"/>
      <c r="AX275" s="402"/>
      <c r="AY275" s="403"/>
      <c r="AZ275" s="402"/>
      <c r="BA275" s="403"/>
      <c r="BB275" s="402"/>
      <c r="BC275" s="403"/>
      <c r="BD275" s="402"/>
      <c r="BE275" s="403"/>
      <c r="BF275" s="402"/>
      <c r="BG275" s="403"/>
      <c r="BH275" s="402"/>
      <c r="BI275" s="403"/>
      <c r="BJ275" s="402"/>
      <c r="BK275" s="403"/>
      <c r="BL275" s="402"/>
      <c r="BM275" s="403"/>
      <c r="BN275" s="402"/>
      <c r="BO275" s="403"/>
      <c r="BP275" s="402"/>
      <c r="BQ275" s="403"/>
      <c r="BR275" s="402"/>
      <c r="BS275" s="403"/>
      <c r="BT275" s="402"/>
      <c r="BU275" s="403"/>
      <c r="BV275" s="337">
        <f t="shared" si="109"/>
        <v>0</v>
      </c>
      <c r="BW275" s="337">
        <f t="shared" si="110"/>
        <v>0</v>
      </c>
    </row>
    <row r="276" spans="1:75" s="64" customFormat="1" ht="21.95" customHeight="1" x14ac:dyDescent="0.25">
      <c r="A276" s="425" t="s">
        <v>3410</v>
      </c>
      <c r="B276" s="526" t="s">
        <v>3411</v>
      </c>
      <c r="C276" s="527">
        <v>1</v>
      </c>
      <c r="D276" s="528" t="s">
        <v>3412</v>
      </c>
      <c r="E276" s="426" t="s">
        <v>3413</v>
      </c>
      <c r="F276" s="529" t="s">
        <v>3182</v>
      </c>
      <c r="G276" s="529" t="s">
        <v>3183</v>
      </c>
      <c r="H276" s="530" t="s">
        <v>2124</v>
      </c>
      <c r="I276" s="384" t="s">
        <v>2124</v>
      </c>
      <c r="J276" s="353" t="s">
        <v>3184</v>
      </c>
      <c r="K276" s="354" t="s">
        <v>3185</v>
      </c>
      <c r="L276" s="402"/>
      <c r="M276" s="403"/>
      <c r="N276" s="402"/>
      <c r="O276" s="403"/>
      <c r="P276" s="402"/>
      <c r="Q276" s="403"/>
      <c r="R276" s="402"/>
      <c r="S276" s="403"/>
      <c r="T276" s="402"/>
      <c r="U276" s="403"/>
      <c r="V276" s="402"/>
      <c r="W276" s="403"/>
      <c r="X276" s="402"/>
      <c r="Y276" s="403"/>
      <c r="Z276" s="402"/>
      <c r="AA276" s="403"/>
      <c r="AB276" s="402"/>
      <c r="AC276" s="403"/>
      <c r="AD276" s="402"/>
      <c r="AE276" s="403"/>
      <c r="AF276" s="402"/>
      <c r="AG276" s="403"/>
      <c r="AH276" s="402"/>
      <c r="AI276" s="403"/>
      <c r="AJ276" s="402"/>
      <c r="AK276" s="403"/>
      <c r="AL276" s="402"/>
      <c r="AM276" s="403"/>
      <c r="AN276" s="402"/>
      <c r="AO276" s="403"/>
      <c r="AP276" s="402"/>
      <c r="AQ276" s="403"/>
      <c r="AR276" s="402"/>
      <c r="AS276" s="403"/>
      <c r="AT276" s="402"/>
      <c r="AU276" s="403"/>
      <c r="AV276" s="402"/>
      <c r="AW276" s="403"/>
      <c r="AX276" s="402"/>
      <c r="AY276" s="403"/>
      <c r="AZ276" s="402"/>
      <c r="BA276" s="403"/>
      <c r="BB276" s="402"/>
      <c r="BC276" s="403"/>
      <c r="BD276" s="402"/>
      <c r="BE276" s="403"/>
      <c r="BF276" s="402"/>
      <c r="BG276" s="403"/>
      <c r="BH276" s="402"/>
      <c r="BI276" s="403"/>
      <c r="BJ276" s="402"/>
      <c r="BK276" s="403"/>
      <c r="BL276" s="402"/>
      <c r="BM276" s="403"/>
      <c r="BN276" s="402"/>
      <c r="BO276" s="403"/>
      <c r="BP276" s="402"/>
      <c r="BQ276" s="403"/>
      <c r="BR276" s="402"/>
      <c r="BS276" s="403"/>
      <c r="BT276" s="402"/>
      <c r="BU276" s="403"/>
      <c r="BV276" s="337">
        <f>L276+N276+P276+R276+T276+V276+X276+Z276+AB276+AD276+AF276+AH276+AJ276+AL276+AN276+AP276+AR276+AT276+AV276+AX276+AZ276+BB276+BD276+BF276+BH276+BJ276+BL276+BN276+BP276+BR276+BT276</f>
        <v>0</v>
      </c>
      <c r="BW276" s="337">
        <f>M276+O276+Q276+S276+U276+W276+Y276+AA276+AC276+AE276+AG276+AI276+AK276+AM276+AO276+AQ276+AS276+AU276+AW276+AY276+BA276+BC276+BE276+BG276+BI276+BK276+BM276+BO276+BQ276+BS276+BU276</f>
        <v>0</v>
      </c>
    </row>
    <row r="277" spans="1:75" s="64" customFormat="1" ht="21.95" customHeight="1" x14ac:dyDescent="0.2">
      <c r="A277" s="385" t="s">
        <v>3410</v>
      </c>
      <c r="B277" s="386" t="s">
        <v>3411</v>
      </c>
      <c r="C277" s="352" t="s">
        <v>3186</v>
      </c>
      <c r="D277" s="387" t="s">
        <v>3412</v>
      </c>
      <c r="E277" s="388" t="s">
        <v>3413</v>
      </c>
      <c r="F277" s="389" t="s">
        <v>3182</v>
      </c>
      <c r="G277" s="389" t="s">
        <v>3183</v>
      </c>
      <c r="H277" s="390" t="s">
        <v>2124</v>
      </c>
      <c r="I277" s="391" t="s">
        <v>2124</v>
      </c>
      <c r="J277" s="353" t="s">
        <v>3184</v>
      </c>
      <c r="K277" s="353" t="s">
        <v>3187</v>
      </c>
      <c r="L277" s="400"/>
      <c r="M277" s="401"/>
      <c r="N277" s="400"/>
      <c r="O277" s="401"/>
      <c r="P277" s="400"/>
      <c r="Q277" s="401"/>
      <c r="R277" s="400"/>
      <c r="S277" s="401"/>
      <c r="T277" s="400"/>
      <c r="U277" s="401"/>
      <c r="V277" s="400"/>
      <c r="W277" s="401"/>
      <c r="X277" s="400"/>
      <c r="Y277" s="401"/>
      <c r="Z277" s="400"/>
      <c r="AA277" s="401"/>
      <c r="AB277" s="400"/>
      <c r="AC277" s="401"/>
      <c r="AD277" s="400"/>
      <c r="AE277" s="401"/>
      <c r="AF277" s="400"/>
      <c r="AG277" s="401"/>
      <c r="AH277" s="400"/>
      <c r="AI277" s="401"/>
      <c r="AJ277" s="400"/>
      <c r="AK277" s="401"/>
      <c r="AL277" s="400"/>
      <c r="AM277" s="401"/>
      <c r="AN277" s="400"/>
      <c r="AO277" s="401"/>
      <c r="AP277" s="400"/>
      <c r="AQ277" s="401"/>
      <c r="AR277" s="400"/>
      <c r="AS277" s="401"/>
      <c r="AT277" s="400"/>
      <c r="AU277" s="401"/>
      <c r="AV277" s="400"/>
      <c r="AW277" s="401"/>
      <c r="AX277" s="400"/>
      <c r="AY277" s="401"/>
      <c r="AZ277" s="400"/>
      <c r="BA277" s="401"/>
      <c r="BB277" s="400"/>
      <c r="BC277" s="401"/>
      <c r="BD277" s="400"/>
      <c r="BE277" s="401"/>
      <c r="BF277" s="400"/>
      <c r="BG277" s="401"/>
      <c r="BH277" s="400"/>
      <c r="BI277" s="401"/>
      <c r="BJ277" s="400"/>
      <c r="BK277" s="401"/>
      <c r="BL277" s="400"/>
      <c r="BM277" s="401"/>
      <c r="BN277" s="400"/>
      <c r="BO277" s="401"/>
      <c r="BP277" s="400"/>
      <c r="BQ277" s="401"/>
      <c r="BR277" s="400"/>
      <c r="BS277" s="401"/>
      <c r="BT277" s="400"/>
      <c r="BU277" s="401"/>
      <c r="BV277" s="337">
        <f t="shared" ref="BV277:BV280" si="111">L277+N277+P277+R277+T277+V277+X277+Z277+AB277+AD277+AF277+AH277+AJ277+AL277+AN277+AP277+AR277+AT277+AV277+AX277+AZ277+BB277+BD277+BF277+BH277+BJ277+BL277+BN277+BP277+BR277+BT277</f>
        <v>0</v>
      </c>
      <c r="BW277" s="337">
        <f t="shared" ref="BW277:BW280" si="112">M277+O277+Q277+S277+U277+W277+Y277+AA277+AC277+AE277+AG277+AI277+AK277+AM277+AO277+AQ277+AS277+AU277+AW277+AY277+BA277+BC277+BE277+BG277+BI277+BK277+BM277+BO277+BQ277+BS277+BU277</f>
        <v>0</v>
      </c>
    </row>
    <row r="278" spans="1:75" s="64" customFormat="1" ht="21.95" customHeight="1" x14ac:dyDescent="0.2">
      <c r="A278" s="385" t="s">
        <v>3410</v>
      </c>
      <c r="B278" s="386" t="s">
        <v>3411</v>
      </c>
      <c r="C278" s="392" t="s">
        <v>3186</v>
      </c>
      <c r="D278" s="387" t="s">
        <v>3412</v>
      </c>
      <c r="E278" s="388" t="s">
        <v>3413</v>
      </c>
      <c r="F278" s="389" t="s">
        <v>3182</v>
      </c>
      <c r="G278" s="389" t="s">
        <v>3183</v>
      </c>
      <c r="H278" s="390" t="s">
        <v>2124</v>
      </c>
      <c r="I278" s="391" t="s">
        <v>2124</v>
      </c>
      <c r="J278" s="353" t="s">
        <v>3184</v>
      </c>
      <c r="K278" s="355" t="s">
        <v>3188</v>
      </c>
      <c r="L278" s="400"/>
      <c r="M278" s="401"/>
      <c r="N278" s="400"/>
      <c r="O278" s="401"/>
      <c r="P278" s="400"/>
      <c r="Q278" s="401"/>
      <c r="R278" s="400"/>
      <c r="S278" s="401"/>
      <c r="T278" s="400"/>
      <c r="U278" s="401"/>
      <c r="V278" s="400"/>
      <c r="W278" s="401"/>
      <c r="X278" s="400"/>
      <c r="Y278" s="401"/>
      <c r="Z278" s="400"/>
      <c r="AA278" s="401"/>
      <c r="AB278" s="400"/>
      <c r="AC278" s="401"/>
      <c r="AD278" s="400"/>
      <c r="AE278" s="401"/>
      <c r="AF278" s="400"/>
      <c r="AG278" s="401"/>
      <c r="AH278" s="400"/>
      <c r="AI278" s="401"/>
      <c r="AJ278" s="400"/>
      <c r="AK278" s="401"/>
      <c r="AL278" s="400"/>
      <c r="AM278" s="401"/>
      <c r="AN278" s="400"/>
      <c r="AO278" s="401"/>
      <c r="AP278" s="400"/>
      <c r="AQ278" s="401"/>
      <c r="AR278" s="400"/>
      <c r="AS278" s="401"/>
      <c r="AT278" s="400"/>
      <c r="AU278" s="401"/>
      <c r="AV278" s="400"/>
      <c r="AW278" s="401"/>
      <c r="AX278" s="400"/>
      <c r="AY278" s="401"/>
      <c r="AZ278" s="400"/>
      <c r="BA278" s="401"/>
      <c r="BB278" s="400"/>
      <c r="BC278" s="401"/>
      <c r="BD278" s="400"/>
      <c r="BE278" s="401"/>
      <c r="BF278" s="400"/>
      <c r="BG278" s="401"/>
      <c r="BH278" s="400"/>
      <c r="BI278" s="401"/>
      <c r="BJ278" s="400"/>
      <c r="BK278" s="401"/>
      <c r="BL278" s="400"/>
      <c r="BM278" s="401"/>
      <c r="BN278" s="400"/>
      <c r="BO278" s="401"/>
      <c r="BP278" s="400"/>
      <c r="BQ278" s="401"/>
      <c r="BR278" s="400"/>
      <c r="BS278" s="401"/>
      <c r="BT278" s="400"/>
      <c r="BU278" s="401"/>
      <c r="BV278" s="337">
        <f t="shared" si="111"/>
        <v>0</v>
      </c>
      <c r="BW278" s="337">
        <f t="shared" si="112"/>
        <v>0</v>
      </c>
    </row>
    <row r="279" spans="1:75" s="64" customFormat="1" ht="21.95" customHeight="1" x14ac:dyDescent="0.2">
      <c r="A279" s="385" t="s">
        <v>3410</v>
      </c>
      <c r="B279" s="386" t="s">
        <v>3411</v>
      </c>
      <c r="C279" s="392" t="s">
        <v>3186</v>
      </c>
      <c r="D279" s="387" t="s">
        <v>3412</v>
      </c>
      <c r="E279" s="388" t="s">
        <v>3413</v>
      </c>
      <c r="F279" s="389" t="s">
        <v>3182</v>
      </c>
      <c r="G279" s="389" t="s">
        <v>3183</v>
      </c>
      <c r="H279" s="390" t="s">
        <v>2124</v>
      </c>
      <c r="I279" s="391" t="s">
        <v>2124</v>
      </c>
      <c r="J279" s="353" t="s">
        <v>3184</v>
      </c>
      <c r="K279" s="356" t="s">
        <v>3189</v>
      </c>
      <c r="L279" s="400"/>
      <c r="M279" s="401"/>
      <c r="N279" s="400"/>
      <c r="O279" s="401"/>
      <c r="P279" s="400"/>
      <c r="Q279" s="401"/>
      <c r="R279" s="400"/>
      <c r="S279" s="401"/>
      <c r="T279" s="400"/>
      <c r="U279" s="401"/>
      <c r="V279" s="400"/>
      <c r="W279" s="401"/>
      <c r="X279" s="400"/>
      <c r="Y279" s="401"/>
      <c r="Z279" s="400"/>
      <c r="AA279" s="401"/>
      <c r="AB279" s="400"/>
      <c r="AC279" s="401"/>
      <c r="AD279" s="400"/>
      <c r="AE279" s="401"/>
      <c r="AF279" s="400"/>
      <c r="AG279" s="401"/>
      <c r="AH279" s="400"/>
      <c r="AI279" s="401"/>
      <c r="AJ279" s="400"/>
      <c r="AK279" s="401"/>
      <c r="AL279" s="400"/>
      <c r="AM279" s="401"/>
      <c r="AN279" s="400"/>
      <c r="AO279" s="401"/>
      <c r="AP279" s="400"/>
      <c r="AQ279" s="401"/>
      <c r="AR279" s="400"/>
      <c r="AS279" s="401"/>
      <c r="AT279" s="400"/>
      <c r="AU279" s="401"/>
      <c r="AV279" s="400"/>
      <c r="AW279" s="401"/>
      <c r="AX279" s="400"/>
      <c r="AY279" s="401"/>
      <c r="AZ279" s="400"/>
      <c r="BA279" s="401"/>
      <c r="BB279" s="400"/>
      <c r="BC279" s="401"/>
      <c r="BD279" s="400"/>
      <c r="BE279" s="401"/>
      <c r="BF279" s="400"/>
      <c r="BG279" s="401"/>
      <c r="BH279" s="400"/>
      <c r="BI279" s="401"/>
      <c r="BJ279" s="400"/>
      <c r="BK279" s="401"/>
      <c r="BL279" s="400"/>
      <c r="BM279" s="401"/>
      <c r="BN279" s="400"/>
      <c r="BO279" s="401"/>
      <c r="BP279" s="400"/>
      <c r="BQ279" s="401"/>
      <c r="BR279" s="400"/>
      <c r="BS279" s="401"/>
      <c r="BT279" s="400"/>
      <c r="BU279" s="401"/>
      <c r="BV279" s="337">
        <f t="shared" si="111"/>
        <v>0</v>
      </c>
      <c r="BW279" s="337">
        <f t="shared" si="112"/>
        <v>0</v>
      </c>
    </row>
    <row r="280" spans="1:75" s="64" customFormat="1" ht="21.95" customHeight="1" thickBot="1" x14ac:dyDescent="0.25">
      <c r="A280" s="898" t="s">
        <v>3410</v>
      </c>
      <c r="B280" s="393" t="s">
        <v>3411</v>
      </c>
      <c r="C280" s="394" t="s">
        <v>3186</v>
      </c>
      <c r="D280" s="395" t="s">
        <v>3412</v>
      </c>
      <c r="E280" s="411" t="s">
        <v>3413</v>
      </c>
      <c r="F280" s="396" t="s">
        <v>3182</v>
      </c>
      <c r="G280" s="396" t="s">
        <v>3183</v>
      </c>
      <c r="H280" s="397" t="s">
        <v>2124</v>
      </c>
      <c r="I280" s="899" t="s">
        <v>2124</v>
      </c>
      <c r="J280" s="353" t="s">
        <v>3184</v>
      </c>
      <c r="K280" s="357" t="s">
        <v>60</v>
      </c>
      <c r="L280" s="402"/>
      <c r="M280" s="403"/>
      <c r="N280" s="402"/>
      <c r="O280" s="403"/>
      <c r="P280" s="402"/>
      <c r="Q280" s="403"/>
      <c r="R280" s="402"/>
      <c r="S280" s="403"/>
      <c r="T280" s="402"/>
      <c r="U280" s="403"/>
      <c r="V280" s="402"/>
      <c r="W280" s="403"/>
      <c r="X280" s="402"/>
      <c r="Y280" s="403"/>
      <c r="Z280" s="402"/>
      <c r="AA280" s="403"/>
      <c r="AB280" s="402"/>
      <c r="AC280" s="403"/>
      <c r="AD280" s="402"/>
      <c r="AE280" s="403"/>
      <c r="AF280" s="402"/>
      <c r="AG280" s="403"/>
      <c r="AH280" s="402"/>
      <c r="AI280" s="403"/>
      <c r="AJ280" s="402"/>
      <c r="AK280" s="403"/>
      <c r="AL280" s="402"/>
      <c r="AM280" s="403"/>
      <c r="AN280" s="402"/>
      <c r="AO280" s="403"/>
      <c r="AP280" s="402"/>
      <c r="AQ280" s="403"/>
      <c r="AR280" s="402"/>
      <c r="AS280" s="403"/>
      <c r="AT280" s="402"/>
      <c r="AU280" s="403"/>
      <c r="AV280" s="402"/>
      <c r="AW280" s="403"/>
      <c r="AX280" s="402"/>
      <c r="AY280" s="403"/>
      <c r="AZ280" s="402"/>
      <c r="BA280" s="403"/>
      <c r="BB280" s="402"/>
      <c r="BC280" s="403"/>
      <c r="BD280" s="402"/>
      <c r="BE280" s="403"/>
      <c r="BF280" s="402"/>
      <c r="BG280" s="403"/>
      <c r="BH280" s="402"/>
      <c r="BI280" s="403"/>
      <c r="BJ280" s="402"/>
      <c r="BK280" s="403"/>
      <c r="BL280" s="402"/>
      <c r="BM280" s="403"/>
      <c r="BN280" s="402"/>
      <c r="BO280" s="403"/>
      <c r="BP280" s="402"/>
      <c r="BQ280" s="403"/>
      <c r="BR280" s="402"/>
      <c r="BS280" s="403"/>
      <c r="BT280" s="402"/>
      <c r="BU280" s="403"/>
      <c r="BV280" s="337">
        <f t="shared" si="111"/>
        <v>0</v>
      </c>
      <c r="BW280" s="337">
        <f t="shared" si="112"/>
        <v>0</v>
      </c>
    </row>
    <row r="281" spans="1:75" s="64" customFormat="1" ht="21.95" customHeight="1" x14ac:dyDescent="0.25">
      <c r="A281" s="425" t="s">
        <v>3414</v>
      </c>
      <c r="B281" s="526" t="s">
        <v>3415</v>
      </c>
      <c r="C281" s="527">
        <v>1</v>
      </c>
      <c r="D281" s="528" t="s">
        <v>3416</v>
      </c>
      <c r="E281" s="426" t="s">
        <v>3417</v>
      </c>
      <c r="F281" s="529" t="s">
        <v>3182</v>
      </c>
      <c r="G281" s="529" t="s">
        <v>3183</v>
      </c>
      <c r="H281" s="530" t="s">
        <v>2125</v>
      </c>
      <c r="I281" s="384" t="s">
        <v>2125</v>
      </c>
      <c r="J281" s="353" t="s">
        <v>3184</v>
      </c>
      <c r="K281" s="354" t="s">
        <v>3185</v>
      </c>
      <c r="L281" s="402"/>
      <c r="M281" s="403"/>
      <c r="N281" s="402"/>
      <c r="O281" s="403"/>
      <c r="P281" s="402"/>
      <c r="Q281" s="403"/>
      <c r="R281" s="402"/>
      <c r="S281" s="403"/>
      <c r="T281" s="402"/>
      <c r="U281" s="403"/>
      <c r="V281" s="402"/>
      <c r="W281" s="403"/>
      <c r="X281" s="402"/>
      <c r="Y281" s="403"/>
      <c r="Z281" s="402"/>
      <c r="AA281" s="403"/>
      <c r="AB281" s="402"/>
      <c r="AC281" s="403"/>
      <c r="AD281" s="402"/>
      <c r="AE281" s="403"/>
      <c r="AF281" s="402"/>
      <c r="AG281" s="403"/>
      <c r="AH281" s="402"/>
      <c r="AI281" s="403"/>
      <c r="AJ281" s="402"/>
      <c r="AK281" s="403"/>
      <c r="AL281" s="402"/>
      <c r="AM281" s="403"/>
      <c r="AN281" s="402"/>
      <c r="AO281" s="403"/>
      <c r="AP281" s="402"/>
      <c r="AQ281" s="403"/>
      <c r="AR281" s="402"/>
      <c r="AS281" s="403"/>
      <c r="AT281" s="402"/>
      <c r="AU281" s="403"/>
      <c r="AV281" s="402"/>
      <c r="AW281" s="403"/>
      <c r="AX281" s="402"/>
      <c r="AY281" s="403"/>
      <c r="AZ281" s="402"/>
      <c r="BA281" s="403"/>
      <c r="BB281" s="402"/>
      <c r="BC281" s="403"/>
      <c r="BD281" s="402"/>
      <c r="BE281" s="403"/>
      <c r="BF281" s="402"/>
      <c r="BG281" s="403"/>
      <c r="BH281" s="402"/>
      <c r="BI281" s="403"/>
      <c r="BJ281" s="402"/>
      <c r="BK281" s="403"/>
      <c r="BL281" s="402"/>
      <c r="BM281" s="403"/>
      <c r="BN281" s="402"/>
      <c r="BO281" s="403"/>
      <c r="BP281" s="402"/>
      <c r="BQ281" s="403"/>
      <c r="BR281" s="402"/>
      <c r="BS281" s="403"/>
      <c r="BT281" s="402"/>
      <c r="BU281" s="403"/>
      <c r="BV281" s="337">
        <f>L281+N281+P281+R281+T281+V281+X281+Z281+AB281+AD281+AF281+AH281+AJ281+AL281+AN281+AP281+AR281+AT281+AV281+AX281+AZ281+BB281+BD281+BF281+BH281+BJ281+BL281+BN281+BP281+BR281+BT281</f>
        <v>0</v>
      </c>
      <c r="BW281" s="337">
        <f>M281+O281+Q281+S281+U281+W281+Y281+AA281+AC281+AE281+AG281+AI281+AK281+AM281+AO281+AQ281+AS281+AU281+AW281+AY281+BA281+BC281+BE281+BG281+BI281+BK281+BM281+BO281+BQ281+BS281+BU281</f>
        <v>0</v>
      </c>
    </row>
    <row r="282" spans="1:75" s="64" customFormat="1" ht="21.95" customHeight="1" x14ac:dyDescent="0.2">
      <c r="A282" s="385" t="s">
        <v>3414</v>
      </c>
      <c r="B282" s="386" t="s">
        <v>3415</v>
      </c>
      <c r="C282" s="352" t="s">
        <v>3186</v>
      </c>
      <c r="D282" s="387" t="s">
        <v>3416</v>
      </c>
      <c r="E282" s="388" t="s">
        <v>3417</v>
      </c>
      <c r="F282" s="389" t="s">
        <v>3182</v>
      </c>
      <c r="G282" s="389" t="s">
        <v>3183</v>
      </c>
      <c r="H282" s="390" t="s">
        <v>2125</v>
      </c>
      <c r="I282" s="391" t="s">
        <v>2125</v>
      </c>
      <c r="J282" s="353" t="s">
        <v>3184</v>
      </c>
      <c r="K282" s="353" t="s">
        <v>3187</v>
      </c>
      <c r="L282" s="400">
        <v>1</v>
      </c>
      <c r="M282" s="401"/>
      <c r="N282" s="400">
        <v>1</v>
      </c>
      <c r="O282" s="401"/>
      <c r="P282" s="400"/>
      <c r="Q282" s="401"/>
      <c r="R282" s="400"/>
      <c r="S282" s="401"/>
      <c r="T282" s="400"/>
      <c r="U282" s="401"/>
      <c r="V282" s="400">
        <v>2</v>
      </c>
      <c r="W282" s="401"/>
      <c r="X282" s="400">
        <v>1</v>
      </c>
      <c r="Y282" s="401"/>
      <c r="Z282" s="400">
        <v>1</v>
      </c>
      <c r="AA282" s="401"/>
      <c r="AB282" s="400">
        <v>1</v>
      </c>
      <c r="AC282" s="401"/>
      <c r="AD282" s="400"/>
      <c r="AE282" s="401"/>
      <c r="AF282" s="400"/>
      <c r="AG282" s="401"/>
      <c r="AH282" s="400"/>
      <c r="AI282" s="401"/>
      <c r="AJ282" s="400">
        <v>2</v>
      </c>
      <c r="AK282" s="401"/>
      <c r="AL282" s="400">
        <v>1</v>
      </c>
      <c r="AM282" s="401"/>
      <c r="AN282" s="400">
        <v>1</v>
      </c>
      <c r="AO282" s="401"/>
      <c r="AP282" s="400">
        <v>1</v>
      </c>
      <c r="AQ282" s="401"/>
      <c r="AR282" s="400"/>
      <c r="AS282" s="401"/>
      <c r="AT282" s="400"/>
      <c r="AU282" s="401"/>
      <c r="AV282" s="400"/>
      <c r="AW282" s="401"/>
      <c r="AX282" s="400"/>
      <c r="AY282" s="401"/>
      <c r="AZ282" s="400"/>
      <c r="BA282" s="401"/>
      <c r="BB282" s="400">
        <v>1</v>
      </c>
      <c r="BC282" s="401"/>
      <c r="BD282" s="400">
        <v>1</v>
      </c>
      <c r="BE282" s="401"/>
      <c r="BF282" s="400"/>
      <c r="BG282" s="401"/>
      <c r="BH282" s="400"/>
      <c r="BI282" s="401"/>
      <c r="BJ282" s="400"/>
      <c r="BK282" s="401"/>
      <c r="BL282" s="400">
        <v>2</v>
      </c>
      <c r="BM282" s="401"/>
      <c r="BN282" s="400">
        <v>1</v>
      </c>
      <c r="BO282" s="401"/>
      <c r="BP282" s="400">
        <v>1</v>
      </c>
      <c r="BQ282" s="401"/>
      <c r="BR282" s="400">
        <v>1</v>
      </c>
      <c r="BS282" s="401"/>
      <c r="BT282" s="400"/>
      <c r="BU282" s="401"/>
      <c r="BV282" s="337">
        <f t="shared" ref="BV282:BV285" si="113">L282+N282+P282+R282+T282+V282+X282+Z282+AB282+AD282+AF282+AH282+AJ282+AL282+AN282+AP282+AR282+AT282+AV282+AX282+AZ282+BB282+BD282+BF282+BH282+BJ282+BL282+BN282+BP282+BR282+BT282</f>
        <v>19</v>
      </c>
      <c r="BW282" s="337">
        <f t="shared" ref="BW282:BW285" si="114">M282+O282+Q282+S282+U282+W282+Y282+AA282+AC282+AE282+AG282+AI282+AK282+AM282+AO282+AQ282+AS282+AU282+AW282+AY282+BA282+BC282+BE282+BG282+BI282+BK282+BM282+BO282+BQ282+BS282+BU282</f>
        <v>0</v>
      </c>
    </row>
    <row r="283" spans="1:75" s="64" customFormat="1" ht="21.95" customHeight="1" x14ac:dyDescent="0.2">
      <c r="A283" s="385" t="s">
        <v>3414</v>
      </c>
      <c r="B283" s="386" t="s">
        <v>3415</v>
      </c>
      <c r="C283" s="392" t="s">
        <v>3186</v>
      </c>
      <c r="D283" s="387" t="s">
        <v>3416</v>
      </c>
      <c r="E283" s="388" t="s">
        <v>3417</v>
      </c>
      <c r="F283" s="389" t="s">
        <v>3182</v>
      </c>
      <c r="G283" s="389" t="s">
        <v>3183</v>
      </c>
      <c r="H283" s="390" t="s">
        <v>2125</v>
      </c>
      <c r="I283" s="391" t="s">
        <v>2125</v>
      </c>
      <c r="J283" s="353" t="s">
        <v>3184</v>
      </c>
      <c r="K283" s="355" t="s">
        <v>3188</v>
      </c>
      <c r="L283" s="400"/>
      <c r="M283" s="401"/>
      <c r="N283" s="400"/>
      <c r="O283" s="401"/>
      <c r="P283" s="400"/>
      <c r="Q283" s="401"/>
      <c r="R283" s="400"/>
      <c r="S283" s="401"/>
      <c r="T283" s="400"/>
      <c r="U283" s="401"/>
      <c r="V283" s="400"/>
      <c r="W283" s="401"/>
      <c r="X283" s="400"/>
      <c r="Y283" s="401"/>
      <c r="Z283" s="400"/>
      <c r="AA283" s="401"/>
      <c r="AB283" s="400"/>
      <c r="AC283" s="401"/>
      <c r="AD283" s="400"/>
      <c r="AE283" s="401"/>
      <c r="AF283" s="400"/>
      <c r="AG283" s="401"/>
      <c r="AH283" s="400"/>
      <c r="AI283" s="401"/>
      <c r="AJ283" s="400"/>
      <c r="AK283" s="401"/>
      <c r="AL283" s="400"/>
      <c r="AM283" s="401"/>
      <c r="AN283" s="400"/>
      <c r="AO283" s="401"/>
      <c r="AP283" s="400"/>
      <c r="AQ283" s="401"/>
      <c r="AR283" s="400"/>
      <c r="AS283" s="401"/>
      <c r="AT283" s="400"/>
      <c r="AU283" s="401"/>
      <c r="AV283" s="400"/>
      <c r="AW283" s="401"/>
      <c r="AX283" s="400"/>
      <c r="AY283" s="401"/>
      <c r="AZ283" s="400"/>
      <c r="BA283" s="401"/>
      <c r="BB283" s="400"/>
      <c r="BC283" s="401"/>
      <c r="BD283" s="400"/>
      <c r="BE283" s="401"/>
      <c r="BF283" s="400"/>
      <c r="BG283" s="401"/>
      <c r="BH283" s="400"/>
      <c r="BI283" s="401"/>
      <c r="BJ283" s="400"/>
      <c r="BK283" s="401"/>
      <c r="BL283" s="400"/>
      <c r="BM283" s="401"/>
      <c r="BN283" s="400"/>
      <c r="BO283" s="401"/>
      <c r="BP283" s="400"/>
      <c r="BQ283" s="401"/>
      <c r="BR283" s="400"/>
      <c r="BS283" s="401"/>
      <c r="BT283" s="400"/>
      <c r="BU283" s="401"/>
      <c r="BV283" s="337">
        <f t="shared" si="113"/>
        <v>0</v>
      </c>
      <c r="BW283" s="337">
        <f t="shared" si="114"/>
        <v>0</v>
      </c>
    </row>
    <row r="284" spans="1:75" s="64" customFormat="1" ht="21.95" customHeight="1" x14ac:dyDescent="0.2">
      <c r="A284" s="385" t="s">
        <v>3414</v>
      </c>
      <c r="B284" s="386" t="s">
        <v>3415</v>
      </c>
      <c r="C284" s="392" t="s">
        <v>3186</v>
      </c>
      <c r="D284" s="387" t="s">
        <v>3416</v>
      </c>
      <c r="E284" s="388" t="s">
        <v>3417</v>
      </c>
      <c r="F284" s="389" t="s">
        <v>3182</v>
      </c>
      <c r="G284" s="389" t="s">
        <v>3183</v>
      </c>
      <c r="H284" s="390" t="s">
        <v>2125</v>
      </c>
      <c r="I284" s="391" t="s">
        <v>2125</v>
      </c>
      <c r="J284" s="353" t="s">
        <v>3184</v>
      </c>
      <c r="K284" s="356" t="s">
        <v>3189</v>
      </c>
      <c r="L284" s="400"/>
      <c r="M284" s="401"/>
      <c r="N284" s="400"/>
      <c r="O284" s="401"/>
      <c r="P284" s="400"/>
      <c r="Q284" s="401"/>
      <c r="R284" s="400"/>
      <c r="S284" s="401"/>
      <c r="T284" s="400"/>
      <c r="U284" s="401"/>
      <c r="V284" s="400"/>
      <c r="W284" s="401"/>
      <c r="X284" s="400"/>
      <c r="Y284" s="401"/>
      <c r="Z284" s="400"/>
      <c r="AA284" s="401"/>
      <c r="AB284" s="400"/>
      <c r="AC284" s="401"/>
      <c r="AD284" s="400"/>
      <c r="AE284" s="401"/>
      <c r="AF284" s="400"/>
      <c r="AG284" s="401"/>
      <c r="AH284" s="400"/>
      <c r="AI284" s="401"/>
      <c r="AJ284" s="400"/>
      <c r="AK284" s="401"/>
      <c r="AL284" s="400"/>
      <c r="AM284" s="401"/>
      <c r="AN284" s="400"/>
      <c r="AO284" s="401"/>
      <c r="AP284" s="400"/>
      <c r="AQ284" s="401"/>
      <c r="AR284" s="400"/>
      <c r="AS284" s="401"/>
      <c r="AT284" s="400"/>
      <c r="AU284" s="401"/>
      <c r="AV284" s="400"/>
      <c r="AW284" s="401"/>
      <c r="AX284" s="400"/>
      <c r="AY284" s="401"/>
      <c r="AZ284" s="400"/>
      <c r="BA284" s="401"/>
      <c r="BB284" s="400"/>
      <c r="BC284" s="401"/>
      <c r="BD284" s="400"/>
      <c r="BE284" s="401"/>
      <c r="BF284" s="400"/>
      <c r="BG284" s="401"/>
      <c r="BH284" s="400"/>
      <c r="BI284" s="401"/>
      <c r="BJ284" s="400"/>
      <c r="BK284" s="401"/>
      <c r="BL284" s="400"/>
      <c r="BM284" s="401"/>
      <c r="BN284" s="400"/>
      <c r="BO284" s="401"/>
      <c r="BP284" s="400"/>
      <c r="BQ284" s="401"/>
      <c r="BR284" s="400"/>
      <c r="BS284" s="401"/>
      <c r="BT284" s="400"/>
      <c r="BU284" s="401"/>
      <c r="BV284" s="337">
        <f t="shared" si="113"/>
        <v>0</v>
      </c>
      <c r="BW284" s="337">
        <f t="shared" si="114"/>
        <v>0</v>
      </c>
    </row>
    <row r="285" spans="1:75" s="64" customFormat="1" ht="21.95" customHeight="1" thickBot="1" x14ac:dyDescent="0.25">
      <c r="A285" s="898" t="s">
        <v>3414</v>
      </c>
      <c r="B285" s="393" t="s">
        <v>3415</v>
      </c>
      <c r="C285" s="394" t="s">
        <v>3186</v>
      </c>
      <c r="D285" s="395" t="s">
        <v>3416</v>
      </c>
      <c r="E285" s="411" t="s">
        <v>3417</v>
      </c>
      <c r="F285" s="396" t="s">
        <v>3182</v>
      </c>
      <c r="G285" s="396" t="s">
        <v>3183</v>
      </c>
      <c r="H285" s="397" t="s">
        <v>2125</v>
      </c>
      <c r="I285" s="899" t="s">
        <v>2125</v>
      </c>
      <c r="J285" s="353" t="s">
        <v>3184</v>
      </c>
      <c r="K285" s="357" t="s">
        <v>60</v>
      </c>
      <c r="L285" s="402"/>
      <c r="M285" s="403"/>
      <c r="N285" s="402"/>
      <c r="O285" s="403"/>
      <c r="P285" s="402"/>
      <c r="Q285" s="403"/>
      <c r="R285" s="402"/>
      <c r="S285" s="403"/>
      <c r="T285" s="402"/>
      <c r="U285" s="403"/>
      <c r="V285" s="402"/>
      <c r="W285" s="403"/>
      <c r="X285" s="402"/>
      <c r="Y285" s="403"/>
      <c r="Z285" s="402"/>
      <c r="AA285" s="403"/>
      <c r="AB285" s="402"/>
      <c r="AC285" s="403"/>
      <c r="AD285" s="402"/>
      <c r="AE285" s="403"/>
      <c r="AF285" s="402"/>
      <c r="AG285" s="403"/>
      <c r="AH285" s="402"/>
      <c r="AI285" s="403"/>
      <c r="AJ285" s="402"/>
      <c r="AK285" s="403"/>
      <c r="AL285" s="402"/>
      <c r="AM285" s="403"/>
      <c r="AN285" s="402"/>
      <c r="AO285" s="403"/>
      <c r="AP285" s="402"/>
      <c r="AQ285" s="403"/>
      <c r="AR285" s="402"/>
      <c r="AS285" s="403"/>
      <c r="AT285" s="402"/>
      <c r="AU285" s="403"/>
      <c r="AV285" s="402"/>
      <c r="AW285" s="403"/>
      <c r="AX285" s="402"/>
      <c r="AY285" s="403"/>
      <c r="AZ285" s="402"/>
      <c r="BA285" s="403"/>
      <c r="BB285" s="402"/>
      <c r="BC285" s="403"/>
      <c r="BD285" s="402"/>
      <c r="BE285" s="403"/>
      <c r="BF285" s="402"/>
      <c r="BG285" s="403"/>
      <c r="BH285" s="402"/>
      <c r="BI285" s="403"/>
      <c r="BJ285" s="402"/>
      <c r="BK285" s="403"/>
      <c r="BL285" s="402"/>
      <c r="BM285" s="403"/>
      <c r="BN285" s="402"/>
      <c r="BO285" s="403"/>
      <c r="BP285" s="402"/>
      <c r="BQ285" s="403"/>
      <c r="BR285" s="402"/>
      <c r="BS285" s="403"/>
      <c r="BT285" s="402"/>
      <c r="BU285" s="403"/>
      <c r="BV285" s="337">
        <f t="shared" si="113"/>
        <v>0</v>
      </c>
      <c r="BW285" s="337">
        <f t="shared" si="114"/>
        <v>0</v>
      </c>
    </row>
    <row r="286" spans="1:75" s="64" customFormat="1" ht="21.95" customHeight="1" x14ac:dyDescent="0.25">
      <c r="A286" s="425" t="s">
        <v>3418</v>
      </c>
      <c r="B286" s="526" t="s">
        <v>3419</v>
      </c>
      <c r="C286" s="527">
        <v>1</v>
      </c>
      <c r="D286" s="528" t="s">
        <v>3420</v>
      </c>
      <c r="E286" s="426" t="s">
        <v>3421</v>
      </c>
      <c r="F286" s="529" t="s">
        <v>3182</v>
      </c>
      <c r="G286" s="529" t="s">
        <v>3183</v>
      </c>
      <c r="H286" s="530" t="s">
        <v>2126</v>
      </c>
      <c r="I286" s="384" t="s">
        <v>2126</v>
      </c>
      <c r="J286" s="353" t="s">
        <v>3184</v>
      </c>
      <c r="K286" s="354" t="s">
        <v>3185</v>
      </c>
      <c r="L286" s="402"/>
      <c r="M286" s="403"/>
      <c r="N286" s="402"/>
      <c r="O286" s="403"/>
      <c r="P286" s="402"/>
      <c r="Q286" s="403"/>
      <c r="R286" s="402"/>
      <c r="S286" s="403"/>
      <c r="T286" s="402"/>
      <c r="U286" s="403"/>
      <c r="V286" s="402"/>
      <c r="W286" s="403"/>
      <c r="X286" s="402"/>
      <c r="Y286" s="403"/>
      <c r="Z286" s="402"/>
      <c r="AA286" s="403"/>
      <c r="AB286" s="402"/>
      <c r="AC286" s="403"/>
      <c r="AD286" s="402"/>
      <c r="AE286" s="403"/>
      <c r="AF286" s="402"/>
      <c r="AG286" s="403"/>
      <c r="AH286" s="402"/>
      <c r="AI286" s="403"/>
      <c r="AJ286" s="402"/>
      <c r="AK286" s="403"/>
      <c r="AL286" s="402"/>
      <c r="AM286" s="403"/>
      <c r="AN286" s="402"/>
      <c r="AO286" s="403"/>
      <c r="AP286" s="402"/>
      <c r="AQ286" s="403"/>
      <c r="AR286" s="402"/>
      <c r="AS286" s="403"/>
      <c r="AT286" s="402"/>
      <c r="AU286" s="403"/>
      <c r="AV286" s="402"/>
      <c r="AW286" s="403"/>
      <c r="AX286" s="402"/>
      <c r="AY286" s="403"/>
      <c r="AZ286" s="402"/>
      <c r="BA286" s="403"/>
      <c r="BB286" s="402"/>
      <c r="BC286" s="403"/>
      <c r="BD286" s="402"/>
      <c r="BE286" s="403"/>
      <c r="BF286" s="402"/>
      <c r="BG286" s="403"/>
      <c r="BH286" s="402"/>
      <c r="BI286" s="403"/>
      <c r="BJ286" s="402"/>
      <c r="BK286" s="403"/>
      <c r="BL286" s="402"/>
      <c r="BM286" s="403"/>
      <c r="BN286" s="402"/>
      <c r="BO286" s="403"/>
      <c r="BP286" s="402"/>
      <c r="BQ286" s="403"/>
      <c r="BR286" s="402"/>
      <c r="BS286" s="403"/>
      <c r="BT286" s="402"/>
      <c r="BU286" s="403"/>
      <c r="BV286" s="337">
        <f>L286+N286+P286+R286+T286+V286+X286+Z286+AB286+AD286+AF286+AH286+AJ286+AL286+AN286+AP286+AR286+AT286+AV286+AX286+AZ286+BB286+BD286+BF286+BH286+BJ286+BL286+BN286+BP286+BR286+BT286</f>
        <v>0</v>
      </c>
      <c r="BW286" s="337">
        <f>M286+O286+Q286+S286+U286+W286+Y286+AA286+AC286+AE286+AG286+AI286+AK286+AM286+AO286+AQ286+AS286+AU286+AW286+AY286+BA286+BC286+BE286+BG286+BI286+BK286+BM286+BO286+BQ286+BS286+BU286</f>
        <v>0</v>
      </c>
    </row>
    <row r="287" spans="1:75" s="64" customFormat="1" ht="21.95" customHeight="1" x14ac:dyDescent="0.2">
      <c r="A287" s="385" t="s">
        <v>3418</v>
      </c>
      <c r="B287" s="386" t="s">
        <v>3419</v>
      </c>
      <c r="C287" s="352" t="s">
        <v>3186</v>
      </c>
      <c r="D287" s="387" t="s">
        <v>3420</v>
      </c>
      <c r="E287" s="388" t="s">
        <v>3421</v>
      </c>
      <c r="F287" s="389" t="s">
        <v>3182</v>
      </c>
      <c r="G287" s="389" t="s">
        <v>3183</v>
      </c>
      <c r="H287" s="390" t="s">
        <v>2126</v>
      </c>
      <c r="I287" s="391" t="s">
        <v>2126</v>
      </c>
      <c r="J287" s="353" t="s">
        <v>3184</v>
      </c>
      <c r="K287" s="353" t="s">
        <v>3187</v>
      </c>
      <c r="L287" s="400"/>
      <c r="M287" s="401"/>
      <c r="N287" s="400"/>
      <c r="O287" s="401"/>
      <c r="P287" s="400"/>
      <c r="Q287" s="401"/>
      <c r="R287" s="400"/>
      <c r="S287" s="401"/>
      <c r="T287" s="400"/>
      <c r="U287" s="401"/>
      <c r="V287" s="400"/>
      <c r="W287" s="401"/>
      <c r="X287" s="400"/>
      <c r="Y287" s="401"/>
      <c r="Z287" s="400"/>
      <c r="AA287" s="401"/>
      <c r="AB287" s="400">
        <v>2</v>
      </c>
      <c r="AC287" s="401"/>
      <c r="AD287" s="400"/>
      <c r="AE287" s="401"/>
      <c r="AF287" s="400"/>
      <c r="AG287" s="401"/>
      <c r="AH287" s="400"/>
      <c r="AI287" s="401"/>
      <c r="AJ287" s="400">
        <v>1</v>
      </c>
      <c r="AK287" s="401"/>
      <c r="AL287" s="400">
        <v>2</v>
      </c>
      <c r="AM287" s="401"/>
      <c r="AN287" s="400"/>
      <c r="AO287" s="401"/>
      <c r="AP287" s="400">
        <v>2</v>
      </c>
      <c r="AQ287" s="401"/>
      <c r="AR287" s="400"/>
      <c r="AS287" s="401"/>
      <c r="AT287" s="400"/>
      <c r="AU287" s="401"/>
      <c r="AV287" s="400"/>
      <c r="AW287" s="401"/>
      <c r="AX287" s="400"/>
      <c r="AY287" s="401"/>
      <c r="AZ287" s="400"/>
      <c r="BA287" s="401"/>
      <c r="BB287" s="400"/>
      <c r="BC287" s="401"/>
      <c r="BD287" s="400">
        <v>2</v>
      </c>
      <c r="BE287" s="401"/>
      <c r="BF287" s="400"/>
      <c r="BG287" s="401"/>
      <c r="BH287" s="400"/>
      <c r="BI287" s="401"/>
      <c r="BJ287" s="400"/>
      <c r="BK287" s="401"/>
      <c r="BL287" s="400">
        <v>1</v>
      </c>
      <c r="BM287" s="401"/>
      <c r="BN287" s="400">
        <v>2</v>
      </c>
      <c r="BO287" s="401"/>
      <c r="BP287" s="400"/>
      <c r="BQ287" s="401"/>
      <c r="BR287" s="400">
        <v>2</v>
      </c>
      <c r="BS287" s="401"/>
      <c r="BT287" s="400"/>
      <c r="BU287" s="401"/>
      <c r="BV287" s="337">
        <f t="shared" ref="BV287:BV290" si="115">L287+N287+P287+R287+T287+V287+X287+Z287+AB287+AD287+AF287+AH287+AJ287+AL287+AN287+AP287+AR287+AT287+AV287+AX287+AZ287+BB287+BD287+BF287+BH287+BJ287+BL287+BN287+BP287+BR287+BT287</f>
        <v>14</v>
      </c>
      <c r="BW287" s="337">
        <f t="shared" ref="BW287:BW290" si="116">M287+O287+Q287+S287+U287+W287+Y287+AA287+AC287+AE287+AG287+AI287+AK287+AM287+AO287+AQ287+AS287+AU287+AW287+AY287+BA287+BC287+BE287+BG287+BI287+BK287+BM287+BO287+BQ287+BS287+BU287</f>
        <v>0</v>
      </c>
    </row>
    <row r="288" spans="1:75" s="64" customFormat="1" ht="21.95" customHeight="1" x14ac:dyDescent="0.2">
      <c r="A288" s="385" t="s">
        <v>3418</v>
      </c>
      <c r="B288" s="386" t="s">
        <v>3419</v>
      </c>
      <c r="C288" s="392" t="s">
        <v>3186</v>
      </c>
      <c r="D288" s="387" t="s">
        <v>3420</v>
      </c>
      <c r="E288" s="388" t="s">
        <v>3421</v>
      </c>
      <c r="F288" s="389" t="s">
        <v>3182</v>
      </c>
      <c r="G288" s="389" t="s">
        <v>3183</v>
      </c>
      <c r="H288" s="390" t="s">
        <v>2126</v>
      </c>
      <c r="I288" s="391" t="s">
        <v>2126</v>
      </c>
      <c r="J288" s="353" t="s">
        <v>3184</v>
      </c>
      <c r="K288" s="355" t="s">
        <v>3188</v>
      </c>
      <c r="L288" s="400"/>
      <c r="M288" s="401"/>
      <c r="N288" s="400"/>
      <c r="O288" s="401"/>
      <c r="P288" s="400"/>
      <c r="Q288" s="401"/>
      <c r="R288" s="400"/>
      <c r="S288" s="401"/>
      <c r="T288" s="400"/>
      <c r="U288" s="401"/>
      <c r="V288" s="400"/>
      <c r="W288" s="401"/>
      <c r="X288" s="400"/>
      <c r="Y288" s="401"/>
      <c r="Z288" s="400"/>
      <c r="AA288" s="401"/>
      <c r="AB288" s="400"/>
      <c r="AC288" s="401"/>
      <c r="AD288" s="400"/>
      <c r="AE288" s="401"/>
      <c r="AF288" s="400"/>
      <c r="AG288" s="401"/>
      <c r="AH288" s="400"/>
      <c r="AI288" s="401"/>
      <c r="AJ288" s="400"/>
      <c r="AK288" s="401"/>
      <c r="AL288" s="400"/>
      <c r="AM288" s="401"/>
      <c r="AN288" s="400"/>
      <c r="AO288" s="401"/>
      <c r="AP288" s="400"/>
      <c r="AQ288" s="401"/>
      <c r="AR288" s="400"/>
      <c r="AS288" s="401"/>
      <c r="AT288" s="400"/>
      <c r="AU288" s="401"/>
      <c r="AV288" s="400"/>
      <c r="AW288" s="401"/>
      <c r="AX288" s="400"/>
      <c r="AY288" s="401"/>
      <c r="AZ288" s="400"/>
      <c r="BA288" s="401"/>
      <c r="BB288" s="400"/>
      <c r="BC288" s="401"/>
      <c r="BD288" s="400"/>
      <c r="BE288" s="401"/>
      <c r="BF288" s="400"/>
      <c r="BG288" s="401"/>
      <c r="BH288" s="400"/>
      <c r="BI288" s="401"/>
      <c r="BJ288" s="400"/>
      <c r="BK288" s="401"/>
      <c r="BL288" s="400"/>
      <c r="BM288" s="401"/>
      <c r="BN288" s="400"/>
      <c r="BO288" s="401"/>
      <c r="BP288" s="400"/>
      <c r="BQ288" s="401"/>
      <c r="BR288" s="400"/>
      <c r="BS288" s="401"/>
      <c r="BT288" s="400"/>
      <c r="BU288" s="401"/>
      <c r="BV288" s="337">
        <f t="shared" si="115"/>
        <v>0</v>
      </c>
      <c r="BW288" s="337">
        <f t="shared" si="116"/>
        <v>0</v>
      </c>
    </row>
    <row r="289" spans="1:75" s="64" customFormat="1" ht="21.95" customHeight="1" x14ac:dyDescent="0.2">
      <c r="A289" s="385" t="s">
        <v>3418</v>
      </c>
      <c r="B289" s="386" t="s">
        <v>3419</v>
      </c>
      <c r="C289" s="392" t="s">
        <v>3186</v>
      </c>
      <c r="D289" s="387" t="s">
        <v>3420</v>
      </c>
      <c r="E289" s="388" t="s">
        <v>3421</v>
      </c>
      <c r="F289" s="389" t="s">
        <v>3182</v>
      </c>
      <c r="G289" s="389" t="s">
        <v>3183</v>
      </c>
      <c r="H289" s="390" t="s">
        <v>2126</v>
      </c>
      <c r="I289" s="391" t="s">
        <v>2126</v>
      </c>
      <c r="J289" s="353" t="s">
        <v>3184</v>
      </c>
      <c r="K289" s="356" t="s">
        <v>3189</v>
      </c>
      <c r="L289" s="400"/>
      <c r="M289" s="401"/>
      <c r="N289" s="400"/>
      <c r="O289" s="401"/>
      <c r="P289" s="400"/>
      <c r="Q289" s="401"/>
      <c r="R289" s="400"/>
      <c r="S289" s="401"/>
      <c r="T289" s="400"/>
      <c r="U289" s="401"/>
      <c r="V289" s="400"/>
      <c r="W289" s="401"/>
      <c r="X289" s="400"/>
      <c r="Y289" s="401"/>
      <c r="Z289" s="400"/>
      <c r="AA289" s="401"/>
      <c r="AB289" s="400"/>
      <c r="AC289" s="401"/>
      <c r="AD289" s="400"/>
      <c r="AE289" s="401"/>
      <c r="AF289" s="400"/>
      <c r="AG289" s="401"/>
      <c r="AH289" s="400"/>
      <c r="AI289" s="401"/>
      <c r="AJ289" s="400"/>
      <c r="AK289" s="401"/>
      <c r="AL289" s="400"/>
      <c r="AM289" s="401"/>
      <c r="AN289" s="400"/>
      <c r="AO289" s="401"/>
      <c r="AP289" s="400"/>
      <c r="AQ289" s="401"/>
      <c r="AR289" s="400"/>
      <c r="AS289" s="401"/>
      <c r="AT289" s="400"/>
      <c r="AU289" s="401"/>
      <c r="AV289" s="400"/>
      <c r="AW289" s="401"/>
      <c r="AX289" s="400"/>
      <c r="AY289" s="401"/>
      <c r="AZ289" s="400"/>
      <c r="BA289" s="401"/>
      <c r="BB289" s="400"/>
      <c r="BC289" s="401"/>
      <c r="BD289" s="400"/>
      <c r="BE289" s="401"/>
      <c r="BF289" s="400"/>
      <c r="BG289" s="401"/>
      <c r="BH289" s="400"/>
      <c r="BI289" s="401"/>
      <c r="BJ289" s="400"/>
      <c r="BK289" s="401"/>
      <c r="BL289" s="400"/>
      <c r="BM289" s="401"/>
      <c r="BN289" s="400"/>
      <c r="BO289" s="401"/>
      <c r="BP289" s="400"/>
      <c r="BQ289" s="401"/>
      <c r="BR289" s="400"/>
      <c r="BS289" s="401"/>
      <c r="BT289" s="400"/>
      <c r="BU289" s="401"/>
      <c r="BV289" s="337">
        <f t="shared" si="115"/>
        <v>0</v>
      </c>
      <c r="BW289" s="337">
        <f t="shared" si="116"/>
        <v>0</v>
      </c>
    </row>
    <row r="290" spans="1:75" s="64" customFormat="1" ht="21.95" customHeight="1" thickBot="1" x14ac:dyDescent="0.25">
      <c r="A290" s="898" t="s">
        <v>3418</v>
      </c>
      <c r="B290" s="393" t="s">
        <v>3419</v>
      </c>
      <c r="C290" s="394" t="s">
        <v>3186</v>
      </c>
      <c r="D290" s="395" t="s">
        <v>3420</v>
      </c>
      <c r="E290" s="411" t="s">
        <v>3421</v>
      </c>
      <c r="F290" s="396" t="s">
        <v>3182</v>
      </c>
      <c r="G290" s="396" t="s">
        <v>3183</v>
      </c>
      <c r="H290" s="397" t="s">
        <v>2126</v>
      </c>
      <c r="I290" s="899" t="s">
        <v>2126</v>
      </c>
      <c r="J290" s="353" t="s">
        <v>3184</v>
      </c>
      <c r="K290" s="357" t="s">
        <v>60</v>
      </c>
      <c r="L290" s="402"/>
      <c r="M290" s="403"/>
      <c r="N290" s="402"/>
      <c r="O290" s="403"/>
      <c r="P290" s="402"/>
      <c r="Q290" s="403"/>
      <c r="R290" s="402"/>
      <c r="S290" s="403"/>
      <c r="T290" s="402"/>
      <c r="U290" s="403"/>
      <c r="V290" s="402"/>
      <c r="W290" s="403"/>
      <c r="X290" s="402"/>
      <c r="Y290" s="403"/>
      <c r="Z290" s="402"/>
      <c r="AA290" s="403"/>
      <c r="AB290" s="402"/>
      <c r="AC290" s="403"/>
      <c r="AD290" s="402"/>
      <c r="AE290" s="403"/>
      <c r="AF290" s="402"/>
      <c r="AG290" s="403"/>
      <c r="AH290" s="402"/>
      <c r="AI290" s="403"/>
      <c r="AJ290" s="402"/>
      <c r="AK290" s="403"/>
      <c r="AL290" s="402"/>
      <c r="AM290" s="403"/>
      <c r="AN290" s="402"/>
      <c r="AO290" s="403"/>
      <c r="AP290" s="402"/>
      <c r="AQ290" s="403"/>
      <c r="AR290" s="402"/>
      <c r="AS290" s="403"/>
      <c r="AT290" s="402"/>
      <c r="AU290" s="403"/>
      <c r="AV290" s="402"/>
      <c r="AW290" s="403"/>
      <c r="AX290" s="402"/>
      <c r="AY290" s="403"/>
      <c r="AZ290" s="402"/>
      <c r="BA290" s="403"/>
      <c r="BB290" s="402"/>
      <c r="BC290" s="403"/>
      <c r="BD290" s="402"/>
      <c r="BE290" s="403"/>
      <c r="BF290" s="402"/>
      <c r="BG290" s="403"/>
      <c r="BH290" s="402"/>
      <c r="BI290" s="403"/>
      <c r="BJ290" s="402"/>
      <c r="BK290" s="403"/>
      <c r="BL290" s="402"/>
      <c r="BM290" s="403"/>
      <c r="BN290" s="402"/>
      <c r="BO290" s="403"/>
      <c r="BP290" s="402"/>
      <c r="BQ290" s="403"/>
      <c r="BR290" s="402"/>
      <c r="BS290" s="403"/>
      <c r="BT290" s="402"/>
      <c r="BU290" s="403"/>
      <c r="BV290" s="337">
        <f t="shared" si="115"/>
        <v>0</v>
      </c>
      <c r="BW290" s="337">
        <f t="shared" si="116"/>
        <v>0</v>
      </c>
    </row>
    <row r="291" spans="1:75" s="64" customFormat="1" ht="21.95" customHeight="1" x14ac:dyDescent="0.25">
      <c r="A291" s="425" t="s">
        <v>3422</v>
      </c>
      <c r="B291" s="526" t="s">
        <v>3423</v>
      </c>
      <c r="C291" s="527">
        <v>1</v>
      </c>
      <c r="D291" s="528" t="s">
        <v>3424</v>
      </c>
      <c r="E291" s="426" t="s">
        <v>3425</v>
      </c>
      <c r="F291" s="529" t="s">
        <v>3182</v>
      </c>
      <c r="G291" s="529" t="s">
        <v>3183</v>
      </c>
      <c r="H291" s="530" t="s">
        <v>2127</v>
      </c>
      <c r="I291" s="384" t="s">
        <v>2127</v>
      </c>
      <c r="J291" s="353" t="s">
        <v>3184</v>
      </c>
      <c r="K291" s="354" t="s">
        <v>3185</v>
      </c>
      <c r="L291" s="402"/>
      <c r="M291" s="403"/>
      <c r="N291" s="402"/>
      <c r="O291" s="403"/>
      <c r="P291" s="402"/>
      <c r="Q291" s="403"/>
      <c r="R291" s="402"/>
      <c r="S291" s="403"/>
      <c r="T291" s="402"/>
      <c r="U291" s="403"/>
      <c r="V291" s="402"/>
      <c r="W291" s="403"/>
      <c r="X291" s="402"/>
      <c r="Y291" s="403"/>
      <c r="Z291" s="402"/>
      <c r="AA291" s="403"/>
      <c r="AB291" s="402"/>
      <c r="AC291" s="403"/>
      <c r="AD291" s="402"/>
      <c r="AE291" s="403"/>
      <c r="AF291" s="402"/>
      <c r="AG291" s="403"/>
      <c r="AH291" s="402"/>
      <c r="AI291" s="403"/>
      <c r="AJ291" s="402"/>
      <c r="AK291" s="403"/>
      <c r="AL291" s="402"/>
      <c r="AM291" s="403"/>
      <c r="AN291" s="402"/>
      <c r="AO291" s="403"/>
      <c r="AP291" s="402"/>
      <c r="AQ291" s="403"/>
      <c r="AR291" s="402"/>
      <c r="AS291" s="403"/>
      <c r="AT291" s="402"/>
      <c r="AU291" s="403"/>
      <c r="AV291" s="402"/>
      <c r="AW291" s="403"/>
      <c r="AX291" s="402"/>
      <c r="AY291" s="403"/>
      <c r="AZ291" s="402"/>
      <c r="BA291" s="403"/>
      <c r="BB291" s="402"/>
      <c r="BC291" s="403"/>
      <c r="BD291" s="402"/>
      <c r="BE291" s="403"/>
      <c r="BF291" s="402"/>
      <c r="BG291" s="403"/>
      <c r="BH291" s="402"/>
      <c r="BI291" s="403"/>
      <c r="BJ291" s="402"/>
      <c r="BK291" s="403"/>
      <c r="BL291" s="402"/>
      <c r="BM291" s="403"/>
      <c r="BN291" s="402"/>
      <c r="BO291" s="403"/>
      <c r="BP291" s="402"/>
      <c r="BQ291" s="403"/>
      <c r="BR291" s="402"/>
      <c r="BS291" s="403"/>
      <c r="BT291" s="402"/>
      <c r="BU291" s="403"/>
      <c r="BV291" s="337">
        <f>L291+N291+P291+R291+T291+V291+X291+Z291+AB291+AD291+AF291+AH291+AJ291+AL291+AN291+AP291+AR291+AT291+AV291+AX291+AZ291+BB291+BD291+BF291+BH291+BJ291+BL291+BN291+BP291+BR291+BT291</f>
        <v>0</v>
      </c>
      <c r="BW291" s="337">
        <f>M291+O291+Q291+S291+U291+W291+Y291+AA291+AC291+AE291+AG291+AI291+AK291+AM291+AO291+AQ291+AS291+AU291+AW291+AY291+BA291+BC291+BE291+BG291+BI291+BK291+BM291+BO291+BQ291+BS291+BU291</f>
        <v>0</v>
      </c>
    </row>
    <row r="292" spans="1:75" s="64" customFormat="1" ht="21.95" customHeight="1" x14ac:dyDescent="0.2">
      <c r="A292" s="385" t="s">
        <v>3422</v>
      </c>
      <c r="B292" s="386" t="s">
        <v>3423</v>
      </c>
      <c r="C292" s="352" t="s">
        <v>3186</v>
      </c>
      <c r="D292" s="387" t="s">
        <v>3424</v>
      </c>
      <c r="E292" s="388" t="s">
        <v>3425</v>
      </c>
      <c r="F292" s="389" t="s">
        <v>3182</v>
      </c>
      <c r="G292" s="389" t="s">
        <v>3183</v>
      </c>
      <c r="H292" s="390" t="s">
        <v>2127</v>
      </c>
      <c r="I292" s="391" t="s">
        <v>2127</v>
      </c>
      <c r="J292" s="353" t="s">
        <v>3184</v>
      </c>
      <c r="K292" s="353" t="s">
        <v>3187</v>
      </c>
      <c r="L292" s="400"/>
      <c r="M292" s="401"/>
      <c r="N292" s="400"/>
      <c r="O292" s="401"/>
      <c r="P292" s="400"/>
      <c r="Q292" s="401"/>
      <c r="R292" s="400"/>
      <c r="S292" s="401"/>
      <c r="T292" s="400"/>
      <c r="U292" s="401"/>
      <c r="V292" s="400"/>
      <c r="W292" s="401"/>
      <c r="X292" s="400"/>
      <c r="Y292" s="401"/>
      <c r="Z292" s="400"/>
      <c r="AA292" s="401"/>
      <c r="AB292" s="400"/>
      <c r="AC292" s="401"/>
      <c r="AD292" s="400"/>
      <c r="AE292" s="401"/>
      <c r="AF292" s="400"/>
      <c r="AG292" s="401"/>
      <c r="AH292" s="400"/>
      <c r="AI292" s="401"/>
      <c r="AJ292" s="400"/>
      <c r="AK292" s="401"/>
      <c r="AL292" s="400"/>
      <c r="AM292" s="401"/>
      <c r="AN292" s="400"/>
      <c r="AO292" s="401"/>
      <c r="AP292" s="400"/>
      <c r="AQ292" s="401"/>
      <c r="AR292" s="400"/>
      <c r="AS292" s="401"/>
      <c r="AT292" s="400"/>
      <c r="AU292" s="401"/>
      <c r="AV292" s="400"/>
      <c r="AW292" s="401"/>
      <c r="AX292" s="400"/>
      <c r="AY292" s="401"/>
      <c r="AZ292" s="400"/>
      <c r="BA292" s="401"/>
      <c r="BB292" s="400"/>
      <c r="BC292" s="401"/>
      <c r="BD292" s="400"/>
      <c r="BE292" s="401"/>
      <c r="BF292" s="400"/>
      <c r="BG292" s="401"/>
      <c r="BH292" s="400"/>
      <c r="BI292" s="401"/>
      <c r="BJ292" s="400"/>
      <c r="BK292" s="401"/>
      <c r="BL292" s="400"/>
      <c r="BM292" s="401"/>
      <c r="BN292" s="400"/>
      <c r="BO292" s="401"/>
      <c r="BP292" s="400"/>
      <c r="BQ292" s="401"/>
      <c r="BR292" s="400"/>
      <c r="BS292" s="401"/>
      <c r="BT292" s="400"/>
      <c r="BU292" s="401"/>
      <c r="BV292" s="337">
        <f t="shared" ref="BV292:BV295" si="117">L292+N292+P292+R292+T292+V292+X292+Z292+AB292+AD292+AF292+AH292+AJ292+AL292+AN292+AP292+AR292+AT292+AV292+AX292+AZ292+BB292+BD292+BF292+BH292+BJ292+BL292+BN292+BP292+BR292+BT292</f>
        <v>0</v>
      </c>
      <c r="BW292" s="337">
        <f t="shared" ref="BW292:BW295" si="118">M292+O292+Q292+S292+U292+W292+Y292+AA292+AC292+AE292+AG292+AI292+AK292+AM292+AO292+AQ292+AS292+AU292+AW292+AY292+BA292+BC292+BE292+BG292+BI292+BK292+BM292+BO292+BQ292+BS292+BU292</f>
        <v>0</v>
      </c>
    </row>
    <row r="293" spans="1:75" s="64" customFormat="1" ht="21.95" customHeight="1" x14ac:dyDescent="0.2">
      <c r="A293" s="385" t="s">
        <v>3422</v>
      </c>
      <c r="B293" s="386" t="s">
        <v>3423</v>
      </c>
      <c r="C293" s="392" t="s">
        <v>3186</v>
      </c>
      <c r="D293" s="387" t="s">
        <v>3424</v>
      </c>
      <c r="E293" s="388" t="s">
        <v>3425</v>
      </c>
      <c r="F293" s="389" t="s">
        <v>3182</v>
      </c>
      <c r="G293" s="389" t="s">
        <v>3183</v>
      </c>
      <c r="H293" s="390" t="s">
        <v>2127</v>
      </c>
      <c r="I293" s="391" t="s">
        <v>2127</v>
      </c>
      <c r="J293" s="353" t="s">
        <v>3184</v>
      </c>
      <c r="K293" s="355" t="s">
        <v>3188</v>
      </c>
      <c r="L293" s="400"/>
      <c r="M293" s="401"/>
      <c r="N293" s="400"/>
      <c r="O293" s="401"/>
      <c r="P293" s="400"/>
      <c r="Q293" s="401"/>
      <c r="R293" s="400"/>
      <c r="S293" s="401"/>
      <c r="T293" s="400"/>
      <c r="U293" s="401"/>
      <c r="V293" s="400"/>
      <c r="W293" s="401"/>
      <c r="X293" s="400"/>
      <c r="Y293" s="401"/>
      <c r="Z293" s="400"/>
      <c r="AA293" s="401"/>
      <c r="AB293" s="400"/>
      <c r="AC293" s="401"/>
      <c r="AD293" s="400"/>
      <c r="AE293" s="401"/>
      <c r="AF293" s="400"/>
      <c r="AG293" s="401"/>
      <c r="AH293" s="400"/>
      <c r="AI293" s="401"/>
      <c r="AJ293" s="400"/>
      <c r="AK293" s="401"/>
      <c r="AL293" s="400"/>
      <c r="AM293" s="401"/>
      <c r="AN293" s="400"/>
      <c r="AO293" s="401"/>
      <c r="AP293" s="400"/>
      <c r="AQ293" s="401"/>
      <c r="AR293" s="400"/>
      <c r="AS293" s="401"/>
      <c r="AT293" s="400"/>
      <c r="AU293" s="401"/>
      <c r="AV293" s="400"/>
      <c r="AW293" s="401"/>
      <c r="AX293" s="400"/>
      <c r="AY293" s="401"/>
      <c r="AZ293" s="400"/>
      <c r="BA293" s="401"/>
      <c r="BB293" s="400"/>
      <c r="BC293" s="401"/>
      <c r="BD293" s="400"/>
      <c r="BE293" s="401"/>
      <c r="BF293" s="400"/>
      <c r="BG293" s="401"/>
      <c r="BH293" s="400"/>
      <c r="BI293" s="401"/>
      <c r="BJ293" s="400"/>
      <c r="BK293" s="401"/>
      <c r="BL293" s="400"/>
      <c r="BM293" s="401"/>
      <c r="BN293" s="400"/>
      <c r="BO293" s="401"/>
      <c r="BP293" s="400"/>
      <c r="BQ293" s="401"/>
      <c r="BR293" s="400"/>
      <c r="BS293" s="401"/>
      <c r="BT293" s="400"/>
      <c r="BU293" s="401"/>
      <c r="BV293" s="337">
        <f t="shared" si="117"/>
        <v>0</v>
      </c>
      <c r="BW293" s="337">
        <f t="shared" si="118"/>
        <v>0</v>
      </c>
    </row>
    <row r="294" spans="1:75" s="64" customFormat="1" ht="21.95" customHeight="1" x14ac:dyDescent="0.2">
      <c r="A294" s="385" t="s">
        <v>3422</v>
      </c>
      <c r="B294" s="386" t="s">
        <v>3423</v>
      </c>
      <c r="C294" s="392" t="s">
        <v>3186</v>
      </c>
      <c r="D294" s="387" t="s">
        <v>3424</v>
      </c>
      <c r="E294" s="388" t="s">
        <v>3425</v>
      </c>
      <c r="F294" s="389" t="s">
        <v>3182</v>
      </c>
      <c r="G294" s="389" t="s">
        <v>3183</v>
      </c>
      <c r="H294" s="390" t="s">
        <v>2127</v>
      </c>
      <c r="I294" s="391" t="s">
        <v>2127</v>
      </c>
      <c r="J294" s="353" t="s">
        <v>3184</v>
      </c>
      <c r="K294" s="356" t="s">
        <v>3189</v>
      </c>
      <c r="L294" s="400"/>
      <c r="M294" s="401"/>
      <c r="N294" s="400"/>
      <c r="O294" s="401"/>
      <c r="P294" s="400"/>
      <c r="Q294" s="401"/>
      <c r="R294" s="400"/>
      <c r="S294" s="401"/>
      <c r="T294" s="400"/>
      <c r="U294" s="401"/>
      <c r="V294" s="400"/>
      <c r="W294" s="401"/>
      <c r="X294" s="400"/>
      <c r="Y294" s="401"/>
      <c r="Z294" s="400"/>
      <c r="AA294" s="401"/>
      <c r="AB294" s="400"/>
      <c r="AC294" s="401"/>
      <c r="AD294" s="400"/>
      <c r="AE294" s="401"/>
      <c r="AF294" s="400"/>
      <c r="AG294" s="401"/>
      <c r="AH294" s="400"/>
      <c r="AI294" s="401"/>
      <c r="AJ294" s="400"/>
      <c r="AK294" s="401"/>
      <c r="AL294" s="400"/>
      <c r="AM294" s="401"/>
      <c r="AN294" s="400"/>
      <c r="AO294" s="401"/>
      <c r="AP294" s="400"/>
      <c r="AQ294" s="401"/>
      <c r="AR294" s="400"/>
      <c r="AS294" s="401"/>
      <c r="AT294" s="400"/>
      <c r="AU294" s="401"/>
      <c r="AV294" s="400"/>
      <c r="AW294" s="401"/>
      <c r="AX294" s="400"/>
      <c r="AY294" s="401"/>
      <c r="AZ294" s="400"/>
      <c r="BA294" s="401"/>
      <c r="BB294" s="400"/>
      <c r="BC294" s="401"/>
      <c r="BD294" s="400"/>
      <c r="BE294" s="401"/>
      <c r="BF294" s="400"/>
      <c r="BG294" s="401"/>
      <c r="BH294" s="400"/>
      <c r="BI294" s="401"/>
      <c r="BJ294" s="400"/>
      <c r="BK294" s="401"/>
      <c r="BL294" s="400"/>
      <c r="BM294" s="401"/>
      <c r="BN294" s="400"/>
      <c r="BO294" s="401"/>
      <c r="BP294" s="400"/>
      <c r="BQ294" s="401"/>
      <c r="BR294" s="400"/>
      <c r="BS294" s="401"/>
      <c r="BT294" s="400"/>
      <c r="BU294" s="401"/>
      <c r="BV294" s="337">
        <f t="shared" si="117"/>
        <v>0</v>
      </c>
      <c r="BW294" s="337">
        <f t="shared" si="118"/>
        <v>0</v>
      </c>
    </row>
    <row r="295" spans="1:75" s="64" customFormat="1" ht="21.95" customHeight="1" thickBot="1" x14ac:dyDescent="0.25">
      <c r="A295" s="898" t="s">
        <v>3422</v>
      </c>
      <c r="B295" s="393" t="s">
        <v>3423</v>
      </c>
      <c r="C295" s="394" t="s">
        <v>3186</v>
      </c>
      <c r="D295" s="395" t="s">
        <v>3424</v>
      </c>
      <c r="E295" s="411" t="s">
        <v>3425</v>
      </c>
      <c r="F295" s="396" t="s">
        <v>3182</v>
      </c>
      <c r="G295" s="396" t="s">
        <v>3183</v>
      </c>
      <c r="H295" s="397" t="s">
        <v>2127</v>
      </c>
      <c r="I295" s="899" t="s">
        <v>2127</v>
      </c>
      <c r="J295" s="353" t="s">
        <v>3184</v>
      </c>
      <c r="K295" s="357" t="s">
        <v>60</v>
      </c>
      <c r="L295" s="402"/>
      <c r="M295" s="403"/>
      <c r="N295" s="402"/>
      <c r="O295" s="403"/>
      <c r="P295" s="402"/>
      <c r="Q295" s="403"/>
      <c r="R295" s="402"/>
      <c r="S295" s="403"/>
      <c r="T295" s="402"/>
      <c r="U295" s="403"/>
      <c r="V295" s="402"/>
      <c r="W295" s="403"/>
      <c r="X295" s="402"/>
      <c r="Y295" s="403"/>
      <c r="Z295" s="402"/>
      <c r="AA295" s="403"/>
      <c r="AB295" s="402"/>
      <c r="AC295" s="403"/>
      <c r="AD295" s="402"/>
      <c r="AE295" s="403"/>
      <c r="AF295" s="402"/>
      <c r="AG295" s="403"/>
      <c r="AH295" s="402"/>
      <c r="AI295" s="403"/>
      <c r="AJ295" s="402"/>
      <c r="AK295" s="403"/>
      <c r="AL295" s="402"/>
      <c r="AM295" s="403"/>
      <c r="AN295" s="402"/>
      <c r="AO295" s="403"/>
      <c r="AP295" s="402"/>
      <c r="AQ295" s="403"/>
      <c r="AR295" s="402"/>
      <c r="AS295" s="403"/>
      <c r="AT295" s="402"/>
      <c r="AU295" s="403"/>
      <c r="AV295" s="402"/>
      <c r="AW295" s="403"/>
      <c r="AX295" s="402"/>
      <c r="AY295" s="403"/>
      <c r="AZ295" s="402"/>
      <c r="BA295" s="403"/>
      <c r="BB295" s="402"/>
      <c r="BC295" s="403"/>
      <c r="BD295" s="402"/>
      <c r="BE295" s="403"/>
      <c r="BF295" s="402"/>
      <c r="BG295" s="403"/>
      <c r="BH295" s="402"/>
      <c r="BI295" s="403"/>
      <c r="BJ295" s="402"/>
      <c r="BK295" s="403"/>
      <c r="BL295" s="402"/>
      <c r="BM295" s="403"/>
      <c r="BN295" s="402"/>
      <c r="BO295" s="403"/>
      <c r="BP295" s="402"/>
      <c r="BQ295" s="403"/>
      <c r="BR295" s="402"/>
      <c r="BS295" s="403"/>
      <c r="BT295" s="402"/>
      <c r="BU295" s="403"/>
      <c r="BV295" s="337">
        <f t="shared" si="117"/>
        <v>0</v>
      </c>
      <c r="BW295" s="337">
        <f t="shared" si="118"/>
        <v>0</v>
      </c>
    </row>
    <row r="296" spans="1:75" s="64" customFormat="1" ht="21.95" customHeight="1" x14ac:dyDescent="0.25">
      <c r="A296" s="425" t="s">
        <v>3426</v>
      </c>
      <c r="B296" s="526" t="s">
        <v>3427</v>
      </c>
      <c r="C296" s="527">
        <v>1</v>
      </c>
      <c r="D296" s="528" t="s">
        <v>3428</v>
      </c>
      <c r="E296" s="426" t="s">
        <v>3429</v>
      </c>
      <c r="F296" s="529" t="s">
        <v>3182</v>
      </c>
      <c r="G296" s="529" t="s">
        <v>3183</v>
      </c>
      <c r="H296" s="530" t="s">
        <v>2128</v>
      </c>
      <c r="I296" s="384" t="s">
        <v>2128</v>
      </c>
      <c r="J296" s="353" t="s">
        <v>3184</v>
      </c>
      <c r="K296" s="354" t="s">
        <v>3185</v>
      </c>
      <c r="L296" s="402"/>
      <c r="M296" s="403"/>
      <c r="N296" s="402"/>
      <c r="O296" s="403"/>
      <c r="P296" s="402"/>
      <c r="Q296" s="403"/>
      <c r="R296" s="402"/>
      <c r="S296" s="403"/>
      <c r="T296" s="402"/>
      <c r="U296" s="403"/>
      <c r="V296" s="402"/>
      <c r="W296" s="403"/>
      <c r="X296" s="402"/>
      <c r="Y296" s="403"/>
      <c r="Z296" s="402"/>
      <c r="AA296" s="403"/>
      <c r="AB296" s="402"/>
      <c r="AC296" s="403"/>
      <c r="AD296" s="402"/>
      <c r="AE296" s="403"/>
      <c r="AF296" s="402"/>
      <c r="AG296" s="403"/>
      <c r="AH296" s="402"/>
      <c r="AI296" s="403"/>
      <c r="AJ296" s="402"/>
      <c r="AK296" s="403"/>
      <c r="AL296" s="402"/>
      <c r="AM296" s="403"/>
      <c r="AN296" s="402"/>
      <c r="AO296" s="403"/>
      <c r="AP296" s="402"/>
      <c r="AQ296" s="403"/>
      <c r="AR296" s="402"/>
      <c r="AS296" s="403"/>
      <c r="AT296" s="402"/>
      <c r="AU296" s="403"/>
      <c r="AV296" s="402"/>
      <c r="AW296" s="403"/>
      <c r="AX296" s="402"/>
      <c r="AY296" s="403"/>
      <c r="AZ296" s="402"/>
      <c r="BA296" s="403"/>
      <c r="BB296" s="402"/>
      <c r="BC296" s="403"/>
      <c r="BD296" s="402"/>
      <c r="BE296" s="403"/>
      <c r="BF296" s="402"/>
      <c r="BG296" s="403"/>
      <c r="BH296" s="402"/>
      <c r="BI296" s="403"/>
      <c r="BJ296" s="402"/>
      <c r="BK296" s="403"/>
      <c r="BL296" s="402"/>
      <c r="BM296" s="403"/>
      <c r="BN296" s="402"/>
      <c r="BO296" s="403"/>
      <c r="BP296" s="402"/>
      <c r="BQ296" s="403"/>
      <c r="BR296" s="402"/>
      <c r="BS296" s="403"/>
      <c r="BT296" s="402"/>
      <c r="BU296" s="403"/>
      <c r="BV296" s="337">
        <f>L296+N296+P296+R296+T296+V296+X296+Z296+AB296+AD296+AF296+AH296+AJ296+AL296+AN296+AP296+AR296+AT296+AV296+AX296+AZ296+BB296+BD296+BF296+BH296+BJ296+BL296+BN296+BP296+BR296+BT296</f>
        <v>0</v>
      </c>
      <c r="BW296" s="337">
        <f>M296+O296+Q296+S296+U296+W296+Y296+AA296+AC296+AE296+AG296+AI296+AK296+AM296+AO296+AQ296+AS296+AU296+AW296+AY296+BA296+BC296+BE296+BG296+BI296+BK296+BM296+BO296+BQ296+BS296+BU296</f>
        <v>0</v>
      </c>
    </row>
    <row r="297" spans="1:75" s="64" customFormat="1" ht="21.95" customHeight="1" x14ac:dyDescent="0.2">
      <c r="A297" s="385" t="s">
        <v>3426</v>
      </c>
      <c r="B297" s="386" t="s">
        <v>3427</v>
      </c>
      <c r="C297" s="352" t="s">
        <v>3186</v>
      </c>
      <c r="D297" s="387" t="s">
        <v>3428</v>
      </c>
      <c r="E297" s="388" t="s">
        <v>3429</v>
      </c>
      <c r="F297" s="389" t="s">
        <v>3182</v>
      </c>
      <c r="G297" s="389" t="s">
        <v>3183</v>
      </c>
      <c r="H297" s="390" t="s">
        <v>2128</v>
      </c>
      <c r="I297" s="391" t="s">
        <v>2128</v>
      </c>
      <c r="J297" s="353" t="s">
        <v>3184</v>
      </c>
      <c r="K297" s="353" t="s">
        <v>3187</v>
      </c>
      <c r="L297" s="400"/>
      <c r="M297" s="401"/>
      <c r="N297" s="400">
        <v>1</v>
      </c>
      <c r="O297" s="401"/>
      <c r="P297" s="400"/>
      <c r="Q297" s="401"/>
      <c r="R297" s="400"/>
      <c r="S297" s="401"/>
      <c r="T297" s="400"/>
      <c r="U297" s="401"/>
      <c r="V297" s="400"/>
      <c r="W297" s="401"/>
      <c r="X297" s="400">
        <v>1</v>
      </c>
      <c r="Y297" s="401"/>
      <c r="Z297" s="400"/>
      <c r="AA297" s="401"/>
      <c r="AB297" s="400">
        <v>1</v>
      </c>
      <c r="AC297" s="401"/>
      <c r="AD297" s="400"/>
      <c r="AE297" s="401"/>
      <c r="AF297" s="400"/>
      <c r="AG297" s="401"/>
      <c r="AH297" s="400"/>
      <c r="AI297" s="401"/>
      <c r="AJ297" s="400"/>
      <c r="AK297" s="401"/>
      <c r="AL297" s="400">
        <v>1</v>
      </c>
      <c r="AM297" s="401"/>
      <c r="AN297" s="400"/>
      <c r="AO297" s="401"/>
      <c r="AP297" s="400">
        <v>1</v>
      </c>
      <c r="AQ297" s="401"/>
      <c r="AR297" s="400"/>
      <c r="AS297" s="401"/>
      <c r="AT297" s="400"/>
      <c r="AU297" s="401"/>
      <c r="AV297" s="400"/>
      <c r="AW297" s="401"/>
      <c r="AX297" s="400"/>
      <c r="AY297" s="401"/>
      <c r="AZ297" s="400"/>
      <c r="BA297" s="401"/>
      <c r="BB297" s="400"/>
      <c r="BC297" s="401"/>
      <c r="BD297" s="400">
        <v>1</v>
      </c>
      <c r="BE297" s="401"/>
      <c r="BF297" s="400"/>
      <c r="BG297" s="401"/>
      <c r="BH297" s="400"/>
      <c r="BI297" s="401"/>
      <c r="BJ297" s="400"/>
      <c r="BK297" s="401"/>
      <c r="BL297" s="400"/>
      <c r="BM297" s="401"/>
      <c r="BN297" s="400">
        <v>1</v>
      </c>
      <c r="BO297" s="401"/>
      <c r="BP297" s="400"/>
      <c r="BQ297" s="401"/>
      <c r="BR297" s="400">
        <v>1</v>
      </c>
      <c r="BS297" s="401"/>
      <c r="BT297" s="400"/>
      <c r="BU297" s="401"/>
      <c r="BV297" s="337">
        <f t="shared" ref="BV297:BV300" si="119">L297+N297+P297+R297+T297+V297+X297+Z297+AB297+AD297+AF297+AH297+AJ297+AL297+AN297+AP297+AR297+AT297+AV297+AX297+AZ297+BB297+BD297+BF297+BH297+BJ297+BL297+BN297+BP297+BR297+BT297</f>
        <v>8</v>
      </c>
      <c r="BW297" s="337">
        <f t="shared" ref="BW297:BW300" si="120">M297+O297+Q297+S297+U297+W297+Y297+AA297+AC297+AE297+AG297+AI297+AK297+AM297+AO297+AQ297+AS297+AU297+AW297+AY297+BA297+BC297+BE297+BG297+BI297+BK297+BM297+BO297+BQ297+BS297+BU297</f>
        <v>0</v>
      </c>
    </row>
    <row r="298" spans="1:75" s="64" customFormat="1" ht="21.95" customHeight="1" x14ac:dyDescent="0.2">
      <c r="A298" s="385" t="s">
        <v>3426</v>
      </c>
      <c r="B298" s="386" t="s">
        <v>3427</v>
      </c>
      <c r="C298" s="392" t="s">
        <v>3186</v>
      </c>
      <c r="D298" s="387" t="s">
        <v>3428</v>
      </c>
      <c r="E298" s="388" t="s">
        <v>3429</v>
      </c>
      <c r="F298" s="389" t="s">
        <v>3182</v>
      </c>
      <c r="G298" s="389" t="s">
        <v>3183</v>
      </c>
      <c r="H298" s="390" t="s">
        <v>2128</v>
      </c>
      <c r="I298" s="391" t="s">
        <v>2128</v>
      </c>
      <c r="J298" s="353" t="s">
        <v>3184</v>
      </c>
      <c r="K298" s="355" t="s">
        <v>3188</v>
      </c>
      <c r="L298" s="400"/>
      <c r="M298" s="401"/>
      <c r="N298" s="400"/>
      <c r="O298" s="401"/>
      <c r="P298" s="400"/>
      <c r="Q298" s="401"/>
      <c r="R298" s="400"/>
      <c r="S298" s="401"/>
      <c r="T298" s="400"/>
      <c r="U298" s="401"/>
      <c r="V298" s="400"/>
      <c r="W298" s="401"/>
      <c r="X298" s="400"/>
      <c r="Y298" s="401"/>
      <c r="Z298" s="400"/>
      <c r="AA298" s="401"/>
      <c r="AB298" s="400"/>
      <c r="AC298" s="401"/>
      <c r="AD298" s="400"/>
      <c r="AE298" s="401"/>
      <c r="AF298" s="400"/>
      <c r="AG298" s="401"/>
      <c r="AH298" s="400"/>
      <c r="AI298" s="401"/>
      <c r="AJ298" s="400"/>
      <c r="AK298" s="401"/>
      <c r="AL298" s="400"/>
      <c r="AM298" s="401"/>
      <c r="AN298" s="400"/>
      <c r="AO298" s="401"/>
      <c r="AP298" s="400"/>
      <c r="AQ298" s="401"/>
      <c r="AR298" s="400"/>
      <c r="AS298" s="401"/>
      <c r="AT298" s="400"/>
      <c r="AU298" s="401"/>
      <c r="AV298" s="400"/>
      <c r="AW298" s="401"/>
      <c r="AX298" s="400"/>
      <c r="AY298" s="401"/>
      <c r="AZ298" s="400"/>
      <c r="BA298" s="401"/>
      <c r="BB298" s="400"/>
      <c r="BC298" s="401"/>
      <c r="BD298" s="400"/>
      <c r="BE298" s="401"/>
      <c r="BF298" s="400"/>
      <c r="BG298" s="401"/>
      <c r="BH298" s="400"/>
      <c r="BI298" s="401"/>
      <c r="BJ298" s="400"/>
      <c r="BK298" s="401"/>
      <c r="BL298" s="400"/>
      <c r="BM298" s="401"/>
      <c r="BN298" s="400"/>
      <c r="BO298" s="401"/>
      <c r="BP298" s="400"/>
      <c r="BQ298" s="401"/>
      <c r="BR298" s="400"/>
      <c r="BS298" s="401"/>
      <c r="BT298" s="400"/>
      <c r="BU298" s="401"/>
      <c r="BV298" s="337">
        <f t="shared" si="119"/>
        <v>0</v>
      </c>
      <c r="BW298" s="337">
        <f t="shared" si="120"/>
        <v>0</v>
      </c>
    </row>
    <row r="299" spans="1:75" s="64" customFormat="1" ht="21.95" customHeight="1" x14ac:dyDescent="0.2">
      <c r="A299" s="385" t="s">
        <v>3426</v>
      </c>
      <c r="B299" s="386" t="s">
        <v>3427</v>
      </c>
      <c r="C299" s="392" t="s">
        <v>3186</v>
      </c>
      <c r="D299" s="387" t="s">
        <v>3428</v>
      </c>
      <c r="E299" s="388" t="s">
        <v>3429</v>
      </c>
      <c r="F299" s="389" t="s">
        <v>3182</v>
      </c>
      <c r="G299" s="389" t="s">
        <v>3183</v>
      </c>
      <c r="H299" s="390" t="s">
        <v>2128</v>
      </c>
      <c r="I299" s="391" t="s">
        <v>2128</v>
      </c>
      <c r="J299" s="353" t="s">
        <v>3184</v>
      </c>
      <c r="K299" s="356" t="s">
        <v>3189</v>
      </c>
      <c r="L299" s="400"/>
      <c r="M299" s="401"/>
      <c r="N299" s="400"/>
      <c r="O299" s="401"/>
      <c r="P299" s="400"/>
      <c r="Q299" s="401"/>
      <c r="R299" s="400"/>
      <c r="S299" s="401"/>
      <c r="T299" s="400"/>
      <c r="U299" s="401"/>
      <c r="V299" s="400"/>
      <c r="W299" s="401"/>
      <c r="X299" s="400"/>
      <c r="Y299" s="401"/>
      <c r="Z299" s="400"/>
      <c r="AA299" s="401"/>
      <c r="AB299" s="400"/>
      <c r="AC299" s="401"/>
      <c r="AD299" s="400"/>
      <c r="AE299" s="401"/>
      <c r="AF299" s="400"/>
      <c r="AG299" s="401"/>
      <c r="AH299" s="400"/>
      <c r="AI299" s="401"/>
      <c r="AJ299" s="400"/>
      <c r="AK299" s="401"/>
      <c r="AL299" s="400"/>
      <c r="AM299" s="401"/>
      <c r="AN299" s="400"/>
      <c r="AO299" s="401"/>
      <c r="AP299" s="400"/>
      <c r="AQ299" s="401"/>
      <c r="AR299" s="400"/>
      <c r="AS299" s="401"/>
      <c r="AT299" s="400"/>
      <c r="AU299" s="401"/>
      <c r="AV299" s="400"/>
      <c r="AW299" s="401"/>
      <c r="AX299" s="400"/>
      <c r="AY299" s="401"/>
      <c r="AZ299" s="400"/>
      <c r="BA299" s="401"/>
      <c r="BB299" s="400"/>
      <c r="BC299" s="401"/>
      <c r="BD299" s="400"/>
      <c r="BE299" s="401"/>
      <c r="BF299" s="400"/>
      <c r="BG299" s="401"/>
      <c r="BH299" s="400"/>
      <c r="BI299" s="401"/>
      <c r="BJ299" s="400"/>
      <c r="BK299" s="401"/>
      <c r="BL299" s="400"/>
      <c r="BM299" s="401"/>
      <c r="BN299" s="400"/>
      <c r="BO299" s="401"/>
      <c r="BP299" s="400"/>
      <c r="BQ299" s="401"/>
      <c r="BR299" s="400"/>
      <c r="BS299" s="401"/>
      <c r="BT299" s="400"/>
      <c r="BU299" s="401"/>
      <c r="BV299" s="337">
        <f t="shared" si="119"/>
        <v>0</v>
      </c>
      <c r="BW299" s="337">
        <f t="shared" si="120"/>
        <v>0</v>
      </c>
    </row>
    <row r="300" spans="1:75" s="64" customFormat="1" ht="21.95" customHeight="1" thickBot="1" x14ac:dyDescent="0.25">
      <c r="A300" s="898" t="s">
        <v>3426</v>
      </c>
      <c r="B300" s="393" t="s">
        <v>3427</v>
      </c>
      <c r="C300" s="394" t="s">
        <v>3186</v>
      </c>
      <c r="D300" s="395" t="s">
        <v>3428</v>
      </c>
      <c r="E300" s="411" t="s">
        <v>3429</v>
      </c>
      <c r="F300" s="396" t="s">
        <v>3182</v>
      </c>
      <c r="G300" s="396" t="s">
        <v>3183</v>
      </c>
      <c r="H300" s="397" t="s">
        <v>2128</v>
      </c>
      <c r="I300" s="899" t="s">
        <v>2128</v>
      </c>
      <c r="J300" s="353" t="s">
        <v>3184</v>
      </c>
      <c r="K300" s="357" t="s">
        <v>60</v>
      </c>
      <c r="L300" s="402"/>
      <c r="M300" s="403"/>
      <c r="N300" s="402"/>
      <c r="O300" s="403"/>
      <c r="P300" s="402"/>
      <c r="Q300" s="403"/>
      <c r="R300" s="402"/>
      <c r="S300" s="403"/>
      <c r="T300" s="402"/>
      <c r="U300" s="403"/>
      <c r="V300" s="402"/>
      <c r="W300" s="403"/>
      <c r="X300" s="402"/>
      <c r="Y300" s="403"/>
      <c r="Z300" s="402"/>
      <c r="AA300" s="403"/>
      <c r="AB300" s="402"/>
      <c r="AC300" s="403"/>
      <c r="AD300" s="402"/>
      <c r="AE300" s="403"/>
      <c r="AF300" s="402"/>
      <c r="AG300" s="403"/>
      <c r="AH300" s="402"/>
      <c r="AI300" s="403"/>
      <c r="AJ300" s="402"/>
      <c r="AK300" s="403"/>
      <c r="AL300" s="402"/>
      <c r="AM300" s="403"/>
      <c r="AN300" s="402"/>
      <c r="AO300" s="403"/>
      <c r="AP300" s="402"/>
      <c r="AQ300" s="403"/>
      <c r="AR300" s="402"/>
      <c r="AS300" s="403"/>
      <c r="AT300" s="402"/>
      <c r="AU300" s="403"/>
      <c r="AV300" s="402"/>
      <c r="AW300" s="403"/>
      <c r="AX300" s="402"/>
      <c r="AY300" s="403"/>
      <c r="AZ300" s="402"/>
      <c r="BA300" s="403"/>
      <c r="BB300" s="402"/>
      <c r="BC300" s="403"/>
      <c r="BD300" s="402"/>
      <c r="BE300" s="403"/>
      <c r="BF300" s="402"/>
      <c r="BG300" s="403"/>
      <c r="BH300" s="402"/>
      <c r="BI300" s="403"/>
      <c r="BJ300" s="402"/>
      <c r="BK300" s="403"/>
      <c r="BL300" s="402"/>
      <c r="BM300" s="403"/>
      <c r="BN300" s="402"/>
      <c r="BO300" s="403"/>
      <c r="BP300" s="402"/>
      <c r="BQ300" s="403"/>
      <c r="BR300" s="402"/>
      <c r="BS300" s="403"/>
      <c r="BT300" s="402"/>
      <c r="BU300" s="403"/>
      <c r="BV300" s="337">
        <f t="shared" si="119"/>
        <v>0</v>
      </c>
      <c r="BW300" s="337">
        <f t="shared" si="120"/>
        <v>0</v>
      </c>
    </row>
    <row r="301" spans="1:75" s="64" customFormat="1" ht="21.95" customHeight="1" x14ac:dyDescent="0.25">
      <c r="A301" s="425" t="s">
        <v>3430</v>
      </c>
      <c r="B301" s="526" t="s">
        <v>3431</v>
      </c>
      <c r="C301" s="527">
        <v>1</v>
      </c>
      <c r="D301" s="528" t="s">
        <v>3432</v>
      </c>
      <c r="E301" s="426" t="s">
        <v>3433</v>
      </c>
      <c r="F301" s="529" t="s">
        <v>3182</v>
      </c>
      <c r="G301" s="529" t="s">
        <v>3183</v>
      </c>
      <c r="H301" s="530" t="s">
        <v>2129</v>
      </c>
      <c r="I301" s="384" t="s">
        <v>2129</v>
      </c>
      <c r="J301" s="353" t="s">
        <v>3184</v>
      </c>
      <c r="K301" s="354" t="s">
        <v>3185</v>
      </c>
      <c r="L301" s="402"/>
      <c r="M301" s="403"/>
      <c r="N301" s="402"/>
      <c r="O301" s="403"/>
      <c r="P301" s="402"/>
      <c r="Q301" s="403"/>
      <c r="R301" s="402"/>
      <c r="S301" s="403"/>
      <c r="T301" s="402"/>
      <c r="U301" s="403"/>
      <c r="V301" s="402"/>
      <c r="W301" s="403"/>
      <c r="X301" s="402"/>
      <c r="Y301" s="403"/>
      <c r="Z301" s="402"/>
      <c r="AA301" s="403"/>
      <c r="AB301" s="402"/>
      <c r="AC301" s="403"/>
      <c r="AD301" s="402"/>
      <c r="AE301" s="403"/>
      <c r="AF301" s="402"/>
      <c r="AG301" s="403"/>
      <c r="AH301" s="402"/>
      <c r="AI301" s="403"/>
      <c r="AJ301" s="402"/>
      <c r="AK301" s="403"/>
      <c r="AL301" s="402"/>
      <c r="AM301" s="403"/>
      <c r="AN301" s="402"/>
      <c r="AO301" s="403"/>
      <c r="AP301" s="402"/>
      <c r="AQ301" s="403"/>
      <c r="AR301" s="402"/>
      <c r="AS301" s="403"/>
      <c r="AT301" s="402"/>
      <c r="AU301" s="403"/>
      <c r="AV301" s="402"/>
      <c r="AW301" s="403"/>
      <c r="AX301" s="402"/>
      <c r="AY301" s="403"/>
      <c r="AZ301" s="402"/>
      <c r="BA301" s="403"/>
      <c r="BB301" s="402"/>
      <c r="BC301" s="403"/>
      <c r="BD301" s="402"/>
      <c r="BE301" s="403"/>
      <c r="BF301" s="402"/>
      <c r="BG301" s="403"/>
      <c r="BH301" s="402"/>
      <c r="BI301" s="403"/>
      <c r="BJ301" s="402"/>
      <c r="BK301" s="403"/>
      <c r="BL301" s="402"/>
      <c r="BM301" s="403"/>
      <c r="BN301" s="402"/>
      <c r="BO301" s="403"/>
      <c r="BP301" s="402"/>
      <c r="BQ301" s="403"/>
      <c r="BR301" s="402"/>
      <c r="BS301" s="403"/>
      <c r="BT301" s="402"/>
      <c r="BU301" s="403"/>
      <c r="BV301" s="337">
        <f>L301+N301+P301+R301+T301+V301+X301+Z301+AB301+AD301+AF301+AH301+AJ301+AL301+AN301+AP301+AR301+AT301+AV301+AX301+AZ301+BB301+BD301+BF301+BH301+BJ301+BL301+BN301+BP301+BR301+BT301</f>
        <v>0</v>
      </c>
      <c r="BW301" s="337">
        <f>M301+O301+Q301+S301+U301+W301+Y301+AA301+AC301+AE301+AG301+AI301+AK301+AM301+AO301+AQ301+AS301+AU301+AW301+AY301+BA301+BC301+BE301+BG301+BI301+BK301+BM301+BO301+BQ301+BS301+BU301</f>
        <v>0</v>
      </c>
    </row>
    <row r="302" spans="1:75" s="64" customFormat="1" ht="21.95" customHeight="1" x14ac:dyDescent="0.2">
      <c r="A302" s="385" t="s">
        <v>3430</v>
      </c>
      <c r="B302" s="386" t="s">
        <v>3431</v>
      </c>
      <c r="C302" s="352" t="s">
        <v>3186</v>
      </c>
      <c r="D302" s="387" t="s">
        <v>3432</v>
      </c>
      <c r="E302" s="388" t="s">
        <v>3433</v>
      </c>
      <c r="F302" s="389" t="s">
        <v>3182</v>
      </c>
      <c r="G302" s="389" t="s">
        <v>3183</v>
      </c>
      <c r="H302" s="390" t="s">
        <v>2129</v>
      </c>
      <c r="I302" s="391" t="s">
        <v>2129</v>
      </c>
      <c r="J302" s="353" t="s">
        <v>3184</v>
      </c>
      <c r="K302" s="353" t="s">
        <v>3187</v>
      </c>
      <c r="L302" s="400"/>
      <c r="M302" s="401"/>
      <c r="N302" s="400"/>
      <c r="O302" s="401"/>
      <c r="P302" s="400"/>
      <c r="Q302" s="401"/>
      <c r="R302" s="400"/>
      <c r="S302" s="401"/>
      <c r="T302" s="400"/>
      <c r="U302" s="401"/>
      <c r="V302" s="400"/>
      <c r="W302" s="401"/>
      <c r="X302" s="400"/>
      <c r="Y302" s="401"/>
      <c r="Z302" s="400"/>
      <c r="AA302" s="401"/>
      <c r="AB302" s="400"/>
      <c r="AC302" s="401"/>
      <c r="AD302" s="400"/>
      <c r="AE302" s="401"/>
      <c r="AF302" s="400"/>
      <c r="AG302" s="401"/>
      <c r="AH302" s="400"/>
      <c r="AI302" s="401"/>
      <c r="AJ302" s="400"/>
      <c r="AK302" s="401"/>
      <c r="AL302" s="400"/>
      <c r="AM302" s="401"/>
      <c r="AN302" s="400"/>
      <c r="AO302" s="401"/>
      <c r="AP302" s="400"/>
      <c r="AQ302" s="401"/>
      <c r="AR302" s="400"/>
      <c r="AS302" s="401"/>
      <c r="AT302" s="400"/>
      <c r="AU302" s="401"/>
      <c r="AV302" s="400"/>
      <c r="AW302" s="401"/>
      <c r="AX302" s="400"/>
      <c r="AY302" s="401"/>
      <c r="AZ302" s="400"/>
      <c r="BA302" s="401"/>
      <c r="BB302" s="400"/>
      <c r="BC302" s="401"/>
      <c r="BD302" s="400"/>
      <c r="BE302" s="401"/>
      <c r="BF302" s="400"/>
      <c r="BG302" s="401"/>
      <c r="BH302" s="400"/>
      <c r="BI302" s="401"/>
      <c r="BJ302" s="400"/>
      <c r="BK302" s="401"/>
      <c r="BL302" s="400"/>
      <c r="BM302" s="401"/>
      <c r="BN302" s="400"/>
      <c r="BO302" s="401"/>
      <c r="BP302" s="400"/>
      <c r="BQ302" s="401"/>
      <c r="BR302" s="400"/>
      <c r="BS302" s="401"/>
      <c r="BT302" s="400"/>
      <c r="BU302" s="401"/>
      <c r="BV302" s="337">
        <f t="shared" ref="BV302:BV305" si="121">L302+N302+P302+R302+T302+V302+X302+Z302+AB302+AD302+AF302+AH302+AJ302+AL302+AN302+AP302+AR302+AT302+AV302+AX302+AZ302+BB302+BD302+BF302+BH302+BJ302+BL302+BN302+BP302+BR302+BT302</f>
        <v>0</v>
      </c>
      <c r="BW302" s="337">
        <f t="shared" ref="BW302:BW305" si="122">M302+O302+Q302+S302+U302+W302+Y302+AA302+AC302+AE302+AG302+AI302+AK302+AM302+AO302+AQ302+AS302+AU302+AW302+AY302+BA302+BC302+BE302+BG302+BI302+BK302+BM302+BO302+BQ302+BS302+BU302</f>
        <v>0</v>
      </c>
    </row>
    <row r="303" spans="1:75" s="64" customFormat="1" ht="21.95" customHeight="1" x14ac:dyDescent="0.2">
      <c r="A303" s="385" t="s">
        <v>3430</v>
      </c>
      <c r="B303" s="386" t="s">
        <v>3431</v>
      </c>
      <c r="C303" s="392" t="s">
        <v>3186</v>
      </c>
      <c r="D303" s="387" t="s">
        <v>3432</v>
      </c>
      <c r="E303" s="388" t="s">
        <v>3433</v>
      </c>
      <c r="F303" s="389" t="s">
        <v>3182</v>
      </c>
      <c r="G303" s="389" t="s">
        <v>3183</v>
      </c>
      <c r="H303" s="390" t="s">
        <v>2129</v>
      </c>
      <c r="I303" s="391" t="s">
        <v>2129</v>
      </c>
      <c r="J303" s="353" t="s">
        <v>3184</v>
      </c>
      <c r="K303" s="355" t="s">
        <v>3188</v>
      </c>
      <c r="L303" s="400"/>
      <c r="M303" s="401"/>
      <c r="N303" s="400"/>
      <c r="O303" s="401"/>
      <c r="P303" s="400"/>
      <c r="Q303" s="401"/>
      <c r="R303" s="400"/>
      <c r="S303" s="401"/>
      <c r="T303" s="400"/>
      <c r="U303" s="401"/>
      <c r="V303" s="400"/>
      <c r="W303" s="401"/>
      <c r="X303" s="400"/>
      <c r="Y303" s="401"/>
      <c r="Z303" s="400"/>
      <c r="AA303" s="401"/>
      <c r="AB303" s="400"/>
      <c r="AC303" s="401"/>
      <c r="AD303" s="400"/>
      <c r="AE303" s="401"/>
      <c r="AF303" s="400"/>
      <c r="AG303" s="401"/>
      <c r="AH303" s="400"/>
      <c r="AI303" s="401"/>
      <c r="AJ303" s="400"/>
      <c r="AK303" s="401"/>
      <c r="AL303" s="400"/>
      <c r="AM303" s="401"/>
      <c r="AN303" s="400"/>
      <c r="AO303" s="401"/>
      <c r="AP303" s="400"/>
      <c r="AQ303" s="401"/>
      <c r="AR303" s="400"/>
      <c r="AS303" s="401"/>
      <c r="AT303" s="400"/>
      <c r="AU303" s="401"/>
      <c r="AV303" s="400"/>
      <c r="AW303" s="401"/>
      <c r="AX303" s="400"/>
      <c r="AY303" s="401"/>
      <c r="AZ303" s="400"/>
      <c r="BA303" s="401"/>
      <c r="BB303" s="400"/>
      <c r="BC303" s="401"/>
      <c r="BD303" s="400"/>
      <c r="BE303" s="401"/>
      <c r="BF303" s="400"/>
      <c r="BG303" s="401"/>
      <c r="BH303" s="400"/>
      <c r="BI303" s="401"/>
      <c r="BJ303" s="400"/>
      <c r="BK303" s="401"/>
      <c r="BL303" s="400"/>
      <c r="BM303" s="401"/>
      <c r="BN303" s="400"/>
      <c r="BO303" s="401"/>
      <c r="BP303" s="400"/>
      <c r="BQ303" s="401"/>
      <c r="BR303" s="400"/>
      <c r="BS303" s="401"/>
      <c r="BT303" s="400"/>
      <c r="BU303" s="401"/>
      <c r="BV303" s="337">
        <f t="shared" si="121"/>
        <v>0</v>
      </c>
      <c r="BW303" s="337">
        <f t="shared" si="122"/>
        <v>0</v>
      </c>
    </row>
    <row r="304" spans="1:75" s="64" customFormat="1" ht="21.95" customHeight="1" x14ac:dyDescent="0.2">
      <c r="A304" s="385" t="s">
        <v>3430</v>
      </c>
      <c r="B304" s="386" t="s">
        <v>3431</v>
      </c>
      <c r="C304" s="392" t="s">
        <v>3186</v>
      </c>
      <c r="D304" s="387" t="s">
        <v>3432</v>
      </c>
      <c r="E304" s="388" t="s">
        <v>3433</v>
      </c>
      <c r="F304" s="389" t="s">
        <v>3182</v>
      </c>
      <c r="G304" s="389" t="s">
        <v>3183</v>
      </c>
      <c r="H304" s="390" t="s">
        <v>2129</v>
      </c>
      <c r="I304" s="391" t="s">
        <v>2129</v>
      </c>
      <c r="J304" s="353" t="s">
        <v>3184</v>
      </c>
      <c r="K304" s="356" t="s">
        <v>3189</v>
      </c>
      <c r="L304" s="400"/>
      <c r="M304" s="401"/>
      <c r="N304" s="400"/>
      <c r="O304" s="401"/>
      <c r="P304" s="400"/>
      <c r="Q304" s="401"/>
      <c r="R304" s="400"/>
      <c r="S304" s="401"/>
      <c r="T304" s="400"/>
      <c r="U304" s="401"/>
      <c r="V304" s="400"/>
      <c r="W304" s="401"/>
      <c r="X304" s="400"/>
      <c r="Y304" s="401"/>
      <c r="Z304" s="400"/>
      <c r="AA304" s="401"/>
      <c r="AB304" s="400"/>
      <c r="AC304" s="401"/>
      <c r="AD304" s="400"/>
      <c r="AE304" s="401"/>
      <c r="AF304" s="400"/>
      <c r="AG304" s="401"/>
      <c r="AH304" s="400"/>
      <c r="AI304" s="401"/>
      <c r="AJ304" s="400"/>
      <c r="AK304" s="401"/>
      <c r="AL304" s="400"/>
      <c r="AM304" s="401"/>
      <c r="AN304" s="400"/>
      <c r="AO304" s="401"/>
      <c r="AP304" s="400"/>
      <c r="AQ304" s="401"/>
      <c r="AR304" s="400"/>
      <c r="AS304" s="401"/>
      <c r="AT304" s="400"/>
      <c r="AU304" s="401"/>
      <c r="AV304" s="400"/>
      <c r="AW304" s="401"/>
      <c r="AX304" s="400"/>
      <c r="AY304" s="401"/>
      <c r="AZ304" s="400"/>
      <c r="BA304" s="401"/>
      <c r="BB304" s="400"/>
      <c r="BC304" s="401"/>
      <c r="BD304" s="400"/>
      <c r="BE304" s="401"/>
      <c r="BF304" s="400"/>
      <c r="BG304" s="401"/>
      <c r="BH304" s="400"/>
      <c r="BI304" s="401"/>
      <c r="BJ304" s="400"/>
      <c r="BK304" s="401"/>
      <c r="BL304" s="400"/>
      <c r="BM304" s="401"/>
      <c r="BN304" s="400"/>
      <c r="BO304" s="401"/>
      <c r="BP304" s="400"/>
      <c r="BQ304" s="401"/>
      <c r="BR304" s="400"/>
      <c r="BS304" s="401"/>
      <c r="BT304" s="400"/>
      <c r="BU304" s="401"/>
      <c r="BV304" s="337">
        <f t="shared" si="121"/>
        <v>0</v>
      </c>
      <c r="BW304" s="337">
        <f t="shared" si="122"/>
        <v>0</v>
      </c>
    </row>
    <row r="305" spans="1:75" s="64" customFormat="1" ht="21.95" customHeight="1" thickBot="1" x14ac:dyDescent="0.25">
      <c r="A305" s="898" t="s">
        <v>3430</v>
      </c>
      <c r="B305" s="393" t="s">
        <v>3431</v>
      </c>
      <c r="C305" s="394" t="s">
        <v>3186</v>
      </c>
      <c r="D305" s="395" t="s">
        <v>3432</v>
      </c>
      <c r="E305" s="411" t="s">
        <v>3433</v>
      </c>
      <c r="F305" s="396" t="s">
        <v>3182</v>
      </c>
      <c r="G305" s="396" t="s">
        <v>3183</v>
      </c>
      <c r="H305" s="397" t="s">
        <v>2129</v>
      </c>
      <c r="I305" s="899" t="s">
        <v>2129</v>
      </c>
      <c r="J305" s="353" t="s">
        <v>3184</v>
      </c>
      <c r="K305" s="357" t="s">
        <v>60</v>
      </c>
      <c r="L305" s="402"/>
      <c r="M305" s="403"/>
      <c r="N305" s="402"/>
      <c r="O305" s="403"/>
      <c r="P305" s="402"/>
      <c r="Q305" s="403"/>
      <c r="R305" s="402"/>
      <c r="S305" s="403"/>
      <c r="T305" s="402"/>
      <c r="U305" s="403"/>
      <c r="V305" s="402"/>
      <c r="W305" s="403"/>
      <c r="X305" s="402"/>
      <c r="Y305" s="403"/>
      <c r="Z305" s="402"/>
      <c r="AA305" s="403"/>
      <c r="AB305" s="402"/>
      <c r="AC305" s="403"/>
      <c r="AD305" s="402"/>
      <c r="AE305" s="403"/>
      <c r="AF305" s="402"/>
      <c r="AG305" s="403"/>
      <c r="AH305" s="402"/>
      <c r="AI305" s="403"/>
      <c r="AJ305" s="402"/>
      <c r="AK305" s="403"/>
      <c r="AL305" s="402"/>
      <c r="AM305" s="403"/>
      <c r="AN305" s="402"/>
      <c r="AO305" s="403"/>
      <c r="AP305" s="402"/>
      <c r="AQ305" s="403"/>
      <c r="AR305" s="402"/>
      <c r="AS305" s="403"/>
      <c r="AT305" s="402"/>
      <c r="AU305" s="403"/>
      <c r="AV305" s="402"/>
      <c r="AW305" s="403"/>
      <c r="AX305" s="402"/>
      <c r="AY305" s="403"/>
      <c r="AZ305" s="402"/>
      <c r="BA305" s="403"/>
      <c r="BB305" s="402"/>
      <c r="BC305" s="403"/>
      <c r="BD305" s="402"/>
      <c r="BE305" s="403"/>
      <c r="BF305" s="402"/>
      <c r="BG305" s="403"/>
      <c r="BH305" s="402"/>
      <c r="BI305" s="403"/>
      <c r="BJ305" s="402"/>
      <c r="BK305" s="403"/>
      <c r="BL305" s="402"/>
      <c r="BM305" s="403"/>
      <c r="BN305" s="402"/>
      <c r="BO305" s="403"/>
      <c r="BP305" s="402"/>
      <c r="BQ305" s="403"/>
      <c r="BR305" s="402"/>
      <c r="BS305" s="403"/>
      <c r="BT305" s="402"/>
      <c r="BU305" s="403"/>
      <c r="BV305" s="337">
        <f t="shared" si="121"/>
        <v>0</v>
      </c>
      <c r="BW305" s="337">
        <f t="shared" si="122"/>
        <v>0</v>
      </c>
    </row>
    <row r="306" spans="1:75" s="64" customFormat="1" ht="21.95" customHeight="1" x14ac:dyDescent="0.25">
      <c r="A306" s="425" t="s">
        <v>3434</v>
      </c>
      <c r="B306" s="526" t="s">
        <v>3435</v>
      </c>
      <c r="C306" s="527">
        <v>1</v>
      </c>
      <c r="D306" s="528" t="s">
        <v>3436</v>
      </c>
      <c r="E306" s="426" t="s">
        <v>3437</v>
      </c>
      <c r="F306" s="529" t="s">
        <v>3182</v>
      </c>
      <c r="G306" s="529" t="s">
        <v>3183</v>
      </c>
      <c r="H306" s="530" t="s">
        <v>2130</v>
      </c>
      <c r="I306" s="384" t="s">
        <v>2130</v>
      </c>
      <c r="J306" s="353" t="s">
        <v>3184</v>
      </c>
      <c r="K306" s="354" t="s">
        <v>3185</v>
      </c>
      <c r="L306" s="402"/>
      <c r="M306" s="403"/>
      <c r="N306" s="402"/>
      <c r="O306" s="403"/>
      <c r="P306" s="402"/>
      <c r="Q306" s="403"/>
      <c r="R306" s="402"/>
      <c r="S306" s="403"/>
      <c r="T306" s="402"/>
      <c r="U306" s="403"/>
      <c r="V306" s="402"/>
      <c r="W306" s="403"/>
      <c r="X306" s="402"/>
      <c r="Y306" s="403"/>
      <c r="Z306" s="402"/>
      <c r="AA306" s="403"/>
      <c r="AB306" s="402"/>
      <c r="AC306" s="403"/>
      <c r="AD306" s="402"/>
      <c r="AE306" s="403"/>
      <c r="AF306" s="402"/>
      <c r="AG306" s="403"/>
      <c r="AH306" s="402"/>
      <c r="AI306" s="403"/>
      <c r="AJ306" s="402"/>
      <c r="AK306" s="403"/>
      <c r="AL306" s="402"/>
      <c r="AM306" s="403"/>
      <c r="AN306" s="402"/>
      <c r="AO306" s="403"/>
      <c r="AP306" s="402"/>
      <c r="AQ306" s="403"/>
      <c r="AR306" s="402"/>
      <c r="AS306" s="403"/>
      <c r="AT306" s="402"/>
      <c r="AU306" s="403"/>
      <c r="AV306" s="402"/>
      <c r="AW306" s="403"/>
      <c r="AX306" s="402"/>
      <c r="AY306" s="403"/>
      <c r="AZ306" s="402"/>
      <c r="BA306" s="403"/>
      <c r="BB306" s="402"/>
      <c r="BC306" s="403"/>
      <c r="BD306" s="402"/>
      <c r="BE306" s="403"/>
      <c r="BF306" s="402"/>
      <c r="BG306" s="403"/>
      <c r="BH306" s="402"/>
      <c r="BI306" s="403"/>
      <c r="BJ306" s="402"/>
      <c r="BK306" s="403"/>
      <c r="BL306" s="402"/>
      <c r="BM306" s="403"/>
      <c r="BN306" s="402"/>
      <c r="BO306" s="403"/>
      <c r="BP306" s="402"/>
      <c r="BQ306" s="403"/>
      <c r="BR306" s="402"/>
      <c r="BS306" s="403"/>
      <c r="BT306" s="402"/>
      <c r="BU306" s="403"/>
      <c r="BV306" s="337">
        <f>L306+N306+P306+R306+T306+V306+X306+Z306+AB306+AD306+AF306+AH306+AJ306+AL306+AN306+AP306+AR306+AT306+AV306+AX306+AZ306+BB306+BD306+BF306+BH306+BJ306+BL306+BN306+BP306+BR306+BT306</f>
        <v>0</v>
      </c>
      <c r="BW306" s="337">
        <f>M306+O306+Q306+S306+U306+W306+Y306+AA306+AC306+AE306+AG306+AI306+AK306+AM306+AO306+AQ306+AS306+AU306+AW306+AY306+BA306+BC306+BE306+BG306+BI306+BK306+BM306+BO306+BQ306+BS306+BU306</f>
        <v>0</v>
      </c>
    </row>
    <row r="307" spans="1:75" s="64" customFormat="1" ht="21.95" customHeight="1" x14ac:dyDescent="0.2">
      <c r="A307" s="385" t="s">
        <v>3434</v>
      </c>
      <c r="B307" s="386" t="s">
        <v>3435</v>
      </c>
      <c r="C307" s="352" t="s">
        <v>3186</v>
      </c>
      <c r="D307" s="387" t="s">
        <v>3436</v>
      </c>
      <c r="E307" s="388" t="s">
        <v>3437</v>
      </c>
      <c r="F307" s="389" t="s">
        <v>3182</v>
      </c>
      <c r="G307" s="389" t="s">
        <v>3183</v>
      </c>
      <c r="H307" s="390" t="s">
        <v>2130</v>
      </c>
      <c r="I307" s="391" t="s">
        <v>2130</v>
      </c>
      <c r="J307" s="353" t="s">
        <v>3184</v>
      </c>
      <c r="K307" s="353" t="s">
        <v>3187</v>
      </c>
      <c r="L307" s="400"/>
      <c r="M307" s="401"/>
      <c r="N307" s="400"/>
      <c r="O307" s="401"/>
      <c r="P307" s="400"/>
      <c r="Q307" s="401"/>
      <c r="R307" s="400"/>
      <c r="S307" s="401"/>
      <c r="T307" s="400"/>
      <c r="U307" s="401"/>
      <c r="V307" s="400"/>
      <c r="W307" s="401"/>
      <c r="X307" s="400"/>
      <c r="Y307" s="401"/>
      <c r="Z307" s="400"/>
      <c r="AA307" s="401"/>
      <c r="AB307" s="400"/>
      <c r="AC307" s="401"/>
      <c r="AD307" s="400"/>
      <c r="AE307" s="401"/>
      <c r="AF307" s="400"/>
      <c r="AG307" s="401"/>
      <c r="AH307" s="400"/>
      <c r="AI307" s="401"/>
      <c r="AJ307" s="400"/>
      <c r="AK307" s="401"/>
      <c r="AL307" s="400"/>
      <c r="AM307" s="401"/>
      <c r="AN307" s="400"/>
      <c r="AO307" s="401"/>
      <c r="AP307" s="400"/>
      <c r="AQ307" s="401"/>
      <c r="AR307" s="400"/>
      <c r="AS307" s="401"/>
      <c r="AT307" s="400"/>
      <c r="AU307" s="401"/>
      <c r="AV307" s="400"/>
      <c r="AW307" s="401"/>
      <c r="AX307" s="400"/>
      <c r="AY307" s="401"/>
      <c r="AZ307" s="400"/>
      <c r="BA307" s="401"/>
      <c r="BB307" s="400"/>
      <c r="BC307" s="401"/>
      <c r="BD307" s="400"/>
      <c r="BE307" s="401"/>
      <c r="BF307" s="400"/>
      <c r="BG307" s="401"/>
      <c r="BH307" s="400"/>
      <c r="BI307" s="401"/>
      <c r="BJ307" s="400"/>
      <c r="BK307" s="401"/>
      <c r="BL307" s="400"/>
      <c r="BM307" s="401"/>
      <c r="BN307" s="400"/>
      <c r="BO307" s="401"/>
      <c r="BP307" s="400"/>
      <c r="BQ307" s="401"/>
      <c r="BR307" s="400"/>
      <c r="BS307" s="401"/>
      <c r="BT307" s="400"/>
      <c r="BU307" s="401"/>
      <c r="BV307" s="337">
        <f t="shared" ref="BV307:BV310" si="123">L307+N307+P307+R307+T307+V307+X307+Z307+AB307+AD307+AF307+AH307+AJ307+AL307+AN307+AP307+AR307+AT307+AV307+AX307+AZ307+BB307+BD307+BF307+BH307+BJ307+BL307+BN307+BP307+BR307+BT307</f>
        <v>0</v>
      </c>
      <c r="BW307" s="337">
        <f t="shared" ref="BW307:BW310" si="124">M307+O307+Q307+S307+U307+W307+Y307+AA307+AC307+AE307+AG307+AI307+AK307+AM307+AO307+AQ307+AS307+AU307+AW307+AY307+BA307+BC307+BE307+BG307+BI307+BK307+BM307+BO307+BQ307+BS307+BU307</f>
        <v>0</v>
      </c>
    </row>
    <row r="308" spans="1:75" s="64" customFormat="1" ht="21.95" customHeight="1" x14ac:dyDescent="0.2">
      <c r="A308" s="385" t="s">
        <v>3434</v>
      </c>
      <c r="B308" s="386" t="s">
        <v>3435</v>
      </c>
      <c r="C308" s="392" t="s">
        <v>3186</v>
      </c>
      <c r="D308" s="387" t="s">
        <v>3436</v>
      </c>
      <c r="E308" s="388" t="s">
        <v>3437</v>
      </c>
      <c r="F308" s="389" t="s">
        <v>3182</v>
      </c>
      <c r="G308" s="389" t="s">
        <v>3183</v>
      </c>
      <c r="H308" s="390" t="s">
        <v>2130</v>
      </c>
      <c r="I308" s="391" t="s">
        <v>2130</v>
      </c>
      <c r="J308" s="353" t="s">
        <v>3184</v>
      </c>
      <c r="K308" s="355" t="s">
        <v>3188</v>
      </c>
      <c r="L308" s="400"/>
      <c r="M308" s="401"/>
      <c r="N308" s="400"/>
      <c r="O308" s="401"/>
      <c r="P308" s="400"/>
      <c r="Q308" s="401"/>
      <c r="R308" s="400"/>
      <c r="S308" s="401"/>
      <c r="T308" s="400"/>
      <c r="U308" s="401"/>
      <c r="V308" s="400"/>
      <c r="W308" s="401"/>
      <c r="X308" s="400"/>
      <c r="Y308" s="401"/>
      <c r="Z308" s="400"/>
      <c r="AA308" s="401"/>
      <c r="AB308" s="400"/>
      <c r="AC308" s="401"/>
      <c r="AD308" s="400"/>
      <c r="AE308" s="401"/>
      <c r="AF308" s="400"/>
      <c r="AG308" s="401"/>
      <c r="AH308" s="400"/>
      <c r="AI308" s="401"/>
      <c r="AJ308" s="400"/>
      <c r="AK308" s="401"/>
      <c r="AL308" s="400"/>
      <c r="AM308" s="401"/>
      <c r="AN308" s="400"/>
      <c r="AO308" s="401"/>
      <c r="AP308" s="400"/>
      <c r="AQ308" s="401"/>
      <c r="AR308" s="400"/>
      <c r="AS308" s="401"/>
      <c r="AT308" s="400"/>
      <c r="AU308" s="401"/>
      <c r="AV308" s="400"/>
      <c r="AW308" s="401"/>
      <c r="AX308" s="400"/>
      <c r="AY308" s="401"/>
      <c r="AZ308" s="400"/>
      <c r="BA308" s="401"/>
      <c r="BB308" s="400"/>
      <c r="BC308" s="401"/>
      <c r="BD308" s="400"/>
      <c r="BE308" s="401"/>
      <c r="BF308" s="400"/>
      <c r="BG308" s="401"/>
      <c r="BH308" s="400"/>
      <c r="BI308" s="401"/>
      <c r="BJ308" s="400"/>
      <c r="BK308" s="401"/>
      <c r="BL308" s="400"/>
      <c r="BM308" s="401"/>
      <c r="BN308" s="400"/>
      <c r="BO308" s="401"/>
      <c r="BP308" s="400"/>
      <c r="BQ308" s="401"/>
      <c r="BR308" s="400"/>
      <c r="BS308" s="401"/>
      <c r="BT308" s="400"/>
      <c r="BU308" s="401"/>
      <c r="BV308" s="337">
        <f t="shared" si="123"/>
        <v>0</v>
      </c>
      <c r="BW308" s="337">
        <f t="shared" si="124"/>
        <v>0</v>
      </c>
    </row>
    <row r="309" spans="1:75" s="64" customFormat="1" ht="21.95" customHeight="1" x14ac:dyDescent="0.2">
      <c r="A309" s="385" t="s">
        <v>3434</v>
      </c>
      <c r="B309" s="386" t="s">
        <v>3435</v>
      </c>
      <c r="C309" s="392" t="s">
        <v>3186</v>
      </c>
      <c r="D309" s="387" t="s">
        <v>3436</v>
      </c>
      <c r="E309" s="388" t="s">
        <v>3437</v>
      </c>
      <c r="F309" s="389" t="s">
        <v>3182</v>
      </c>
      <c r="G309" s="389" t="s">
        <v>3183</v>
      </c>
      <c r="H309" s="390" t="s">
        <v>2130</v>
      </c>
      <c r="I309" s="391" t="s">
        <v>2130</v>
      </c>
      <c r="J309" s="353" t="s">
        <v>3184</v>
      </c>
      <c r="K309" s="356" t="s">
        <v>3189</v>
      </c>
      <c r="L309" s="400"/>
      <c r="M309" s="401"/>
      <c r="N309" s="400"/>
      <c r="O309" s="401"/>
      <c r="P309" s="400"/>
      <c r="Q309" s="401"/>
      <c r="R309" s="400"/>
      <c r="S309" s="401"/>
      <c r="T309" s="400"/>
      <c r="U309" s="401"/>
      <c r="V309" s="400"/>
      <c r="W309" s="401"/>
      <c r="X309" s="400"/>
      <c r="Y309" s="401"/>
      <c r="Z309" s="400"/>
      <c r="AA309" s="401"/>
      <c r="AB309" s="400"/>
      <c r="AC309" s="401"/>
      <c r="AD309" s="400"/>
      <c r="AE309" s="401"/>
      <c r="AF309" s="400"/>
      <c r="AG309" s="401"/>
      <c r="AH309" s="400"/>
      <c r="AI309" s="401"/>
      <c r="AJ309" s="400"/>
      <c r="AK309" s="401"/>
      <c r="AL309" s="400"/>
      <c r="AM309" s="401"/>
      <c r="AN309" s="400"/>
      <c r="AO309" s="401"/>
      <c r="AP309" s="400"/>
      <c r="AQ309" s="401"/>
      <c r="AR309" s="400"/>
      <c r="AS309" s="401"/>
      <c r="AT309" s="400"/>
      <c r="AU309" s="401"/>
      <c r="AV309" s="400"/>
      <c r="AW309" s="401"/>
      <c r="AX309" s="400"/>
      <c r="AY309" s="401"/>
      <c r="AZ309" s="400"/>
      <c r="BA309" s="401"/>
      <c r="BB309" s="400"/>
      <c r="BC309" s="401"/>
      <c r="BD309" s="400"/>
      <c r="BE309" s="401"/>
      <c r="BF309" s="400"/>
      <c r="BG309" s="401"/>
      <c r="BH309" s="400"/>
      <c r="BI309" s="401"/>
      <c r="BJ309" s="400"/>
      <c r="BK309" s="401"/>
      <c r="BL309" s="400"/>
      <c r="BM309" s="401"/>
      <c r="BN309" s="400"/>
      <c r="BO309" s="401"/>
      <c r="BP309" s="400"/>
      <c r="BQ309" s="401"/>
      <c r="BR309" s="400"/>
      <c r="BS309" s="401"/>
      <c r="BT309" s="400"/>
      <c r="BU309" s="401"/>
      <c r="BV309" s="337">
        <f t="shared" si="123"/>
        <v>0</v>
      </c>
      <c r="BW309" s="337">
        <f t="shared" si="124"/>
        <v>0</v>
      </c>
    </row>
    <row r="310" spans="1:75" s="64" customFormat="1" ht="21.95" customHeight="1" thickBot="1" x14ac:dyDescent="0.25">
      <c r="A310" s="898" t="s">
        <v>3434</v>
      </c>
      <c r="B310" s="393" t="s">
        <v>3435</v>
      </c>
      <c r="C310" s="394" t="s">
        <v>3186</v>
      </c>
      <c r="D310" s="395" t="s">
        <v>3436</v>
      </c>
      <c r="E310" s="411" t="s">
        <v>3437</v>
      </c>
      <c r="F310" s="396" t="s">
        <v>3182</v>
      </c>
      <c r="G310" s="396" t="s">
        <v>3183</v>
      </c>
      <c r="H310" s="397" t="s">
        <v>2130</v>
      </c>
      <c r="I310" s="899" t="s">
        <v>2130</v>
      </c>
      <c r="J310" s="353" t="s">
        <v>3184</v>
      </c>
      <c r="K310" s="357" t="s">
        <v>60</v>
      </c>
      <c r="L310" s="402"/>
      <c r="M310" s="403"/>
      <c r="N310" s="402"/>
      <c r="O310" s="403"/>
      <c r="P310" s="402"/>
      <c r="Q310" s="403"/>
      <c r="R310" s="402"/>
      <c r="S310" s="403"/>
      <c r="T310" s="402"/>
      <c r="U310" s="403"/>
      <c r="V310" s="402"/>
      <c r="W310" s="403"/>
      <c r="X310" s="402"/>
      <c r="Y310" s="403"/>
      <c r="Z310" s="402"/>
      <c r="AA310" s="403"/>
      <c r="AB310" s="402"/>
      <c r="AC310" s="403"/>
      <c r="AD310" s="402"/>
      <c r="AE310" s="403"/>
      <c r="AF310" s="402"/>
      <c r="AG310" s="403"/>
      <c r="AH310" s="402"/>
      <c r="AI310" s="403"/>
      <c r="AJ310" s="402"/>
      <c r="AK310" s="403"/>
      <c r="AL310" s="402"/>
      <c r="AM310" s="403"/>
      <c r="AN310" s="402"/>
      <c r="AO310" s="403"/>
      <c r="AP310" s="402"/>
      <c r="AQ310" s="403"/>
      <c r="AR310" s="402"/>
      <c r="AS310" s="403"/>
      <c r="AT310" s="402"/>
      <c r="AU310" s="403"/>
      <c r="AV310" s="402"/>
      <c r="AW310" s="403"/>
      <c r="AX310" s="402"/>
      <c r="AY310" s="403"/>
      <c r="AZ310" s="402"/>
      <c r="BA310" s="403"/>
      <c r="BB310" s="402"/>
      <c r="BC310" s="403"/>
      <c r="BD310" s="402"/>
      <c r="BE310" s="403"/>
      <c r="BF310" s="402"/>
      <c r="BG310" s="403"/>
      <c r="BH310" s="402"/>
      <c r="BI310" s="403"/>
      <c r="BJ310" s="402"/>
      <c r="BK310" s="403"/>
      <c r="BL310" s="402"/>
      <c r="BM310" s="403"/>
      <c r="BN310" s="402"/>
      <c r="BO310" s="403"/>
      <c r="BP310" s="402"/>
      <c r="BQ310" s="403"/>
      <c r="BR310" s="402"/>
      <c r="BS310" s="403"/>
      <c r="BT310" s="402"/>
      <c r="BU310" s="403"/>
      <c r="BV310" s="337">
        <f t="shared" si="123"/>
        <v>0</v>
      </c>
      <c r="BW310" s="337">
        <f t="shared" si="124"/>
        <v>0</v>
      </c>
    </row>
    <row r="311" spans="1:75" s="64" customFormat="1" ht="21.95" customHeight="1" x14ac:dyDescent="0.25">
      <c r="A311" s="425" t="s">
        <v>3438</v>
      </c>
      <c r="B311" s="526" t="s">
        <v>3439</v>
      </c>
      <c r="C311" s="527">
        <v>1</v>
      </c>
      <c r="D311" s="528" t="s">
        <v>3440</v>
      </c>
      <c r="E311" s="426" t="s">
        <v>3441</v>
      </c>
      <c r="F311" s="529" t="s">
        <v>3182</v>
      </c>
      <c r="G311" s="529" t="s">
        <v>3183</v>
      </c>
      <c r="H311" s="530" t="s">
        <v>2131</v>
      </c>
      <c r="I311" s="384" t="s">
        <v>2131</v>
      </c>
      <c r="J311" s="353" t="s">
        <v>3184</v>
      </c>
      <c r="K311" s="354" t="s">
        <v>3185</v>
      </c>
      <c r="L311" s="402"/>
      <c r="M311" s="403"/>
      <c r="N311" s="402"/>
      <c r="O311" s="403"/>
      <c r="P311" s="402"/>
      <c r="Q311" s="403"/>
      <c r="R311" s="402"/>
      <c r="S311" s="403"/>
      <c r="T311" s="402"/>
      <c r="U311" s="403"/>
      <c r="V311" s="402"/>
      <c r="W311" s="403"/>
      <c r="X311" s="402"/>
      <c r="Y311" s="403"/>
      <c r="Z311" s="402"/>
      <c r="AA311" s="403"/>
      <c r="AB311" s="402"/>
      <c r="AC311" s="403"/>
      <c r="AD311" s="402"/>
      <c r="AE311" s="403"/>
      <c r="AF311" s="402"/>
      <c r="AG311" s="403"/>
      <c r="AH311" s="402"/>
      <c r="AI311" s="403"/>
      <c r="AJ311" s="402"/>
      <c r="AK311" s="403"/>
      <c r="AL311" s="402"/>
      <c r="AM311" s="403"/>
      <c r="AN311" s="402"/>
      <c r="AO311" s="403"/>
      <c r="AP311" s="402"/>
      <c r="AQ311" s="403"/>
      <c r="AR311" s="402"/>
      <c r="AS311" s="403"/>
      <c r="AT311" s="402"/>
      <c r="AU311" s="403"/>
      <c r="AV311" s="402"/>
      <c r="AW311" s="403"/>
      <c r="AX311" s="402"/>
      <c r="AY311" s="403"/>
      <c r="AZ311" s="402"/>
      <c r="BA311" s="403"/>
      <c r="BB311" s="402"/>
      <c r="BC311" s="403"/>
      <c r="BD311" s="402"/>
      <c r="BE311" s="403"/>
      <c r="BF311" s="402"/>
      <c r="BG311" s="403"/>
      <c r="BH311" s="402"/>
      <c r="BI311" s="403"/>
      <c r="BJ311" s="402"/>
      <c r="BK311" s="403"/>
      <c r="BL311" s="402"/>
      <c r="BM311" s="403"/>
      <c r="BN311" s="402"/>
      <c r="BO311" s="403"/>
      <c r="BP311" s="402"/>
      <c r="BQ311" s="403"/>
      <c r="BR311" s="402"/>
      <c r="BS311" s="403"/>
      <c r="BT311" s="402"/>
      <c r="BU311" s="403"/>
      <c r="BV311" s="337">
        <f>L311+N311+P311+R311+T311+V311+X311+Z311+AB311+AD311+AF311+AH311+AJ311+AL311+AN311+AP311+AR311+AT311+AV311+AX311+AZ311+BB311+BD311+BF311+BH311+BJ311+BL311+BN311+BP311+BR311+BT311</f>
        <v>0</v>
      </c>
      <c r="BW311" s="337">
        <f>M311+O311+Q311+S311+U311+W311+Y311+AA311+AC311+AE311+AG311+AI311+AK311+AM311+AO311+AQ311+AS311+AU311+AW311+AY311+BA311+BC311+BE311+BG311+BI311+BK311+BM311+BO311+BQ311+BS311+BU311</f>
        <v>0</v>
      </c>
    </row>
    <row r="312" spans="1:75" s="64" customFormat="1" ht="21.95" customHeight="1" x14ac:dyDescent="0.2">
      <c r="A312" s="385" t="s">
        <v>3438</v>
      </c>
      <c r="B312" s="386" t="s">
        <v>3439</v>
      </c>
      <c r="C312" s="352" t="s">
        <v>3186</v>
      </c>
      <c r="D312" s="387" t="s">
        <v>3440</v>
      </c>
      <c r="E312" s="388" t="s">
        <v>3441</v>
      </c>
      <c r="F312" s="389" t="s">
        <v>3182</v>
      </c>
      <c r="G312" s="389" t="s">
        <v>3183</v>
      </c>
      <c r="H312" s="390" t="s">
        <v>2131</v>
      </c>
      <c r="I312" s="391" t="s">
        <v>2131</v>
      </c>
      <c r="J312" s="353" t="s">
        <v>3184</v>
      </c>
      <c r="K312" s="353" t="s">
        <v>3187</v>
      </c>
      <c r="L312" s="400">
        <v>2</v>
      </c>
      <c r="M312" s="401"/>
      <c r="N312" s="400">
        <v>3</v>
      </c>
      <c r="O312" s="401"/>
      <c r="P312" s="400"/>
      <c r="Q312" s="401"/>
      <c r="R312" s="400"/>
      <c r="S312" s="401"/>
      <c r="T312" s="400"/>
      <c r="U312" s="401"/>
      <c r="V312" s="400">
        <v>1</v>
      </c>
      <c r="W312" s="401"/>
      <c r="X312" s="400">
        <v>2</v>
      </c>
      <c r="Y312" s="401"/>
      <c r="Z312" s="400">
        <v>2</v>
      </c>
      <c r="AA312" s="401"/>
      <c r="AB312" s="400">
        <v>3</v>
      </c>
      <c r="AC312" s="401"/>
      <c r="AD312" s="400"/>
      <c r="AE312" s="401"/>
      <c r="AF312" s="400"/>
      <c r="AG312" s="401"/>
      <c r="AH312" s="400"/>
      <c r="AI312" s="401"/>
      <c r="AJ312" s="400">
        <v>1</v>
      </c>
      <c r="AK312" s="401"/>
      <c r="AL312" s="400">
        <v>2</v>
      </c>
      <c r="AM312" s="401"/>
      <c r="AN312" s="400">
        <v>2</v>
      </c>
      <c r="AO312" s="401"/>
      <c r="AP312" s="400">
        <v>3</v>
      </c>
      <c r="AQ312" s="401"/>
      <c r="AR312" s="400"/>
      <c r="AS312" s="401"/>
      <c r="AT312" s="400"/>
      <c r="AU312" s="401"/>
      <c r="AV312" s="400"/>
      <c r="AW312" s="401"/>
      <c r="AX312" s="400"/>
      <c r="AY312" s="401"/>
      <c r="AZ312" s="400"/>
      <c r="BA312" s="401"/>
      <c r="BB312" s="400">
        <v>2</v>
      </c>
      <c r="BC312" s="401"/>
      <c r="BD312" s="400">
        <v>3</v>
      </c>
      <c r="BE312" s="401"/>
      <c r="BF312" s="400"/>
      <c r="BG312" s="401"/>
      <c r="BH312" s="400"/>
      <c r="BI312" s="401"/>
      <c r="BJ312" s="400"/>
      <c r="BK312" s="401"/>
      <c r="BL312" s="400">
        <v>1</v>
      </c>
      <c r="BM312" s="401"/>
      <c r="BN312" s="400">
        <v>2</v>
      </c>
      <c r="BO312" s="401"/>
      <c r="BP312" s="400">
        <v>2</v>
      </c>
      <c r="BQ312" s="401"/>
      <c r="BR312" s="400">
        <v>3</v>
      </c>
      <c r="BS312" s="401"/>
      <c r="BT312" s="400"/>
      <c r="BU312" s="401"/>
      <c r="BV312" s="337">
        <f t="shared" ref="BV312:BV315" si="125">L312+N312+P312+R312+T312+V312+X312+Z312+AB312+AD312+AF312+AH312+AJ312+AL312+AN312+AP312+AR312+AT312+AV312+AX312+AZ312+BB312+BD312+BF312+BH312+BJ312+BL312+BN312+BP312+BR312+BT312</f>
        <v>34</v>
      </c>
      <c r="BW312" s="337">
        <f t="shared" ref="BW312:BW315" si="126">M312+O312+Q312+S312+U312+W312+Y312+AA312+AC312+AE312+AG312+AI312+AK312+AM312+AO312+AQ312+AS312+AU312+AW312+AY312+BA312+BC312+BE312+BG312+BI312+BK312+BM312+BO312+BQ312+BS312+BU312</f>
        <v>0</v>
      </c>
    </row>
    <row r="313" spans="1:75" s="64" customFormat="1" ht="21.95" customHeight="1" x14ac:dyDescent="0.2">
      <c r="A313" s="385" t="s">
        <v>3438</v>
      </c>
      <c r="B313" s="386" t="s">
        <v>3439</v>
      </c>
      <c r="C313" s="392" t="s">
        <v>3186</v>
      </c>
      <c r="D313" s="387" t="s">
        <v>3440</v>
      </c>
      <c r="E313" s="388" t="s">
        <v>3441</v>
      </c>
      <c r="F313" s="389" t="s">
        <v>3182</v>
      </c>
      <c r="G313" s="389" t="s">
        <v>3183</v>
      </c>
      <c r="H313" s="390" t="s">
        <v>2131</v>
      </c>
      <c r="I313" s="391" t="s">
        <v>2131</v>
      </c>
      <c r="J313" s="353" t="s">
        <v>3184</v>
      </c>
      <c r="K313" s="355" t="s">
        <v>3188</v>
      </c>
      <c r="L313" s="400"/>
      <c r="M313" s="401"/>
      <c r="N313" s="400"/>
      <c r="O313" s="401"/>
      <c r="P313" s="400"/>
      <c r="Q313" s="401"/>
      <c r="R313" s="400"/>
      <c r="S313" s="401"/>
      <c r="T313" s="400"/>
      <c r="U313" s="401"/>
      <c r="V313" s="400"/>
      <c r="W313" s="401"/>
      <c r="X313" s="400"/>
      <c r="Y313" s="401"/>
      <c r="Z313" s="400"/>
      <c r="AA313" s="401"/>
      <c r="AB313" s="400"/>
      <c r="AC313" s="401"/>
      <c r="AD313" s="400"/>
      <c r="AE313" s="401"/>
      <c r="AF313" s="400"/>
      <c r="AG313" s="401"/>
      <c r="AH313" s="400"/>
      <c r="AI313" s="401"/>
      <c r="AJ313" s="400"/>
      <c r="AK313" s="401"/>
      <c r="AL313" s="400"/>
      <c r="AM313" s="401"/>
      <c r="AN313" s="400"/>
      <c r="AO313" s="401"/>
      <c r="AP313" s="400"/>
      <c r="AQ313" s="401"/>
      <c r="AR313" s="400"/>
      <c r="AS313" s="401"/>
      <c r="AT313" s="400"/>
      <c r="AU313" s="401"/>
      <c r="AV313" s="400"/>
      <c r="AW313" s="401"/>
      <c r="AX313" s="400"/>
      <c r="AY313" s="401"/>
      <c r="AZ313" s="400"/>
      <c r="BA313" s="401"/>
      <c r="BB313" s="400"/>
      <c r="BC313" s="401"/>
      <c r="BD313" s="400"/>
      <c r="BE313" s="401"/>
      <c r="BF313" s="400"/>
      <c r="BG313" s="401"/>
      <c r="BH313" s="400"/>
      <c r="BI313" s="401"/>
      <c r="BJ313" s="400"/>
      <c r="BK313" s="401"/>
      <c r="BL313" s="400"/>
      <c r="BM313" s="401"/>
      <c r="BN313" s="400"/>
      <c r="BO313" s="401"/>
      <c r="BP313" s="400"/>
      <c r="BQ313" s="401"/>
      <c r="BR313" s="400"/>
      <c r="BS313" s="401"/>
      <c r="BT313" s="400"/>
      <c r="BU313" s="401"/>
      <c r="BV313" s="337">
        <f t="shared" si="125"/>
        <v>0</v>
      </c>
      <c r="BW313" s="337">
        <f t="shared" si="126"/>
        <v>0</v>
      </c>
    </row>
    <row r="314" spans="1:75" s="64" customFormat="1" ht="21.95" customHeight="1" x14ac:dyDescent="0.2">
      <c r="A314" s="385" t="s">
        <v>3438</v>
      </c>
      <c r="B314" s="386" t="s">
        <v>3439</v>
      </c>
      <c r="C314" s="392" t="s">
        <v>3186</v>
      </c>
      <c r="D314" s="387" t="s">
        <v>3440</v>
      </c>
      <c r="E314" s="388" t="s">
        <v>3441</v>
      </c>
      <c r="F314" s="389" t="s">
        <v>3182</v>
      </c>
      <c r="G314" s="389" t="s">
        <v>3183</v>
      </c>
      <c r="H314" s="390" t="s">
        <v>2131</v>
      </c>
      <c r="I314" s="391" t="s">
        <v>2131</v>
      </c>
      <c r="J314" s="353" t="s">
        <v>3184</v>
      </c>
      <c r="K314" s="356" t="s">
        <v>3189</v>
      </c>
      <c r="L314" s="400"/>
      <c r="M314" s="401"/>
      <c r="N314" s="400"/>
      <c r="O314" s="401"/>
      <c r="P314" s="400"/>
      <c r="Q314" s="401"/>
      <c r="R314" s="400"/>
      <c r="S314" s="401"/>
      <c r="T314" s="400"/>
      <c r="U314" s="401"/>
      <c r="V314" s="400"/>
      <c r="W314" s="401"/>
      <c r="X314" s="400"/>
      <c r="Y314" s="401"/>
      <c r="Z314" s="400"/>
      <c r="AA314" s="401"/>
      <c r="AB314" s="400"/>
      <c r="AC314" s="401"/>
      <c r="AD314" s="400"/>
      <c r="AE314" s="401"/>
      <c r="AF314" s="400"/>
      <c r="AG314" s="401"/>
      <c r="AH314" s="400"/>
      <c r="AI314" s="401"/>
      <c r="AJ314" s="400"/>
      <c r="AK314" s="401"/>
      <c r="AL314" s="400"/>
      <c r="AM314" s="401"/>
      <c r="AN314" s="400"/>
      <c r="AO314" s="401"/>
      <c r="AP314" s="400"/>
      <c r="AQ314" s="401"/>
      <c r="AR314" s="400"/>
      <c r="AS314" s="401"/>
      <c r="AT314" s="400"/>
      <c r="AU314" s="401"/>
      <c r="AV314" s="400"/>
      <c r="AW314" s="401"/>
      <c r="AX314" s="400"/>
      <c r="AY314" s="401"/>
      <c r="AZ314" s="400"/>
      <c r="BA314" s="401"/>
      <c r="BB314" s="400"/>
      <c r="BC314" s="401"/>
      <c r="BD314" s="400"/>
      <c r="BE314" s="401"/>
      <c r="BF314" s="400"/>
      <c r="BG314" s="401"/>
      <c r="BH314" s="400"/>
      <c r="BI314" s="401"/>
      <c r="BJ314" s="400"/>
      <c r="BK314" s="401"/>
      <c r="BL314" s="400"/>
      <c r="BM314" s="401"/>
      <c r="BN314" s="400"/>
      <c r="BO314" s="401"/>
      <c r="BP314" s="400"/>
      <c r="BQ314" s="401"/>
      <c r="BR314" s="400"/>
      <c r="BS314" s="401"/>
      <c r="BT314" s="400"/>
      <c r="BU314" s="401"/>
      <c r="BV314" s="337">
        <f t="shared" si="125"/>
        <v>0</v>
      </c>
      <c r="BW314" s="337">
        <f t="shared" si="126"/>
        <v>0</v>
      </c>
    </row>
    <row r="315" spans="1:75" s="64" customFormat="1" ht="21.95" customHeight="1" thickBot="1" x14ac:dyDescent="0.25">
      <c r="A315" s="898" t="s">
        <v>3438</v>
      </c>
      <c r="B315" s="393" t="s">
        <v>3439</v>
      </c>
      <c r="C315" s="394" t="s">
        <v>3186</v>
      </c>
      <c r="D315" s="395" t="s">
        <v>3440</v>
      </c>
      <c r="E315" s="411" t="s">
        <v>3441</v>
      </c>
      <c r="F315" s="396" t="s">
        <v>3182</v>
      </c>
      <c r="G315" s="396" t="s">
        <v>3183</v>
      </c>
      <c r="H315" s="397" t="s">
        <v>2131</v>
      </c>
      <c r="I315" s="899" t="s">
        <v>2131</v>
      </c>
      <c r="J315" s="353" t="s">
        <v>3184</v>
      </c>
      <c r="K315" s="357" t="s">
        <v>60</v>
      </c>
      <c r="L315" s="402"/>
      <c r="M315" s="403"/>
      <c r="N315" s="402"/>
      <c r="O315" s="403"/>
      <c r="P315" s="402"/>
      <c r="Q315" s="403"/>
      <c r="R315" s="402"/>
      <c r="S315" s="403"/>
      <c r="T315" s="402"/>
      <c r="U315" s="403"/>
      <c r="V315" s="402"/>
      <c r="W315" s="403"/>
      <c r="X315" s="402"/>
      <c r="Y315" s="403"/>
      <c r="Z315" s="402"/>
      <c r="AA315" s="403"/>
      <c r="AB315" s="402"/>
      <c r="AC315" s="403"/>
      <c r="AD315" s="402"/>
      <c r="AE315" s="403"/>
      <c r="AF315" s="402"/>
      <c r="AG315" s="403"/>
      <c r="AH315" s="402"/>
      <c r="AI315" s="403"/>
      <c r="AJ315" s="402"/>
      <c r="AK315" s="403"/>
      <c r="AL315" s="402"/>
      <c r="AM315" s="403"/>
      <c r="AN315" s="402"/>
      <c r="AO315" s="403"/>
      <c r="AP315" s="402"/>
      <c r="AQ315" s="403"/>
      <c r="AR315" s="402"/>
      <c r="AS315" s="403"/>
      <c r="AT315" s="402"/>
      <c r="AU315" s="403"/>
      <c r="AV315" s="402"/>
      <c r="AW315" s="403"/>
      <c r="AX315" s="402"/>
      <c r="AY315" s="403"/>
      <c r="AZ315" s="402"/>
      <c r="BA315" s="403"/>
      <c r="BB315" s="402"/>
      <c r="BC315" s="403"/>
      <c r="BD315" s="402"/>
      <c r="BE315" s="403"/>
      <c r="BF315" s="402"/>
      <c r="BG315" s="403"/>
      <c r="BH315" s="402"/>
      <c r="BI315" s="403"/>
      <c r="BJ315" s="402"/>
      <c r="BK315" s="403"/>
      <c r="BL315" s="402"/>
      <c r="BM315" s="403"/>
      <c r="BN315" s="402"/>
      <c r="BO315" s="403"/>
      <c r="BP315" s="402"/>
      <c r="BQ315" s="403"/>
      <c r="BR315" s="402"/>
      <c r="BS315" s="403"/>
      <c r="BT315" s="402"/>
      <c r="BU315" s="403"/>
      <c r="BV315" s="337">
        <f t="shared" si="125"/>
        <v>0</v>
      </c>
      <c r="BW315" s="337">
        <f t="shared" si="126"/>
        <v>0</v>
      </c>
    </row>
    <row r="316" spans="1:75" s="64" customFormat="1" ht="21.95" customHeight="1" x14ac:dyDescent="0.25">
      <c r="A316" s="425" t="s">
        <v>3442</v>
      </c>
      <c r="B316" s="526" t="s">
        <v>3443</v>
      </c>
      <c r="C316" s="527">
        <v>1</v>
      </c>
      <c r="D316" s="528" t="s">
        <v>3444</v>
      </c>
      <c r="E316" s="426" t="s">
        <v>3445</v>
      </c>
      <c r="F316" s="529" t="s">
        <v>3182</v>
      </c>
      <c r="G316" s="529" t="s">
        <v>3183</v>
      </c>
      <c r="H316" s="530" t="s">
        <v>2133</v>
      </c>
      <c r="I316" s="384" t="s">
        <v>2133</v>
      </c>
      <c r="J316" s="353" t="s">
        <v>3184</v>
      </c>
      <c r="K316" s="354" t="s">
        <v>3185</v>
      </c>
      <c r="L316" s="402"/>
      <c r="M316" s="403"/>
      <c r="N316" s="402"/>
      <c r="O316" s="403"/>
      <c r="P316" s="402"/>
      <c r="Q316" s="403"/>
      <c r="R316" s="402"/>
      <c r="S316" s="403"/>
      <c r="T316" s="402"/>
      <c r="U316" s="403"/>
      <c r="V316" s="402"/>
      <c r="W316" s="403"/>
      <c r="X316" s="402"/>
      <c r="Y316" s="403"/>
      <c r="Z316" s="402"/>
      <c r="AA316" s="403"/>
      <c r="AB316" s="402"/>
      <c r="AC316" s="403"/>
      <c r="AD316" s="402"/>
      <c r="AE316" s="403"/>
      <c r="AF316" s="402"/>
      <c r="AG316" s="403"/>
      <c r="AH316" s="402"/>
      <c r="AI316" s="403"/>
      <c r="AJ316" s="402"/>
      <c r="AK316" s="403"/>
      <c r="AL316" s="402"/>
      <c r="AM316" s="403"/>
      <c r="AN316" s="402"/>
      <c r="AO316" s="403"/>
      <c r="AP316" s="402"/>
      <c r="AQ316" s="403"/>
      <c r="AR316" s="402"/>
      <c r="AS316" s="403"/>
      <c r="AT316" s="402"/>
      <c r="AU316" s="403"/>
      <c r="AV316" s="402"/>
      <c r="AW316" s="403"/>
      <c r="AX316" s="402"/>
      <c r="AY316" s="403"/>
      <c r="AZ316" s="402"/>
      <c r="BA316" s="403"/>
      <c r="BB316" s="402"/>
      <c r="BC316" s="403"/>
      <c r="BD316" s="402"/>
      <c r="BE316" s="403"/>
      <c r="BF316" s="402"/>
      <c r="BG316" s="403"/>
      <c r="BH316" s="402"/>
      <c r="BI316" s="403"/>
      <c r="BJ316" s="402"/>
      <c r="BK316" s="403"/>
      <c r="BL316" s="402"/>
      <c r="BM316" s="403"/>
      <c r="BN316" s="402"/>
      <c r="BO316" s="403"/>
      <c r="BP316" s="402"/>
      <c r="BQ316" s="403"/>
      <c r="BR316" s="402"/>
      <c r="BS316" s="403"/>
      <c r="BT316" s="402"/>
      <c r="BU316" s="403"/>
      <c r="BV316" s="337">
        <f>L316+N316+P316+R316+T316+V316+X316+Z316+AB316+AD316+AF316+AH316+AJ316+AL316+AN316+AP316+AR316+AT316+AV316+AX316+AZ316+BB316+BD316+BF316+BH316+BJ316+BL316+BN316+BP316+BR316+BT316</f>
        <v>0</v>
      </c>
      <c r="BW316" s="337">
        <f>M316+O316+Q316+S316+U316+W316+Y316+AA316+AC316+AE316+AG316+AI316+AK316+AM316+AO316+AQ316+AS316+AU316+AW316+AY316+BA316+BC316+BE316+BG316+BI316+BK316+BM316+BO316+BQ316+BS316+BU316</f>
        <v>0</v>
      </c>
    </row>
    <row r="317" spans="1:75" s="64" customFormat="1" ht="21.95" customHeight="1" x14ac:dyDescent="0.2">
      <c r="A317" s="385" t="s">
        <v>3442</v>
      </c>
      <c r="B317" s="386" t="s">
        <v>3443</v>
      </c>
      <c r="C317" s="352" t="s">
        <v>3186</v>
      </c>
      <c r="D317" s="387" t="s">
        <v>3444</v>
      </c>
      <c r="E317" s="388" t="s">
        <v>3445</v>
      </c>
      <c r="F317" s="389" t="s">
        <v>3182</v>
      </c>
      <c r="G317" s="389" t="s">
        <v>3183</v>
      </c>
      <c r="H317" s="390" t="s">
        <v>2133</v>
      </c>
      <c r="I317" s="391" t="s">
        <v>2133</v>
      </c>
      <c r="J317" s="353" t="s">
        <v>3184</v>
      </c>
      <c r="K317" s="353" t="s">
        <v>3187</v>
      </c>
      <c r="L317" s="400"/>
      <c r="M317" s="401"/>
      <c r="N317" s="400"/>
      <c r="O317" s="401"/>
      <c r="P317" s="400"/>
      <c r="Q317" s="401"/>
      <c r="R317" s="400"/>
      <c r="S317" s="401"/>
      <c r="T317" s="400"/>
      <c r="U317" s="401"/>
      <c r="V317" s="400"/>
      <c r="W317" s="401"/>
      <c r="X317" s="400"/>
      <c r="Y317" s="401"/>
      <c r="Z317" s="400"/>
      <c r="AA317" s="401"/>
      <c r="AB317" s="400"/>
      <c r="AC317" s="401"/>
      <c r="AD317" s="400"/>
      <c r="AE317" s="401"/>
      <c r="AF317" s="400"/>
      <c r="AG317" s="401"/>
      <c r="AH317" s="400"/>
      <c r="AI317" s="401"/>
      <c r="AJ317" s="400"/>
      <c r="AK317" s="401"/>
      <c r="AL317" s="400"/>
      <c r="AM317" s="401"/>
      <c r="AN317" s="400"/>
      <c r="AO317" s="401"/>
      <c r="AP317" s="400"/>
      <c r="AQ317" s="401"/>
      <c r="AR317" s="400"/>
      <c r="AS317" s="401"/>
      <c r="AT317" s="400"/>
      <c r="AU317" s="401"/>
      <c r="AV317" s="400"/>
      <c r="AW317" s="401"/>
      <c r="AX317" s="400"/>
      <c r="AY317" s="401"/>
      <c r="AZ317" s="400"/>
      <c r="BA317" s="401"/>
      <c r="BB317" s="400"/>
      <c r="BC317" s="401"/>
      <c r="BD317" s="400"/>
      <c r="BE317" s="401"/>
      <c r="BF317" s="400"/>
      <c r="BG317" s="401"/>
      <c r="BH317" s="400"/>
      <c r="BI317" s="401"/>
      <c r="BJ317" s="400"/>
      <c r="BK317" s="401"/>
      <c r="BL317" s="400"/>
      <c r="BM317" s="401"/>
      <c r="BN317" s="400"/>
      <c r="BO317" s="401"/>
      <c r="BP317" s="400"/>
      <c r="BQ317" s="401"/>
      <c r="BR317" s="400"/>
      <c r="BS317" s="401"/>
      <c r="BT317" s="400"/>
      <c r="BU317" s="401"/>
      <c r="BV317" s="337">
        <f t="shared" ref="BV317:BV320" si="127">L317+N317+P317+R317+T317+V317+X317+Z317+AB317+AD317+AF317+AH317+AJ317+AL317+AN317+AP317+AR317+AT317+AV317+AX317+AZ317+BB317+BD317+BF317+BH317+BJ317+BL317+BN317+BP317+BR317+BT317</f>
        <v>0</v>
      </c>
      <c r="BW317" s="337">
        <f t="shared" ref="BW317:BW320" si="128">M317+O317+Q317+S317+U317+W317+Y317+AA317+AC317+AE317+AG317+AI317+AK317+AM317+AO317+AQ317+AS317+AU317+AW317+AY317+BA317+BC317+BE317+BG317+BI317+BK317+BM317+BO317+BQ317+BS317+BU317</f>
        <v>0</v>
      </c>
    </row>
    <row r="318" spans="1:75" s="64" customFormat="1" ht="21.95" customHeight="1" x14ac:dyDescent="0.2">
      <c r="A318" s="385" t="s">
        <v>3442</v>
      </c>
      <c r="B318" s="386" t="s">
        <v>3443</v>
      </c>
      <c r="C318" s="392" t="s">
        <v>3186</v>
      </c>
      <c r="D318" s="387" t="s">
        <v>3444</v>
      </c>
      <c r="E318" s="388" t="s">
        <v>3445</v>
      </c>
      <c r="F318" s="389" t="s">
        <v>3182</v>
      </c>
      <c r="G318" s="389" t="s">
        <v>3183</v>
      </c>
      <c r="H318" s="390" t="s">
        <v>2133</v>
      </c>
      <c r="I318" s="391" t="s">
        <v>2133</v>
      </c>
      <c r="J318" s="353" t="s">
        <v>3184</v>
      </c>
      <c r="K318" s="355" t="s">
        <v>3188</v>
      </c>
      <c r="L318" s="400"/>
      <c r="M318" s="401"/>
      <c r="N318" s="400"/>
      <c r="O318" s="401"/>
      <c r="P318" s="400"/>
      <c r="Q318" s="401"/>
      <c r="R318" s="400"/>
      <c r="S318" s="401"/>
      <c r="T318" s="400"/>
      <c r="U318" s="401"/>
      <c r="V318" s="400"/>
      <c r="W318" s="401"/>
      <c r="X318" s="400"/>
      <c r="Y318" s="401"/>
      <c r="Z318" s="400"/>
      <c r="AA318" s="401"/>
      <c r="AB318" s="400"/>
      <c r="AC318" s="401"/>
      <c r="AD318" s="400"/>
      <c r="AE318" s="401"/>
      <c r="AF318" s="400"/>
      <c r="AG318" s="401"/>
      <c r="AH318" s="400"/>
      <c r="AI318" s="401"/>
      <c r="AJ318" s="400"/>
      <c r="AK318" s="401"/>
      <c r="AL318" s="400"/>
      <c r="AM318" s="401"/>
      <c r="AN318" s="400"/>
      <c r="AO318" s="401"/>
      <c r="AP318" s="400"/>
      <c r="AQ318" s="401"/>
      <c r="AR318" s="400"/>
      <c r="AS318" s="401"/>
      <c r="AT318" s="400"/>
      <c r="AU318" s="401"/>
      <c r="AV318" s="400"/>
      <c r="AW318" s="401"/>
      <c r="AX318" s="400"/>
      <c r="AY318" s="401"/>
      <c r="AZ318" s="400"/>
      <c r="BA318" s="401"/>
      <c r="BB318" s="400"/>
      <c r="BC318" s="401"/>
      <c r="BD318" s="400"/>
      <c r="BE318" s="401"/>
      <c r="BF318" s="400"/>
      <c r="BG318" s="401"/>
      <c r="BH318" s="400"/>
      <c r="BI318" s="401"/>
      <c r="BJ318" s="400"/>
      <c r="BK318" s="401"/>
      <c r="BL318" s="400"/>
      <c r="BM318" s="401"/>
      <c r="BN318" s="400"/>
      <c r="BO318" s="401"/>
      <c r="BP318" s="400"/>
      <c r="BQ318" s="401"/>
      <c r="BR318" s="400"/>
      <c r="BS318" s="401"/>
      <c r="BT318" s="400"/>
      <c r="BU318" s="401"/>
      <c r="BV318" s="337">
        <f t="shared" si="127"/>
        <v>0</v>
      </c>
      <c r="BW318" s="337">
        <f t="shared" si="128"/>
        <v>0</v>
      </c>
    </row>
    <row r="319" spans="1:75" s="64" customFormat="1" ht="21.95" customHeight="1" x14ac:dyDescent="0.2">
      <c r="A319" s="385" t="s">
        <v>3442</v>
      </c>
      <c r="B319" s="386" t="s">
        <v>3443</v>
      </c>
      <c r="C319" s="392" t="s">
        <v>3186</v>
      </c>
      <c r="D319" s="387" t="s">
        <v>3444</v>
      </c>
      <c r="E319" s="388" t="s">
        <v>3445</v>
      </c>
      <c r="F319" s="389" t="s">
        <v>3182</v>
      </c>
      <c r="G319" s="389" t="s">
        <v>3183</v>
      </c>
      <c r="H319" s="390" t="s">
        <v>2133</v>
      </c>
      <c r="I319" s="391" t="s">
        <v>2133</v>
      </c>
      <c r="J319" s="353" t="s">
        <v>3184</v>
      </c>
      <c r="K319" s="356" t="s">
        <v>3189</v>
      </c>
      <c r="L319" s="400"/>
      <c r="M319" s="401"/>
      <c r="N319" s="400"/>
      <c r="O319" s="401"/>
      <c r="P319" s="400"/>
      <c r="Q319" s="401"/>
      <c r="R319" s="400"/>
      <c r="S319" s="401"/>
      <c r="T319" s="400"/>
      <c r="U319" s="401"/>
      <c r="V319" s="400"/>
      <c r="W319" s="401"/>
      <c r="X319" s="400"/>
      <c r="Y319" s="401"/>
      <c r="Z319" s="400"/>
      <c r="AA319" s="401"/>
      <c r="AB319" s="400"/>
      <c r="AC319" s="401"/>
      <c r="AD319" s="400"/>
      <c r="AE319" s="401"/>
      <c r="AF319" s="400"/>
      <c r="AG319" s="401"/>
      <c r="AH319" s="400"/>
      <c r="AI319" s="401"/>
      <c r="AJ319" s="400"/>
      <c r="AK319" s="401"/>
      <c r="AL319" s="400"/>
      <c r="AM319" s="401"/>
      <c r="AN319" s="400"/>
      <c r="AO319" s="401"/>
      <c r="AP319" s="400"/>
      <c r="AQ319" s="401"/>
      <c r="AR319" s="400"/>
      <c r="AS319" s="401"/>
      <c r="AT319" s="400"/>
      <c r="AU319" s="401"/>
      <c r="AV319" s="400"/>
      <c r="AW319" s="401"/>
      <c r="AX319" s="400"/>
      <c r="AY319" s="401"/>
      <c r="AZ319" s="400"/>
      <c r="BA319" s="401"/>
      <c r="BB319" s="400"/>
      <c r="BC319" s="401"/>
      <c r="BD319" s="400"/>
      <c r="BE319" s="401"/>
      <c r="BF319" s="400"/>
      <c r="BG319" s="401"/>
      <c r="BH319" s="400"/>
      <c r="BI319" s="401"/>
      <c r="BJ319" s="400"/>
      <c r="BK319" s="401"/>
      <c r="BL319" s="400"/>
      <c r="BM319" s="401"/>
      <c r="BN319" s="400"/>
      <c r="BO319" s="401"/>
      <c r="BP319" s="400"/>
      <c r="BQ319" s="401"/>
      <c r="BR319" s="400"/>
      <c r="BS319" s="401"/>
      <c r="BT319" s="400"/>
      <c r="BU319" s="401"/>
      <c r="BV319" s="337">
        <f t="shared" si="127"/>
        <v>0</v>
      </c>
      <c r="BW319" s="337">
        <f t="shared" si="128"/>
        <v>0</v>
      </c>
    </row>
    <row r="320" spans="1:75" s="64" customFormat="1" ht="21.95" customHeight="1" thickBot="1" x14ac:dyDescent="0.25">
      <c r="A320" s="898" t="s">
        <v>3442</v>
      </c>
      <c r="B320" s="393" t="s">
        <v>3443</v>
      </c>
      <c r="C320" s="394" t="s">
        <v>3186</v>
      </c>
      <c r="D320" s="395" t="s">
        <v>3444</v>
      </c>
      <c r="E320" s="411" t="s">
        <v>3445</v>
      </c>
      <c r="F320" s="396" t="s">
        <v>3182</v>
      </c>
      <c r="G320" s="396" t="s">
        <v>3183</v>
      </c>
      <c r="H320" s="397" t="s">
        <v>2133</v>
      </c>
      <c r="I320" s="899" t="s">
        <v>2133</v>
      </c>
      <c r="J320" s="353" t="s">
        <v>3184</v>
      </c>
      <c r="K320" s="357" t="s">
        <v>60</v>
      </c>
      <c r="L320" s="402"/>
      <c r="M320" s="403"/>
      <c r="N320" s="402"/>
      <c r="O320" s="403"/>
      <c r="P320" s="402"/>
      <c r="Q320" s="403"/>
      <c r="R320" s="402"/>
      <c r="S320" s="403"/>
      <c r="T320" s="402"/>
      <c r="U320" s="403"/>
      <c r="V320" s="402"/>
      <c r="W320" s="403"/>
      <c r="X320" s="402"/>
      <c r="Y320" s="403"/>
      <c r="Z320" s="402"/>
      <c r="AA320" s="403"/>
      <c r="AB320" s="402"/>
      <c r="AC320" s="403"/>
      <c r="AD320" s="402"/>
      <c r="AE320" s="403"/>
      <c r="AF320" s="402"/>
      <c r="AG320" s="403"/>
      <c r="AH320" s="402"/>
      <c r="AI320" s="403"/>
      <c r="AJ320" s="402"/>
      <c r="AK320" s="403"/>
      <c r="AL320" s="402"/>
      <c r="AM320" s="403"/>
      <c r="AN320" s="402"/>
      <c r="AO320" s="403"/>
      <c r="AP320" s="402"/>
      <c r="AQ320" s="403"/>
      <c r="AR320" s="402"/>
      <c r="AS320" s="403"/>
      <c r="AT320" s="402"/>
      <c r="AU320" s="403"/>
      <c r="AV320" s="402"/>
      <c r="AW320" s="403"/>
      <c r="AX320" s="402"/>
      <c r="AY320" s="403"/>
      <c r="AZ320" s="402"/>
      <c r="BA320" s="403"/>
      <c r="BB320" s="402"/>
      <c r="BC320" s="403"/>
      <c r="BD320" s="402"/>
      <c r="BE320" s="403"/>
      <c r="BF320" s="402"/>
      <c r="BG320" s="403"/>
      <c r="BH320" s="402"/>
      <c r="BI320" s="403"/>
      <c r="BJ320" s="402"/>
      <c r="BK320" s="403"/>
      <c r="BL320" s="402"/>
      <c r="BM320" s="403"/>
      <c r="BN320" s="402"/>
      <c r="BO320" s="403"/>
      <c r="BP320" s="402"/>
      <c r="BQ320" s="403"/>
      <c r="BR320" s="402"/>
      <c r="BS320" s="403"/>
      <c r="BT320" s="402"/>
      <c r="BU320" s="403"/>
      <c r="BV320" s="337">
        <f t="shared" si="127"/>
        <v>0</v>
      </c>
      <c r="BW320" s="337">
        <f t="shared" si="128"/>
        <v>0</v>
      </c>
    </row>
    <row r="321" spans="1:75" s="64" customFormat="1" ht="21.95" customHeight="1" x14ac:dyDescent="0.25">
      <c r="A321" s="425" t="s">
        <v>3446</v>
      </c>
      <c r="B321" s="526" t="s">
        <v>3447</v>
      </c>
      <c r="C321" s="527">
        <v>1</v>
      </c>
      <c r="D321" s="528" t="s">
        <v>3448</v>
      </c>
      <c r="E321" s="426" t="s">
        <v>3449</v>
      </c>
      <c r="F321" s="529" t="s">
        <v>3182</v>
      </c>
      <c r="G321" s="529" t="s">
        <v>3183</v>
      </c>
      <c r="H321" s="530" t="s">
        <v>2134</v>
      </c>
      <c r="I321" s="384" t="s">
        <v>2134</v>
      </c>
      <c r="J321" s="353" t="s">
        <v>3184</v>
      </c>
      <c r="K321" s="354" t="s">
        <v>3185</v>
      </c>
      <c r="L321" s="402"/>
      <c r="M321" s="403"/>
      <c r="N321" s="402"/>
      <c r="O321" s="403"/>
      <c r="P321" s="402"/>
      <c r="Q321" s="403"/>
      <c r="R321" s="402"/>
      <c r="S321" s="403"/>
      <c r="T321" s="402"/>
      <c r="U321" s="403"/>
      <c r="V321" s="402"/>
      <c r="W321" s="403"/>
      <c r="X321" s="402"/>
      <c r="Y321" s="403"/>
      <c r="Z321" s="402"/>
      <c r="AA321" s="403"/>
      <c r="AB321" s="402"/>
      <c r="AC321" s="403"/>
      <c r="AD321" s="402"/>
      <c r="AE321" s="403"/>
      <c r="AF321" s="402"/>
      <c r="AG321" s="403"/>
      <c r="AH321" s="402"/>
      <c r="AI321" s="403"/>
      <c r="AJ321" s="402"/>
      <c r="AK321" s="403"/>
      <c r="AL321" s="402"/>
      <c r="AM321" s="403"/>
      <c r="AN321" s="402"/>
      <c r="AO321" s="403"/>
      <c r="AP321" s="402"/>
      <c r="AQ321" s="403"/>
      <c r="AR321" s="402"/>
      <c r="AS321" s="403"/>
      <c r="AT321" s="402"/>
      <c r="AU321" s="403"/>
      <c r="AV321" s="402"/>
      <c r="AW321" s="403"/>
      <c r="AX321" s="402"/>
      <c r="AY321" s="403"/>
      <c r="AZ321" s="402"/>
      <c r="BA321" s="403"/>
      <c r="BB321" s="402"/>
      <c r="BC321" s="403"/>
      <c r="BD321" s="402"/>
      <c r="BE321" s="403"/>
      <c r="BF321" s="402"/>
      <c r="BG321" s="403"/>
      <c r="BH321" s="402"/>
      <c r="BI321" s="403"/>
      <c r="BJ321" s="402"/>
      <c r="BK321" s="403"/>
      <c r="BL321" s="402"/>
      <c r="BM321" s="403"/>
      <c r="BN321" s="402"/>
      <c r="BO321" s="403"/>
      <c r="BP321" s="402"/>
      <c r="BQ321" s="403"/>
      <c r="BR321" s="402"/>
      <c r="BS321" s="403"/>
      <c r="BT321" s="402"/>
      <c r="BU321" s="403"/>
      <c r="BV321" s="337">
        <f>L321+N321+P321+R321+T321+V321+X321+Z321+AB321+AD321+AF321+AH321+AJ321+AL321+AN321+AP321+AR321+AT321+AV321+AX321+AZ321+BB321+BD321+BF321+BH321+BJ321+BL321+BN321+BP321+BR321+BT321</f>
        <v>0</v>
      </c>
      <c r="BW321" s="337">
        <f>M321+O321+Q321+S321+U321+W321+Y321+AA321+AC321+AE321+AG321+AI321+AK321+AM321+AO321+AQ321+AS321+AU321+AW321+AY321+BA321+BC321+BE321+BG321+BI321+BK321+BM321+BO321+BQ321+BS321+BU321</f>
        <v>0</v>
      </c>
    </row>
    <row r="322" spans="1:75" s="64" customFormat="1" ht="21.95" customHeight="1" x14ac:dyDescent="0.2">
      <c r="A322" s="385" t="s">
        <v>3446</v>
      </c>
      <c r="B322" s="386" t="s">
        <v>3447</v>
      </c>
      <c r="C322" s="352" t="s">
        <v>3186</v>
      </c>
      <c r="D322" s="387" t="s">
        <v>3448</v>
      </c>
      <c r="E322" s="388" t="s">
        <v>3449</v>
      </c>
      <c r="F322" s="389" t="s">
        <v>3182</v>
      </c>
      <c r="G322" s="389" t="s">
        <v>3183</v>
      </c>
      <c r="H322" s="390" t="s">
        <v>2134</v>
      </c>
      <c r="I322" s="391" t="s">
        <v>2134</v>
      </c>
      <c r="J322" s="353" t="s">
        <v>3184</v>
      </c>
      <c r="K322" s="353" t="s">
        <v>3187</v>
      </c>
      <c r="L322" s="400"/>
      <c r="M322" s="401"/>
      <c r="N322" s="400"/>
      <c r="O322" s="401"/>
      <c r="P322" s="400"/>
      <c r="Q322" s="401"/>
      <c r="R322" s="400"/>
      <c r="S322" s="401"/>
      <c r="T322" s="400"/>
      <c r="U322" s="401"/>
      <c r="V322" s="400"/>
      <c r="W322" s="401"/>
      <c r="X322" s="400"/>
      <c r="Y322" s="401"/>
      <c r="Z322" s="400"/>
      <c r="AA322" s="401"/>
      <c r="AB322" s="400"/>
      <c r="AC322" s="401"/>
      <c r="AD322" s="400"/>
      <c r="AE322" s="401"/>
      <c r="AF322" s="400"/>
      <c r="AG322" s="401"/>
      <c r="AH322" s="400"/>
      <c r="AI322" s="401"/>
      <c r="AJ322" s="400"/>
      <c r="AK322" s="401"/>
      <c r="AL322" s="400"/>
      <c r="AM322" s="401"/>
      <c r="AN322" s="400"/>
      <c r="AO322" s="401"/>
      <c r="AP322" s="400"/>
      <c r="AQ322" s="401"/>
      <c r="AR322" s="400"/>
      <c r="AS322" s="401"/>
      <c r="AT322" s="400"/>
      <c r="AU322" s="401"/>
      <c r="AV322" s="400"/>
      <c r="AW322" s="401"/>
      <c r="AX322" s="400"/>
      <c r="AY322" s="401"/>
      <c r="AZ322" s="400"/>
      <c r="BA322" s="401"/>
      <c r="BB322" s="400"/>
      <c r="BC322" s="401"/>
      <c r="BD322" s="400"/>
      <c r="BE322" s="401"/>
      <c r="BF322" s="400"/>
      <c r="BG322" s="401"/>
      <c r="BH322" s="400"/>
      <c r="BI322" s="401"/>
      <c r="BJ322" s="400"/>
      <c r="BK322" s="401"/>
      <c r="BL322" s="400"/>
      <c r="BM322" s="401"/>
      <c r="BN322" s="400"/>
      <c r="BO322" s="401"/>
      <c r="BP322" s="400"/>
      <c r="BQ322" s="401"/>
      <c r="BR322" s="400"/>
      <c r="BS322" s="401"/>
      <c r="BT322" s="400"/>
      <c r="BU322" s="401"/>
      <c r="BV322" s="337">
        <f t="shared" ref="BV322:BV325" si="129">L322+N322+P322+R322+T322+V322+X322+Z322+AB322+AD322+AF322+AH322+AJ322+AL322+AN322+AP322+AR322+AT322+AV322+AX322+AZ322+BB322+BD322+BF322+BH322+BJ322+BL322+BN322+BP322+BR322+BT322</f>
        <v>0</v>
      </c>
      <c r="BW322" s="337">
        <f t="shared" ref="BW322:BW325" si="130">M322+O322+Q322+S322+U322+W322+Y322+AA322+AC322+AE322+AG322+AI322+AK322+AM322+AO322+AQ322+AS322+AU322+AW322+AY322+BA322+BC322+BE322+BG322+BI322+BK322+BM322+BO322+BQ322+BS322+BU322</f>
        <v>0</v>
      </c>
    </row>
    <row r="323" spans="1:75" s="64" customFormat="1" ht="21.95" customHeight="1" x14ac:dyDescent="0.2">
      <c r="A323" s="385" t="s">
        <v>3446</v>
      </c>
      <c r="B323" s="386" t="s">
        <v>3447</v>
      </c>
      <c r="C323" s="392" t="s">
        <v>3186</v>
      </c>
      <c r="D323" s="387" t="s">
        <v>3448</v>
      </c>
      <c r="E323" s="388" t="s">
        <v>3449</v>
      </c>
      <c r="F323" s="389" t="s">
        <v>3182</v>
      </c>
      <c r="G323" s="389" t="s">
        <v>3183</v>
      </c>
      <c r="H323" s="390" t="s">
        <v>2134</v>
      </c>
      <c r="I323" s="391" t="s">
        <v>2134</v>
      </c>
      <c r="J323" s="353" t="s">
        <v>3184</v>
      </c>
      <c r="K323" s="355" t="s">
        <v>3188</v>
      </c>
      <c r="L323" s="400"/>
      <c r="M323" s="401"/>
      <c r="N323" s="400"/>
      <c r="O323" s="401"/>
      <c r="P323" s="400"/>
      <c r="Q323" s="401"/>
      <c r="R323" s="400"/>
      <c r="S323" s="401"/>
      <c r="T323" s="400"/>
      <c r="U323" s="401"/>
      <c r="V323" s="400"/>
      <c r="W323" s="401"/>
      <c r="X323" s="400"/>
      <c r="Y323" s="401"/>
      <c r="Z323" s="400"/>
      <c r="AA323" s="401"/>
      <c r="AB323" s="400"/>
      <c r="AC323" s="401"/>
      <c r="AD323" s="400"/>
      <c r="AE323" s="401"/>
      <c r="AF323" s="400"/>
      <c r="AG323" s="401"/>
      <c r="AH323" s="400"/>
      <c r="AI323" s="401"/>
      <c r="AJ323" s="400"/>
      <c r="AK323" s="401"/>
      <c r="AL323" s="400"/>
      <c r="AM323" s="401"/>
      <c r="AN323" s="400"/>
      <c r="AO323" s="401"/>
      <c r="AP323" s="400"/>
      <c r="AQ323" s="401"/>
      <c r="AR323" s="400"/>
      <c r="AS323" s="401"/>
      <c r="AT323" s="400"/>
      <c r="AU323" s="401"/>
      <c r="AV323" s="400"/>
      <c r="AW323" s="401"/>
      <c r="AX323" s="400"/>
      <c r="AY323" s="401"/>
      <c r="AZ323" s="400"/>
      <c r="BA323" s="401"/>
      <c r="BB323" s="400"/>
      <c r="BC323" s="401"/>
      <c r="BD323" s="400"/>
      <c r="BE323" s="401"/>
      <c r="BF323" s="400"/>
      <c r="BG323" s="401"/>
      <c r="BH323" s="400"/>
      <c r="BI323" s="401"/>
      <c r="BJ323" s="400"/>
      <c r="BK323" s="401"/>
      <c r="BL323" s="400"/>
      <c r="BM323" s="401"/>
      <c r="BN323" s="400"/>
      <c r="BO323" s="401"/>
      <c r="BP323" s="400"/>
      <c r="BQ323" s="401"/>
      <c r="BR323" s="400"/>
      <c r="BS323" s="401"/>
      <c r="BT323" s="400"/>
      <c r="BU323" s="401"/>
      <c r="BV323" s="337">
        <f t="shared" si="129"/>
        <v>0</v>
      </c>
      <c r="BW323" s="337">
        <f t="shared" si="130"/>
        <v>0</v>
      </c>
    </row>
    <row r="324" spans="1:75" s="64" customFormat="1" ht="21.95" customHeight="1" x14ac:dyDescent="0.2">
      <c r="A324" s="385" t="s">
        <v>3446</v>
      </c>
      <c r="B324" s="386" t="s">
        <v>3447</v>
      </c>
      <c r="C324" s="392" t="s">
        <v>3186</v>
      </c>
      <c r="D324" s="387" t="s">
        <v>3448</v>
      </c>
      <c r="E324" s="388" t="s">
        <v>3449</v>
      </c>
      <c r="F324" s="389" t="s">
        <v>3182</v>
      </c>
      <c r="G324" s="389" t="s">
        <v>3183</v>
      </c>
      <c r="H324" s="390" t="s">
        <v>2134</v>
      </c>
      <c r="I324" s="391" t="s">
        <v>2134</v>
      </c>
      <c r="J324" s="353" t="s">
        <v>3184</v>
      </c>
      <c r="K324" s="356" t="s">
        <v>3189</v>
      </c>
      <c r="L324" s="400"/>
      <c r="M324" s="401"/>
      <c r="N324" s="400"/>
      <c r="O324" s="401"/>
      <c r="P324" s="400"/>
      <c r="Q324" s="401"/>
      <c r="R324" s="400"/>
      <c r="S324" s="401"/>
      <c r="T324" s="400"/>
      <c r="U324" s="401"/>
      <c r="V324" s="400"/>
      <c r="W324" s="401"/>
      <c r="X324" s="400"/>
      <c r="Y324" s="401"/>
      <c r="Z324" s="400"/>
      <c r="AA324" s="401"/>
      <c r="AB324" s="400"/>
      <c r="AC324" s="401"/>
      <c r="AD324" s="400"/>
      <c r="AE324" s="401"/>
      <c r="AF324" s="400"/>
      <c r="AG324" s="401"/>
      <c r="AH324" s="400"/>
      <c r="AI324" s="401"/>
      <c r="AJ324" s="400"/>
      <c r="AK324" s="401"/>
      <c r="AL324" s="400"/>
      <c r="AM324" s="401"/>
      <c r="AN324" s="400"/>
      <c r="AO324" s="401"/>
      <c r="AP324" s="400"/>
      <c r="AQ324" s="401"/>
      <c r="AR324" s="400"/>
      <c r="AS324" s="401"/>
      <c r="AT324" s="400"/>
      <c r="AU324" s="401"/>
      <c r="AV324" s="400"/>
      <c r="AW324" s="401"/>
      <c r="AX324" s="400"/>
      <c r="AY324" s="401"/>
      <c r="AZ324" s="400"/>
      <c r="BA324" s="401"/>
      <c r="BB324" s="400"/>
      <c r="BC324" s="401"/>
      <c r="BD324" s="400"/>
      <c r="BE324" s="401"/>
      <c r="BF324" s="400"/>
      <c r="BG324" s="401"/>
      <c r="BH324" s="400"/>
      <c r="BI324" s="401"/>
      <c r="BJ324" s="400"/>
      <c r="BK324" s="401"/>
      <c r="BL324" s="400"/>
      <c r="BM324" s="401"/>
      <c r="BN324" s="400"/>
      <c r="BO324" s="401"/>
      <c r="BP324" s="400"/>
      <c r="BQ324" s="401"/>
      <c r="BR324" s="400"/>
      <c r="BS324" s="401"/>
      <c r="BT324" s="400"/>
      <c r="BU324" s="401"/>
      <c r="BV324" s="337">
        <f t="shared" si="129"/>
        <v>0</v>
      </c>
      <c r="BW324" s="337">
        <f t="shared" si="130"/>
        <v>0</v>
      </c>
    </row>
    <row r="325" spans="1:75" s="64" customFormat="1" ht="21.95" customHeight="1" thickBot="1" x14ac:dyDescent="0.25">
      <c r="A325" s="898" t="s">
        <v>3446</v>
      </c>
      <c r="B325" s="393" t="s">
        <v>3447</v>
      </c>
      <c r="C325" s="394" t="s">
        <v>3186</v>
      </c>
      <c r="D325" s="395" t="s">
        <v>3448</v>
      </c>
      <c r="E325" s="411" t="s">
        <v>3449</v>
      </c>
      <c r="F325" s="396" t="s">
        <v>3182</v>
      </c>
      <c r="G325" s="396" t="s">
        <v>3183</v>
      </c>
      <c r="H325" s="397" t="s">
        <v>2134</v>
      </c>
      <c r="I325" s="899" t="s">
        <v>2134</v>
      </c>
      <c r="J325" s="353" t="s">
        <v>3184</v>
      </c>
      <c r="K325" s="357" t="s">
        <v>60</v>
      </c>
      <c r="L325" s="402"/>
      <c r="M325" s="403"/>
      <c r="N325" s="402"/>
      <c r="O325" s="403"/>
      <c r="P325" s="402"/>
      <c r="Q325" s="403"/>
      <c r="R325" s="402"/>
      <c r="S325" s="403"/>
      <c r="T325" s="402"/>
      <c r="U325" s="403"/>
      <c r="V325" s="402"/>
      <c r="W325" s="403"/>
      <c r="X325" s="402"/>
      <c r="Y325" s="403"/>
      <c r="Z325" s="402"/>
      <c r="AA325" s="403"/>
      <c r="AB325" s="402"/>
      <c r="AC325" s="403"/>
      <c r="AD325" s="402"/>
      <c r="AE325" s="403"/>
      <c r="AF325" s="402"/>
      <c r="AG325" s="403"/>
      <c r="AH325" s="402"/>
      <c r="AI325" s="403"/>
      <c r="AJ325" s="402"/>
      <c r="AK325" s="403"/>
      <c r="AL325" s="402"/>
      <c r="AM325" s="403"/>
      <c r="AN325" s="402"/>
      <c r="AO325" s="403"/>
      <c r="AP325" s="402"/>
      <c r="AQ325" s="403"/>
      <c r="AR325" s="402"/>
      <c r="AS325" s="403"/>
      <c r="AT325" s="402"/>
      <c r="AU325" s="403"/>
      <c r="AV325" s="402"/>
      <c r="AW325" s="403"/>
      <c r="AX325" s="402"/>
      <c r="AY325" s="403"/>
      <c r="AZ325" s="402"/>
      <c r="BA325" s="403"/>
      <c r="BB325" s="402"/>
      <c r="BC325" s="403"/>
      <c r="BD325" s="402"/>
      <c r="BE325" s="403"/>
      <c r="BF325" s="402"/>
      <c r="BG325" s="403"/>
      <c r="BH325" s="402"/>
      <c r="BI325" s="403"/>
      <c r="BJ325" s="402"/>
      <c r="BK325" s="403"/>
      <c r="BL325" s="402"/>
      <c r="BM325" s="403"/>
      <c r="BN325" s="402"/>
      <c r="BO325" s="403"/>
      <c r="BP325" s="402"/>
      <c r="BQ325" s="403"/>
      <c r="BR325" s="402"/>
      <c r="BS325" s="403"/>
      <c r="BT325" s="402"/>
      <c r="BU325" s="403"/>
      <c r="BV325" s="337">
        <f t="shared" si="129"/>
        <v>0</v>
      </c>
      <c r="BW325" s="337">
        <f t="shared" si="130"/>
        <v>0</v>
      </c>
    </row>
    <row r="326" spans="1:75" s="64" customFormat="1" ht="21.95" customHeight="1" x14ac:dyDescent="0.25">
      <c r="A326" s="425" t="s">
        <v>3450</v>
      </c>
      <c r="B326" s="526" t="s">
        <v>3451</v>
      </c>
      <c r="C326" s="527">
        <v>1</v>
      </c>
      <c r="D326" s="528" t="s">
        <v>3452</v>
      </c>
      <c r="E326" s="426" t="s">
        <v>3453</v>
      </c>
      <c r="F326" s="529" t="s">
        <v>3182</v>
      </c>
      <c r="G326" s="529" t="s">
        <v>3183</v>
      </c>
      <c r="H326" s="530" t="s">
        <v>2136</v>
      </c>
      <c r="I326" s="384" t="s">
        <v>2136</v>
      </c>
      <c r="J326" s="353" t="s">
        <v>3184</v>
      </c>
      <c r="K326" s="354" t="s">
        <v>3185</v>
      </c>
      <c r="L326" s="402"/>
      <c r="M326" s="403"/>
      <c r="N326" s="402"/>
      <c r="O326" s="403"/>
      <c r="P326" s="402"/>
      <c r="Q326" s="403"/>
      <c r="R326" s="402"/>
      <c r="S326" s="403"/>
      <c r="T326" s="402"/>
      <c r="U326" s="403"/>
      <c r="V326" s="402"/>
      <c r="W326" s="403"/>
      <c r="X326" s="402"/>
      <c r="Y326" s="403"/>
      <c r="Z326" s="402"/>
      <c r="AA326" s="403"/>
      <c r="AB326" s="402"/>
      <c r="AC326" s="403"/>
      <c r="AD326" s="402"/>
      <c r="AE326" s="403"/>
      <c r="AF326" s="402"/>
      <c r="AG326" s="403"/>
      <c r="AH326" s="402"/>
      <c r="AI326" s="403"/>
      <c r="AJ326" s="402"/>
      <c r="AK326" s="403"/>
      <c r="AL326" s="402"/>
      <c r="AM326" s="403"/>
      <c r="AN326" s="402"/>
      <c r="AO326" s="403"/>
      <c r="AP326" s="402"/>
      <c r="AQ326" s="403"/>
      <c r="AR326" s="402"/>
      <c r="AS326" s="403"/>
      <c r="AT326" s="402"/>
      <c r="AU326" s="403"/>
      <c r="AV326" s="402"/>
      <c r="AW326" s="403"/>
      <c r="AX326" s="402"/>
      <c r="AY326" s="403"/>
      <c r="AZ326" s="402"/>
      <c r="BA326" s="403"/>
      <c r="BB326" s="402"/>
      <c r="BC326" s="403"/>
      <c r="BD326" s="402"/>
      <c r="BE326" s="403"/>
      <c r="BF326" s="402"/>
      <c r="BG326" s="403"/>
      <c r="BH326" s="402"/>
      <c r="BI326" s="403"/>
      <c r="BJ326" s="402"/>
      <c r="BK326" s="403"/>
      <c r="BL326" s="402"/>
      <c r="BM326" s="403"/>
      <c r="BN326" s="402"/>
      <c r="BO326" s="403"/>
      <c r="BP326" s="402"/>
      <c r="BQ326" s="403"/>
      <c r="BR326" s="402"/>
      <c r="BS326" s="403"/>
      <c r="BT326" s="402"/>
      <c r="BU326" s="403"/>
      <c r="BV326" s="337">
        <f>L326+N326+P326+R326+T326+V326+X326+Z326+AB326+AD326+AF326+AH326+AJ326+AL326+AN326+AP326+AR326+AT326+AV326+AX326+AZ326+BB326+BD326+BF326+BH326+BJ326+BL326+BN326+BP326+BR326+BT326</f>
        <v>0</v>
      </c>
      <c r="BW326" s="337">
        <f>M326+O326+Q326+S326+U326+W326+Y326+AA326+AC326+AE326+AG326+AI326+AK326+AM326+AO326+AQ326+AS326+AU326+AW326+AY326+BA326+BC326+BE326+BG326+BI326+BK326+BM326+BO326+BQ326+BS326+BU326</f>
        <v>0</v>
      </c>
    </row>
    <row r="327" spans="1:75" s="64" customFormat="1" ht="21.95" customHeight="1" x14ac:dyDescent="0.2">
      <c r="A327" s="385" t="s">
        <v>3450</v>
      </c>
      <c r="B327" s="386" t="s">
        <v>3451</v>
      </c>
      <c r="C327" s="352" t="s">
        <v>3186</v>
      </c>
      <c r="D327" s="387" t="s">
        <v>3452</v>
      </c>
      <c r="E327" s="388" t="s">
        <v>3453</v>
      </c>
      <c r="F327" s="389" t="s">
        <v>3182</v>
      </c>
      <c r="G327" s="389" t="s">
        <v>3183</v>
      </c>
      <c r="H327" s="390" t="s">
        <v>2136</v>
      </c>
      <c r="I327" s="391" t="s">
        <v>2136</v>
      </c>
      <c r="J327" s="353" t="s">
        <v>3184</v>
      </c>
      <c r="K327" s="353" t="s">
        <v>3187</v>
      </c>
      <c r="L327" s="400"/>
      <c r="M327" s="401"/>
      <c r="N327" s="400">
        <v>2</v>
      </c>
      <c r="O327" s="401"/>
      <c r="P327" s="400"/>
      <c r="Q327" s="401"/>
      <c r="R327" s="400"/>
      <c r="S327" s="401"/>
      <c r="T327" s="400"/>
      <c r="U327" s="401"/>
      <c r="V327" s="400"/>
      <c r="W327" s="401"/>
      <c r="X327" s="400">
        <v>3</v>
      </c>
      <c r="Y327" s="401"/>
      <c r="Z327" s="400"/>
      <c r="AA327" s="401"/>
      <c r="AB327" s="400">
        <v>2</v>
      </c>
      <c r="AC327" s="401"/>
      <c r="AD327" s="400">
        <v>1</v>
      </c>
      <c r="AE327" s="401"/>
      <c r="AF327" s="400"/>
      <c r="AG327" s="401"/>
      <c r="AH327" s="400"/>
      <c r="AI327" s="401"/>
      <c r="AJ327" s="400"/>
      <c r="AK327" s="401"/>
      <c r="AL327" s="400">
        <v>3</v>
      </c>
      <c r="AM327" s="401"/>
      <c r="AN327" s="400"/>
      <c r="AO327" s="401"/>
      <c r="AP327" s="400">
        <v>2</v>
      </c>
      <c r="AQ327" s="401"/>
      <c r="AR327" s="400">
        <v>1</v>
      </c>
      <c r="AS327" s="401"/>
      <c r="AT327" s="400"/>
      <c r="AU327" s="401"/>
      <c r="AV327" s="400"/>
      <c r="AW327" s="401"/>
      <c r="AX327" s="400"/>
      <c r="AY327" s="401"/>
      <c r="AZ327" s="400"/>
      <c r="BA327" s="401"/>
      <c r="BB327" s="400">
        <v>2</v>
      </c>
      <c r="BC327" s="401"/>
      <c r="BD327" s="400"/>
      <c r="BE327" s="401"/>
      <c r="BF327" s="400">
        <v>1</v>
      </c>
      <c r="BG327" s="401"/>
      <c r="BH327" s="400"/>
      <c r="BI327" s="401"/>
      <c r="BJ327" s="400"/>
      <c r="BK327" s="401"/>
      <c r="BL327" s="400"/>
      <c r="BM327" s="401"/>
      <c r="BN327" s="400">
        <v>3</v>
      </c>
      <c r="BO327" s="401"/>
      <c r="BP327" s="400"/>
      <c r="BQ327" s="401"/>
      <c r="BR327" s="400">
        <v>2</v>
      </c>
      <c r="BS327" s="401"/>
      <c r="BT327" s="400"/>
      <c r="BU327" s="401"/>
      <c r="BV327" s="337">
        <f t="shared" ref="BV327:BV330" si="131">L327+N327+P327+R327+T327+V327+X327+Z327+AB327+AD327+AF327+AH327+AJ327+AL327+AN327+AP327+AR327+AT327+AV327+AX327+AZ327+BB327+BD327+BF327+BH327+BJ327+BL327+BN327+BP327+BR327+BT327</f>
        <v>22</v>
      </c>
      <c r="BW327" s="337">
        <f t="shared" ref="BW327:BW330" si="132">M327+O327+Q327+S327+U327+W327+Y327+AA327+AC327+AE327+AG327+AI327+AK327+AM327+AO327+AQ327+AS327+AU327+AW327+AY327+BA327+BC327+BE327+BG327+BI327+BK327+BM327+BO327+BQ327+BS327+BU327</f>
        <v>0</v>
      </c>
    </row>
    <row r="328" spans="1:75" s="64" customFormat="1" ht="21.95" customHeight="1" x14ac:dyDescent="0.2">
      <c r="A328" s="385" t="s">
        <v>3450</v>
      </c>
      <c r="B328" s="386" t="s">
        <v>3451</v>
      </c>
      <c r="C328" s="392" t="s">
        <v>3186</v>
      </c>
      <c r="D328" s="387" t="s">
        <v>3452</v>
      </c>
      <c r="E328" s="388" t="s">
        <v>3453</v>
      </c>
      <c r="F328" s="389" t="s">
        <v>3182</v>
      </c>
      <c r="G328" s="389" t="s">
        <v>3183</v>
      </c>
      <c r="H328" s="390" t="s">
        <v>2136</v>
      </c>
      <c r="I328" s="391" t="s">
        <v>2136</v>
      </c>
      <c r="J328" s="353" t="s">
        <v>3184</v>
      </c>
      <c r="K328" s="355" t="s">
        <v>3188</v>
      </c>
      <c r="L328" s="400"/>
      <c r="M328" s="401"/>
      <c r="N328" s="400"/>
      <c r="O328" s="401"/>
      <c r="P328" s="400"/>
      <c r="Q328" s="401"/>
      <c r="R328" s="400"/>
      <c r="S328" s="401"/>
      <c r="T328" s="400"/>
      <c r="U328" s="401"/>
      <c r="V328" s="400"/>
      <c r="W328" s="401"/>
      <c r="X328" s="400"/>
      <c r="Y328" s="401"/>
      <c r="Z328" s="400"/>
      <c r="AA328" s="401"/>
      <c r="AB328" s="400"/>
      <c r="AC328" s="401"/>
      <c r="AD328" s="400"/>
      <c r="AE328" s="401"/>
      <c r="AF328" s="400"/>
      <c r="AG328" s="401"/>
      <c r="AH328" s="400"/>
      <c r="AI328" s="401"/>
      <c r="AJ328" s="400"/>
      <c r="AK328" s="401"/>
      <c r="AL328" s="400"/>
      <c r="AM328" s="401"/>
      <c r="AN328" s="400"/>
      <c r="AO328" s="401"/>
      <c r="AP328" s="400"/>
      <c r="AQ328" s="401"/>
      <c r="AR328" s="400"/>
      <c r="AS328" s="401"/>
      <c r="AT328" s="400"/>
      <c r="AU328" s="401"/>
      <c r="AV328" s="400"/>
      <c r="AW328" s="401"/>
      <c r="AX328" s="400"/>
      <c r="AY328" s="401"/>
      <c r="AZ328" s="400"/>
      <c r="BA328" s="401"/>
      <c r="BB328" s="400"/>
      <c r="BC328" s="401"/>
      <c r="BD328" s="400"/>
      <c r="BE328" s="401"/>
      <c r="BF328" s="400"/>
      <c r="BG328" s="401"/>
      <c r="BH328" s="400"/>
      <c r="BI328" s="401"/>
      <c r="BJ328" s="400"/>
      <c r="BK328" s="401"/>
      <c r="BL328" s="400"/>
      <c r="BM328" s="401"/>
      <c r="BN328" s="400"/>
      <c r="BO328" s="401"/>
      <c r="BP328" s="400"/>
      <c r="BQ328" s="401"/>
      <c r="BR328" s="400"/>
      <c r="BS328" s="401"/>
      <c r="BT328" s="400"/>
      <c r="BU328" s="401"/>
      <c r="BV328" s="337">
        <f t="shared" si="131"/>
        <v>0</v>
      </c>
      <c r="BW328" s="337">
        <f t="shared" si="132"/>
        <v>0</v>
      </c>
    </row>
    <row r="329" spans="1:75" s="64" customFormat="1" ht="21.95" customHeight="1" x14ac:dyDescent="0.2">
      <c r="A329" s="385" t="s">
        <v>3450</v>
      </c>
      <c r="B329" s="386" t="s">
        <v>3451</v>
      </c>
      <c r="C329" s="392" t="s">
        <v>3186</v>
      </c>
      <c r="D329" s="387" t="s">
        <v>3452</v>
      </c>
      <c r="E329" s="388" t="s">
        <v>3453</v>
      </c>
      <c r="F329" s="389" t="s">
        <v>3182</v>
      </c>
      <c r="G329" s="389" t="s">
        <v>3183</v>
      </c>
      <c r="H329" s="390" t="s">
        <v>2136</v>
      </c>
      <c r="I329" s="391" t="s">
        <v>2136</v>
      </c>
      <c r="J329" s="353" t="s">
        <v>3184</v>
      </c>
      <c r="K329" s="356" t="s">
        <v>3189</v>
      </c>
      <c r="L329" s="400"/>
      <c r="M329" s="401"/>
      <c r="N329" s="400"/>
      <c r="O329" s="401"/>
      <c r="P329" s="400"/>
      <c r="Q329" s="401"/>
      <c r="R329" s="400"/>
      <c r="S329" s="401"/>
      <c r="T329" s="400"/>
      <c r="U329" s="401"/>
      <c r="V329" s="400"/>
      <c r="W329" s="401"/>
      <c r="X329" s="400"/>
      <c r="Y329" s="401"/>
      <c r="Z329" s="400"/>
      <c r="AA329" s="401"/>
      <c r="AB329" s="400"/>
      <c r="AC329" s="401"/>
      <c r="AD329" s="400"/>
      <c r="AE329" s="401"/>
      <c r="AF329" s="400"/>
      <c r="AG329" s="401"/>
      <c r="AH329" s="400"/>
      <c r="AI329" s="401"/>
      <c r="AJ329" s="400"/>
      <c r="AK329" s="401"/>
      <c r="AL329" s="400"/>
      <c r="AM329" s="401"/>
      <c r="AN329" s="400"/>
      <c r="AO329" s="401"/>
      <c r="AP329" s="400"/>
      <c r="AQ329" s="401"/>
      <c r="AR329" s="400"/>
      <c r="AS329" s="401"/>
      <c r="AT329" s="400"/>
      <c r="AU329" s="401"/>
      <c r="AV329" s="400"/>
      <c r="AW329" s="401"/>
      <c r="AX329" s="400"/>
      <c r="AY329" s="401"/>
      <c r="AZ329" s="400"/>
      <c r="BA329" s="401"/>
      <c r="BB329" s="400"/>
      <c r="BC329" s="401"/>
      <c r="BD329" s="400"/>
      <c r="BE329" s="401"/>
      <c r="BF329" s="400"/>
      <c r="BG329" s="401"/>
      <c r="BH329" s="400"/>
      <c r="BI329" s="401"/>
      <c r="BJ329" s="400"/>
      <c r="BK329" s="401"/>
      <c r="BL329" s="400"/>
      <c r="BM329" s="401"/>
      <c r="BN329" s="400"/>
      <c r="BO329" s="401"/>
      <c r="BP329" s="400"/>
      <c r="BQ329" s="401"/>
      <c r="BR329" s="400"/>
      <c r="BS329" s="401"/>
      <c r="BT329" s="400"/>
      <c r="BU329" s="401"/>
      <c r="BV329" s="337">
        <f t="shared" si="131"/>
        <v>0</v>
      </c>
      <c r="BW329" s="337">
        <f t="shared" si="132"/>
        <v>0</v>
      </c>
    </row>
    <row r="330" spans="1:75" s="64" customFormat="1" ht="21.95" customHeight="1" thickBot="1" x14ac:dyDescent="0.25">
      <c r="A330" s="898" t="s">
        <v>3450</v>
      </c>
      <c r="B330" s="393" t="s">
        <v>3451</v>
      </c>
      <c r="C330" s="394" t="s">
        <v>3186</v>
      </c>
      <c r="D330" s="395" t="s">
        <v>3452</v>
      </c>
      <c r="E330" s="411" t="s">
        <v>3453</v>
      </c>
      <c r="F330" s="396" t="s">
        <v>3182</v>
      </c>
      <c r="G330" s="396" t="s">
        <v>3183</v>
      </c>
      <c r="H330" s="397" t="s">
        <v>2136</v>
      </c>
      <c r="I330" s="899" t="s">
        <v>2136</v>
      </c>
      <c r="J330" s="353" t="s">
        <v>3184</v>
      </c>
      <c r="K330" s="357" t="s">
        <v>60</v>
      </c>
      <c r="L330" s="402"/>
      <c r="M330" s="403"/>
      <c r="N330" s="402"/>
      <c r="O330" s="403"/>
      <c r="P330" s="402"/>
      <c r="Q330" s="403"/>
      <c r="R330" s="402"/>
      <c r="S330" s="403"/>
      <c r="T330" s="402"/>
      <c r="U330" s="403"/>
      <c r="V330" s="402"/>
      <c r="W330" s="403"/>
      <c r="X330" s="402"/>
      <c r="Y330" s="403"/>
      <c r="Z330" s="402"/>
      <c r="AA330" s="403"/>
      <c r="AB330" s="402"/>
      <c r="AC330" s="403"/>
      <c r="AD330" s="402"/>
      <c r="AE330" s="403"/>
      <c r="AF330" s="402"/>
      <c r="AG330" s="403"/>
      <c r="AH330" s="402"/>
      <c r="AI330" s="403"/>
      <c r="AJ330" s="402"/>
      <c r="AK330" s="403"/>
      <c r="AL330" s="402"/>
      <c r="AM330" s="403"/>
      <c r="AN330" s="402"/>
      <c r="AO330" s="403"/>
      <c r="AP330" s="402"/>
      <c r="AQ330" s="403"/>
      <c r="AR330" s="402"/>
      <c r="AS330" s="403"/>
      <c r="AT330" s="402"/>
      <c r="AU330" s="403"/>
      <c r="AV330" s="402"/>
      <c r="AW330" s="403"/>
      <c r="AX330" s="402"/>
      <c r="AY330" s="403"/>
      <c r="AZ330" s="402"/>
      <c r="BA330" s="403"/>
      <c r="BB330" s="402"/>
      <c r="BC330" s="403"/>
      <c r="BD330" s="402"/>
      <c r="BE330" s="403"/>
      <c r="BF330" s="402"/>
      <c r="BG330" s="403"/>
      <c r="BH330" s="402"/>
      <c r="BI330" s="403"/>
      <c r="BJ330" s="402"/>
      <c r="BK330" s="403"/>
      <c r="BL330" s="402"/>
      <c r="BM330" s="403"/>
      <c r="BN330" s="402"/>
      <c r="BO330" s="403"/>
      <c r="BP330" s="402"/>
      <c r="BQ330" s="403"/>
      <c r="BR330" s="402"/>
      <c r="BS330" s="403"/>
      <c r="BT330" s="402"/>
      <c r="BU330" s="403"/>
      <c r="BV330" s="337">
        <f t="shared" si="131"/>
        <v>0</v>
      </c>
      <c r="BW330" s="337">
        <f t="shared" si="132"/>
        <v>0</v>
      </c>
    </row>
    <row r="331" spans="1:75" s="64" customFormat="1" ht="21.95" customHeight="1" x14ac:dyDescent="0.25">
      <c r="A331" s="425" t="s">
        <v>3454</v>
      </c>
      <c r="B331" s="526" t="s">
        <v>3455</v>
      </c>
      <c r="C331" s="527">
        <v>1</v>
      </c>
      <c r="D331" s="528" t="s">
        <v>3456</v>
      </c>
      <c r="E331" s="426" t="s">
        <v>3457</v>
      </c>
      <c r="F331" s="529" t="s">
        <v>3182</v>
      </c>
      <c r="G331" s="529" t="s">
        <v>3183</v>
      </c>
      <c r="H331" s="530" t="s">
        <v>2137</v>
      </c>
      <c r="I331" s="384" t="s">
        <v>2137</v>
      </c>
      <c r="J331" s="353" t="s">
        <v>3184</v>
      </c>
      <c r="K331" s="354" t="s">
        <v>3185</v>
      </c>
      <c r="L331" s="402"/>
      <c r="M331" s="403"/>
      <c r="N331" s="402"/>
      <c r="O331" s="403"/>
      <c r="P331" s="402"/>
      <c r="Q331" s="403"/>
      <c r="R331" s="402"/>
      <c r="S331" s="403"/>
      <c r="T331" s="402"/>
      <c r="U331" s="403"/>
      <c r="V331" s="402"/>
      <c r="W331" s="403"/>
      <c r="X331" s="402"/>
      <c r="Y331" s="403"/>
      <c r="Z331" s="402"/>
      <c r="AA331" s="403"/>
      <c r="AB331" s="402"/>
      <c r="AC331" s="403"/>
      <c r="AD331" s="402"/>
      <c r="AE331" s="403"/>
      <c r="AF331" s="402"/>
      <c r="AG331" s="403"/>
      <c r="AH331" s="402"/>
      <c r="AI331" s="403"/>
      <c r="AJ331" s="402"/>
      <c r="AK331" s="403"/>
      <c r="AL331" s="402"/>
      <c r="AM331" s="403"/>
      <c r="AN331" s="402"/>
      <c r="AO331" s="403"/>
      <c r="AP331" s="402"/>
      <c r="AQ331" s="403"/>
      <c r="AR331" s="402"/>
      <c r="AS331" s="403"/>
      <c r="AT331" s="402"/>
      <c r="AU331" s="403"/>
      <c r="AV331" s="402"/>
      <c r="AW331" s="403"/>
      <c r="AX331" s="402"/>
      <c r="AY331" s="403"/>
      <c r="AZ331" s="402"/>
      <c r="BA331" s="403"/>
      <c r="BB331" s="402"/>
      <c r="BC331" s="403"/>
      <c r="BD331" s="402"/>
      <c r="BE331" s="403"/>
      <c r="BF331" s="402"/>
      <c r="BG331" s="403"/>
      <c r="BH331" s="402"/>
      <c r="BI331" s="403"/>
      <c r="BJ331" s="402"/>
      <c r="BK331" s="403"/>
      <c r="BL331" s="402"/>
      <c r="BM331" s="403"/>
      <c r="BN331" s="402"/>
      <c r="BO331" s="403"/>
      <c r="BP331" s="402"/>
      <c r="BQ331" s="403"/>
      <c r="BR331" s="402"/>
      <c r="BS331" s="403"/>
      <c r="BT331" s="402"/>
      <c r="BU331" s="403"/>
      <c r="BV331" s="337">
        <f>L331+N331+P331+R331+T331+V331+X331+Z331+AB331+AD331+AF331+AH331+AJ331+AL331+AN331+AP331+AR331+AT331+AV331+AX331+AZ331+BB331+BD331+BF331+BH331+BJ331+BL331+BN331+BP331+BR331+BT331</f>
        <v>0</v>
      </c>
      <c r="BW331" s="337">
        <f>M331+O331+Q331+S331+U331+W331+Y331+AA331+AC331+AE331+AG331+AI331+AK331+AM331+AO331+AQ331+AS331+AU331+AW331+AY331+BA331+BC331+BE331+BG331+BI331+BK331+BM331+BO331+BQ331+BS331+BU331</f>
        <v>0</v>
      </c>
    </row>
    <row r="332" spans="1:75" s="64" customFormat="1" ht="21.95" customHeight="1" x14ac:dyDescent="0.2">
      <c r="A332" s="385" t="s">
        <v>3454</v>
      </c>
      <c r="B332" s="386" t="s">
        <v>3455</v>
      </c>
      <c r="C332" s="352" t="s">
        <v>3186</v>
      </c>
      <c r="D332" s="387" t="s">
        <v>3456</v>
      </c>
      <c r="E332" s="388" t="s">
        <v>3457</v>
      </c>
      <c r="F332" s="389" t="s">
        <v>3182</v>
      </c>
      <c r="G332" s="389" t="s">
        <v>3183</v>
      </c>
      <c r="H332" s="390" t="s">
        <v>2137</v>
      </c>
      <c r="I332" s="391" t="s">
        <v>2137</v>
      </c>
      <c r="J332" s="353" t="s">
        <v>3184</v>
      </c>
      <c r="K332" s="353" t="s">
        <v>3187</v>
      </c>
      <c r="L332" s="400">
        <v>2</v>
      </c>
      <c r="M332" s="401"/>
      <c r="N332" s="400">
        <v>1</v>
      </c>
      <c r="O332" s="401"/>
      <c r="P332" s="400"/>
      <c r="Q332" s="401"/>
      <c r="R332" s="400"/>
      <c r="S332" s="401"/>
      <c r="T332" s="400"/>
      <c r="U332" s="401"/>
      <c r="V332" s="400">
        <v>2</v>
      </c>
      <c r="W332" s="401"/>
      <c r="X332" s="400">
        <v>1</v>
      </c>
      <c r="Y332" s="401"/>
      <c r="Z332" s="400">
        <v>2</v>
      </c>
      <c r="AA332" s="401"/>
      <c r="AB332" s="400">
        <v>1</v>
      </c>
      <c r="AC332" s="401"/>
      <c r="AD332" s="400"/>
      <c r="AE332" s="401"/>
      <c r="AF332" s="400"/>
      <c r="AG332" s="401"/>
      <c r="AH332" s="400"/>
      <c r="AI332" s="401"/>
      <c r="AJ332" s="400">
        <v>2</v>
      </c>
      <c r="AK332" s="401"/>
      <c r="AL332" s="400">
        <v>1</v>
      </c>
      <c r="AM332" s="401"/>
      <c r="AN332" s="400">
        <v>2</v>
      </c>
      <c r="AO332" s="401"/>
      <c r="AP332" s="400">
        <v>1</v>
      </c>
      <c r="AQ332" s="401"/>
      <c r="AR332" s="400"/>
      <c r="AS332" s="401"/>
      <c r="AT332" s="400"/>
      <c r="AU332" s="401"/>
      <c r="AV332" s="400"/>
      <c r="AW332" s="401"/>
      <c r="AX332" s="400"/>
      <c r="AY332" s="401"/>
      <c r="AZ332" s="400"/>
      <c r="BA332" s="401"/>
      <c r="BB332" s="400">
        <v>2</v>
      </c>
      <c r="BC332" s="401"/>
      <c r="BD332" s="400">
        <v>1</v>
      </c>
      <c r="BE332" s="401"/>
      <c r="BF332" s="400"/>
      <c r="BG332" s="401"/>
      <c r="BH332" s="400"/>
      <c r="BI332" s="401"/>
      <c r="BJ332" s="400"/>
      <c r="BK332" s="401"/>
      <c r="BL332" s="400">
        <v>2</v>
      </c>
      <c r="BM332" s="401"/>
      <c r="BN332" s="400">
        <v>1</v>
      </c>
      <c r="BO332" s="401"/>
      <c r="BP332" s="400">
        <v>2</v>
      </c>
      <c r="BQ332" s="401"/>
      <c r="BR332" s="400">
        <v>1</v>
      </c>
      <c r="BS332" s="401"/>
      <c r="BT332" s="400"/>
      <c r="BU332" s="401"/>
      <c r="BV332" s="337">
        <f t="shared" ref="BV332:BV335" si="133">L332+N332+P332+R332+T332+V332+X332+Z332+AB332+AD332+AF332+AH332+AJ332+AL332+AN332+AP332+AR332+AT332+AV332+AX332+AZ332+BB332+BD332+BF332+BH332+BJ332+BL332+BN332+BP332+BR332+BT332</f>
        <v>24</v>
      </c>
      <c r="BW332" s="337">
        <f t="shared" ref="BW332:BW335" si="134">M332+O332+Q332+S332+U332+W332+Y332+AA332+AC332+AE332+AG332+AI332+AK332+AM332+AO332+AQ332+AS332+AU332+AW332+AY332+BA332+BC332+BE332+BG332+BI332+BK332+BM332+BO332+BQ332+BS332+BU332</f>
        <v>0</v>
      </c>
    </row>
    <row r="333" spans="1:75" s="64" customFormat="1" ht="21.95" customHeight="1" x14ac:dyDescent="0.2">
      <c r="A333" s="385" t="s">
        <v>3454</v>
      </c>
      <c r="B333" s="386" t="s">
        <v>3455</v>
      </c>
      <c r="C333" s="392" t="s">
        <v>3186</v>
      </c>
      <c r="D333" s="387" t="s">
        <v>3456</v>
      </c>
      <c r="E333" s="388" t="s">
        <v>3457</v>
      </c>
      <c r="F333" s="389" t="s">
        <v>3182</v>
      </c>
      <c r="G333" s="389" t="s">
        <v>3183</v>
      </c>
      <c r="H333" s="390" t="s">
        <v>2137</v>
      </c>
      <c r="I333" s="391" t="s">
        <v>2137</v>
      </c>
      <c r="J333" s="353" t="s">
        <v>3184</v>
      </c>
      <c r="K333" s="355" t="s">
        <v>3188</v>
      </c>
      <c r="L333" s="400"/>
      <c r="M333" s="401"/>
      <c r="N333" s="400"/>
      <c r="O333" s="401"/>
      <c r="P333" s="400"/>
      <c r="Q333" s="401"/>
      <c r="R333" s="400"/>
      <c r="S333" s="401"/>
      <c r="T333" s="400"/>
      <c r="U333" s="401"/>
      <c r="V333" s="400"/>
      <c r="W333" s="401"/>
      <c r="X333" s="400"/>
      <c r="Y333" s="401"/>
      <c r="Z333" s="400"/>
      <c r="AA333" s="401"/>
      <c r="AB333" s="400"/>
      <c r="AC333" s="401"/>
      <c r="AD333" s="400"/>
      <c r="AE333" s="401"/>
      <c r="AF333" s="400"/>
      <c r="AG333" s="401"/>
      <c r="AH333" s="400"/>
      <c r="AI333" s="401"/>
      <c r="AJ333" s="400"/>
      <c r="AK333" s="401"/>
      <c r="AL333" s="400"/>
      <c r="AM333" s="401"/>
      <c r="AN333" s="400"/>
      <c r="AO333" s="401"/>
      <c r="AP333" s="400"/>
      <c r="AQ333" s="401"/>
      <c r="AR333" s="400"/>
      <c r="AS333" s="401"/>
      <c r="AT333" s="400"/>
      <c r="AU333" s="401"/>
      <c r="AV333" s="400"/>
      <c r="AW333" s="401"/>
      <c r="AX333" s="400"/>
      <c r="AY333" s="401"/>
      <c r="AZ333" s="400"/>
      <c r="BA333" s="401"/>
      <c r="BB333" s="400"/>
      <c r="BC333" s="401"/>
      <c r="BD333" s="400"/>
      <c r="BE333" s="401"/>
      <c r="BF333" s="400"/>
      <c r="BG333" s="401"/>
      <c r="BH333" s="400"/>
      <c r="BI333" s="401"/>
      <c r="BJ333" s="400"/>
      <c r="BK333" s="401"/>
      <c r="BL333" s="400"/>
      <c r="BM333" s="401"/>
      <c r="BN333" s="400"/>
      <c r="BO333" s="401"/>
      <c r="BP333" s="400"/>
      <c r="BQ333" s="401"/>
      <c r="BR333" s="400"/>
      <c r="BS333" s="401"/>
      <c r="BT333" s="400"/>
      <c r="BU333" s="401"/>
      <c r="BV333" s="337">
        <f t="shared" si="133"/>
        <v>0</v>
      </c>
      <c r="BW333" s="337">
        <f t="shared" si="134"/>
        <v>0</v>
      </c>
    </row>
    <row r="334" spans="1:75" s="64" customFormat="1" ht="21.95" customHeight="1" x14ac:dyDescent="0.2">
      <c r="A334" s="385" t="s">
        <v>3454</v>
      </c>
      <c r="B334" s="386" t="s">
        <v>3455</v>
      </c>
      <c r="C334" s="392" t="s">
        <v>3186</v>
      </c>
      <c r="D334" s="387" t="s">
        <v>3456</v>
      </c>
      <c r="E334" s="388" t="s">
        <v>3457</v>
      </c>
      <c r="F334" s="389" t="s">
        <v>3182</v>
      </c>
      <c r="G334" s="389" t="s">
        <v>3183</v>
      </c>
      <c r="H334" s="390" t="s">
        <v>2137</v>
      </c>
      <c r="I334" s="391" t="s">
        <v>2137</v>
      </c>
      <c r="J334" s="353" t="s">
        <v>3184</v>
      </c>
      <c r="K334" s="356" t="s">
        <v>3189</v>
      </c>
      <c r="L334" s="400"/>
      <c r="M334" s="401"/>
      <c r="N334" s="400"/>
      <c r="O334" s="401"/>
      <c r="P334" s="400"/>
      <c r="Q334" s="401"/>
      <c r="R334" s="400"/>
      <c r="S334" s="401"/>
      <c r="T334" s="400"/>
      <c r="U334" s="401"/>
      <c r="V334" s="400"/>
      <c r="W334" s="401"/>
      <c r="X334" s="400"/>
      <c r="Y334" s="401"/>
      <c r="Z334" s="400"/>
      <c r="AA334" s="401"/>
      <c r="AB334" s="400"/>
      <c r="AC334" s="401"/>
      <c r="AD334" s="400"/>
      <c r="AE334" s="401"/>
      <c r="AF334" s="400"/>
      <c r="AG334" s="401"/>
      <c r="AH334" s="400"/>
      <c r="AI334" s="401"/>
      <c r="AJ334" s="400"/>
      <c r="AK334" s="401"/>
      <c r="AL334" s="400"/>
      <c r="AM334" s="401"/>
      <c r="AN334" s="400"/>
      <c r="AO334" s="401"/>
      <c r="AP334" s="400"/>
      <c r="AQ334" s="401"/>
      <c r="AR334" s="400"/>
      <c r="AS334" s="401"/>
      <c r="AT334" s="400"/>
      <c r="AU334" s="401"/>
      <c r="AV334" s="400"/>
      <c r="AW334" s="401"/>
      <c r="AX334" s="400"/>
      <c r="AY334" s="401"/>
      <c r="AZ334" s="400"/>
      <c r="BA334" s="401"/>
      <c r="BB334" s="400"/>
      <c r="BC334" s="401"/>
      <c r="BD334" s="400"/>
      <c r="BE334" s="401"/>
      <c r="BF334" s="400"/>
      <c r="BG334" s="401"/>
      <c r="BH334" s="400"/>
      <c r="BI334" s="401"/>
      <c r="BJ334" s="400"/>
      <c r="BK334" s="401"/>
      <c r="BL334" s="400"/>
      <c r="BM334" s="401"/>
      <c r="BN334" s="400"/>
      <c r="BO334" s="401"/>
      <c r="BP334" s="400"/>
      <c r="BQ334" s="401"/>
      <c r="BR334" s="400"/>
      <c r="BS334" s="401"/>
      <c r="BT334" s="400"/>
      <c r="BU334" s="401"/>
      <c r="BV334" s="337">
        <f t="shared" si="133"/>
        <v>0</v>
      </c>
      <c r="BW334" s="337">
        <f t="shared" si="134"/>
        <v>0</v>
      </c>
    </row>
    <row r="335" spans="1:75" s="64" customFormat="1" ht="21.95" customHeight="1" thickBot="1" x14ac:dyDescent="0.25">
      <c r="A335" s="898" t="s">
        <v>3454</v>
      </c>
      <c r="B335" s="393" t="s">
        <v>3455</v>
      </c>
      <c r="C335" s="394" t="s">
        <v>3186</v>
      </c>
      <c r="D335" s="395" t="s">
        <v>3456</v>
      </c>
      <c r="E335" s="411" t="s">
        <v>3457</v>
      </c>
      <c r="F335" s="396" t="s">
        <v>3182</v>
      </c>
      <c r="G335" s="396" t="s">
        <v>3183</v>
      </c>
      <c r="H335" s="397" t="s">
        <v>2137</v>
      </c>
      <c r="I335" s="899" t="s">
        <v>2137</v>
      </c>
      <c r="J335" s="353" t="s">
        <v>3184</v>
      </c>
      <c r="K335" s="357" t="s">
        <v>60</v>
      </c>
      <c r="L335" s="402"/>
      <c r="M335" s="403"/>
      <c r="N335" s="402"/>
      <c r="O335" s="403"/>
      <c r="P335" s="402"/>
      <c r="Q335" s="403"/>
      <c r="R335" s="402"/>
      <c r="S335" s="403"/>
      <c r="T335" s="402"/>
      <c r="U335" s="403"/>
      <c r="V335" s="402"/>
      <c r="W335" s="403"/>
      <c r="X335" s="402"/>
      <c r="Y335" s="403"/>
      <c r="Z335" s="402"/>
      <c r="AA335" s="403"/>
      <c r="AB335" s="402"/>
      <c r="AC335" s="403"/>
      <c r="AD335" s="402"/>
      <c r="AE335" s="403"/>
      <c r="AF335" s="402"/>
      <c r="AG335" s="403"/>
      <c r="AH335" s="402"/>
      <c r="AI335" s="403"/>
      <c r="AJ335" s="402"/>
      <c r="AK335" s="403"/>
      <c r="AL335" s="402"/>
      <c r="AM335" s="403"/>
      <c r="AN335" s="402"/>
      <c r="AO335" s="403"/>
      <c r="AP335" s="402"/>
      <c r="AQ335" s="403"/>
      <c r="AR335" s="402"/>
      <c r="AS335" s="403"/>
      <c r="AT335" s="402"/>
      <c r="AU335" s="403"/>
      <c r="AV335" s="402"/>
      <c r="AW335" s="403"/>
      <c r="AX335" s="402"/>
      <c r="AY335" s="403"/>
      <c r="AZ335" s="402"/>
      <c r="BA335" s="403"/>
      <c r="BB335" s="402"/>
      <c r="BC335" s="403"/>
      <c r="BD335" s="402"/>
      <c r="BE335" s="403"/>
      <c r="BF335" s="402"/>
      <c r="BG335" s="403"/>
      <c r="BH335" s="402"/>
      <c r="BI335" s="403"/>
      <c r="BJ335" s="402"/>
      <c r="BK335" s="403"/>
      <c r="BL335" s="402"/>
      <c r="BM335" s="403"/>
      <c r="BN335" s="402"/>
      <c r="BO335" s="403"/>
      <c r="BP335" s="402"/>
      <c r="BQ335" s="403"/>
      <c r="BR335" s="402"/>
      <c r="BS335" s="403"/>
      <c r="BT335" s="402"/>
      <c r="BU335" s="403"/>
      <c r="BV335" s="337">
        <f t="shared" si="133"/>
        <v>0</v>
      </c>
      <c r="BW335" s="337">
        <f t="shared" si="134"/>
        <v>0</v>
      </c>
    </row>
    <row r="336" spans="1:75" s="64" customFormat="1" ht="21.95" customHeight="1" x14ac:dyDescent="0.25">
      <c r="A336" s="425" t="s">
        <v>3458</v>
      </c>
      <c r="B336" s="526" t="s">
        <v>3459</v>
      </c>
      <c r="C336" s="527">
        <v>3</v>
      </c>
      <c r="D336" s="528" t="s">
        <v>3460</v>
      </c>
      <c r="E336" s="426" t="s">
        <v>3461</v>
      </c>
      <c r="F336" s="529" t="s">
        <v>3182</v>
      </c>
      <c r="G336" s="529" t="s">
        <v>3183</v>
      </c>
      <c r="H336" s="530" t="s">
        <v>2138</v>
      </c>
      <c r="I336" s="384" t="s">
        <v>2138</v>
      </c>
      <c r="J336" s="353" t="s">
        <v>3191</v>
      </c>
      <c r="K336" s="354" t="s">
        <v>3185</v>
      </c>
      <c r="L336" s="402"/>
      <c r="M336" s="403"/>
      <c r="N336" s="402"/>
      <c r="O336" s="403"/>
      <c r="P336" s="402"/>
      <c r="Q336" s="403"/>
      <c r="R336" s="402"/>
      <c r="S336" s="403"/>
      <c r="T336" s="402"/>
      <c r="U336" s="403"/>
      <c r="V336" s="402"/>
      <c r="W336" s="403"/>
      <c r="X336" s="402"/>
      <c r="Y336" s="403"/>
      <c r="Z336" s="402"/>
      <c r="AA336" s="403"/>
      <c r="AB336" s="402"/>
      <c r="AC336" s="403"/>
      <c r="AD336" s="402"/>
      <c r="AE336" s="403"/>
      <c r="AF336" s="402"/>
      <c r="AG336" s="403"/>
      <c r="AH336" s="402"/>
      <c r="AI336" s="403"/>
      <c r="AJ336" s="402"/>
      <c r="AK336" s="403"/>
      <c r="AL336" s="402"/>
      <c r="AM336" s="403"/>
      <c r="AN336" s="402"/>
      <c r="AO336" s="403"/>
      <c r="AP336" s="402"/>
      <c r="AQ336" s="403"/>
      <c r="AR336" s="402"/>
      <c r="AS336" s="403"/>
      <c r="AT336" s="402"/>
      <c r="AU336" s="403"/>
      <c r="AV336" s="402"/>
      <c r="AW336" s="403"/>
      <c r="AX336" s="402"/>
      <c r="AY336" s="403"/>
      <c r="AZ336" s="402"/>
      <c r="BA336" s="403"/>
      <c r="BB336" s="402"/>
      <c r="BC336" s="403"/>
      <c r="BD336" s="402"/>
      <c r="BE336" s="403"/>
      <c r="BF336" s="402"/>
      <c r="BG336" s="403"/>
      <c r="BH336" s="402"/>
      <c r="BI336" s="403"/>
      <c r="BJ336" s="402"/>
      <c r="BK336" s="403"/>
      <c r="BL336" s="402"/>
      <c r="BM336" s="403"/>
      <c r="BN336" s="402"/>
      <c r="BO336" s="403"/>
      <c r="BP336" s="402"/>
      <c r="BQ336" s="403"/>
      <c r="BR336" s="402"/>
      <c r="BS336" s="403"/>
      <c r="BT336" s="402"/>
      <c r="BU336" s="403"/>
      <c r="BV336" s="337">
        <f>L336+N336+P336+R336+T336+V336+X336+Z336+AB336+AD336+AF336+AH336+AJ336+AL336+AN336+AP336+AR336+AT336+AV336+AX336+AZ336+BB336+BD336+BF336+BH336+BJ336+BL336+BN336+BP336+BR336+BT336</f>
        <v>0</v>
      </c>
      <c r="BW336" s="337">
        <f>M336+O336+Q336+S336+U336+W336+Y336+AA336+AC336+AE336+AG336+AI336+AK336+AM336+AO336+AQ336+AS336+AU336+AW336+AY336+BA336+BC336+BE336+BG336+BI336+BK336+BM336+BO336+BQ336+BS336+BU336</f>
        <v>0</v>
      </c>
    </row>
    <row r="337" spans="1:75" s="64" customFormat="1" ht="21.95" customHeight="1" x14ac:dyDescent="0.2">
      <c r="A337" s="385" t="s">
        <v>3458</v>
      </c>
      <c r="B337" s="386" t="s">
        <v>3459</v>
      </c>
      <c r="C337" s="352" t="s">
        <v>3192</v>
      </c>
      <c r="D337" s="387" t="s">
        <v>3460</v>
      </c>
      <c r="E337" s="388" t="s">
        <v>3461</v>
      </c>
      <c r="F337" s="389" t="s">
        <v>3182</v>
      </c>
      <c r="G337" s="389" t="s">
        <v>3183</v>
      </c>
      <c r="H337" s="390" t="s">
        <v>2138</v>
      </c>
      <c r="I337" s="391" t="s">
        <v>2138</v>
      </c>
      <c r="J337" s="353" t="s">
        <v>3191</v>
      </c>
      <c r="K337" s="353" t="s">
        <v>3187</v>
      </c>
      <c r="L337" s="400"/>
      <c r="M337" s="401"/>
      <c r="N337" s="400"/>
      <c r="O337" s="401"/>
      <c r="P337" s="400"/>
      <c r="Q337" s="401"/>
      <c r="R337" s="400"/>
      <c r="S337" s="401"/>
      <c r="T337" s="400"/>
      <c r="U337" s="401"/>
      <c r="V337" s="400"/>
      <c r="W337" s="401"/>
      <c r="X337" s="400"/>
      <c r="Y337" s="401"/>
      <c r="Z337" s="400"/>
      <c r="AA337" s="401"/>
      <c r="AB337" s="400"/>
      <c r="AC337" s="401"/>
      <c r="AD337" s="400"/>
      <c r="AE337" s="401"/>
      <c r="AF337" s="400"/>
      <c r="AG337" s="401"/>
      <c r="AH337" s="400"/>
      <c r="AI337" s="401"/>
      <c r="AJ337" s="400"/>
      <c r="AK337" s="401"/>
      <c r="AL337" s="400"/>
      <c r="AM337" s="401"/>
      <c r="AN337" s="400"/>
      <c r="AO337" s="401"/>
      <c r="AP337" s="400"/>
      <c r="AQ337" s="401"/>
      <c r="AR337" s="400"/>
      <c r="AS337" s="401"/>
      <c r="AT337" s="400"/>
      <c r="AU337" s="401"/>
      <c r="AV337" s="400"/>
      <c r="AW337" s="401"/>
      <c r="AX337" s="400"/>
      <c r="AY337" s="401"/>
      <c r="AZ337" s="400"/>
      <c r="BA337" s="401"/>
      <c r="BB337" s="400"/>
      <c r="BC337" s="401"/>
      <c r="BD337" s="400"/>
      <c r="BE337" s="401"/>
      <c r="BF337" s="400"/>
      <c r="BG337" s="401"/>
      <c r="BH337" s="400"/>
      <c r="BI337" s="401"/>
      <c r="BJ337" s="400"/>
      <c r="BK337" s="401"/>
      <c r="BL337" s="400"/>
      <c r="BM337" s="401"/>
      <c r="BN337" s="400"/>
      <c r="BO337" s="401"/>
      <c r="BP337" s="400"/>
      <c r="BQ337" s="401"/>
      <c r="BR337" s="400"/>
      <c r="BS337" s="401"/>
      <c r="BT337" s="400"/>
      <c r="BU337" s="401"/>
      <c r="BV337" s="337">
        <f t="shared" ref="BV337:BV340" si="135">L337+N337+P337+R337+T337+V337+X337+Z337+AB337+AD337+AF337+AH337+AJ337+AL337+AN337+AP337+AR337+AT337+AV337+AX337+AZ337+BB337+BD337+BF337+BH337+BJ337+BL337+BN337+BP337+BR337+BT337</f>
        <v>0</v>
      </c>
      <c r="BW337" s="337">
        <f t="shared" ref="BW337:BW340" si="136">M337+O337+Q337+S337+U337+W337+Y337+AA337+AC337+AE337+AG337+AI337+AK337+AM337+AO337+AQ337+AS337+AU337+AW337+AY337+BA337+BC337+BE337+BG337+BI337+BK337+BM337+BO337+BQ337+BS337+BU337</f>
        <v>0</v>
      </c>
    </row>
    <row r="338" spans="1:75" s="64" customFormat="1" ht="21.95" customHeight="1" x14ac:dyDescent="0.2">
      <c r="A338" s="385" t="s">
        <v>3458</v>
      </c>
      <c r="B338" s="386" t="s">
        <v>3459</v>
      </c>
      <c r="C338" s="392" t="s">
        <v>3192</v>
      </c>
      <c r="D338" s="387" t="s">
        <v>3460</v>
      </c>
      <c r="E338" s="388" t="s">
        <v>3461</v>
      </c>
      <c r="F338" s="389" t="s">
        <v>3182</v>
      </c>
      <c r="G338" s="389" t="s">
        <v>3183</v>
      </c>
      <c r="H338" s="390" t="s">
        <v>2138</v>
      </c>
      <c r="I338" s="391" t="s">
        <v>2138</v>
      </c>
      <c r="J338" s="353" t="s">
        <v>3191</v>
      </c>
      <c r="K338" s="355" t="s">
        <v>3188</v>
      </c>
      <c r="L338" s="400"/>
      <c r="M338" s="401"/>
      <c r="N338" s="400"/>
      <c r="O338" s="401"/>
      <c r="P338" s="400"/>
      <c r="Q338" s="401"/>
      <c r="R338" s="400"/>
      <c r="S338" s="401"/>
      <c r="T338" s="400"/>
      <c r="U338" s="401"/>
      <c r="V338" s="400"/>
      <c r="W338" s="401"/>
      <c r="X338" s="400"/>
      <c r="Y338" s="401"/>
      <c r="Z338" s="400"/>
      <c r="AA338" s="401"/>
      <c r="AB338" s="400"/>
      <c r="AC338" s="401"/>
      <c r="AD338" s="400"/>
      <c r="AE338" s="401"/>
      <c r="AF338" s="400"/>
      <c r="AG338" s="401"/>
      <c r="AH338" s="400"/>
      <c r="AI338" s="401"/>
      <c r="AJ338" s="400"/>
      <c r="AK338" s="401"/>
      <c r="AL338" s="400"/>
      <c r="AM338" s="401"/>
      <c r="AN338" s="400"/>
      <c r="AO338" s="401"/>
      <c r="AP338" s="400"/>
      <c r="AQ338" s="401"/>
      <c r="AR338" s="400"/>
      <c r="AS338" s="401"/>
      <c r="AT338" s="400"/>
      <c r="AU338" s="401"/>
      <c r="AV338" s="400"/>
      <c r="AW338" s="401"/>
      <c r="AX338" s="400"/>
      <c r="AY338" s="401"/>
      <c r="AZ338" s="400"/>
      <c r="BA338" s="401"/>
      <c r="BB338" s="400"/>
      <c r="BC338" s="401"/>
      <c r="BD338" s="400"/>
      <c r="BE338" s="401"/>
      <c r="BF338" s="400"/>
      <c r="BG338" s="401"/>
      <c r="BH338" s="400"/>
      <c r="BI338" s="401"/>
      <c r="BJ338" s="400"/>
      <c r="BK338" s="401"/>
      <c r="BL338" s="400"/>
      <c r="BM338" s="401"/>
      <c r="BN338" s="400"/>
      <c r="BO338" s="401"/>
      <c r="BP338" s="400"/>
      <c r="BQ338" s="401"/>
      <c r="BR338" s="400"/>
      <c r="BS338" s="401"/>
      <c r="BT338" s="400"/>
      <c r="BU338" s="401"/>
      <c r="BV338" s="337">
        <f t="shared" si="135"/>
        <v>0</v>
      </c>
      <c r="BW338" s="337">
        <f t="shared" si="136"/>
        <v>0</v>
      </c>
    </row>
    <row r="339" spans="1:75" s="64" customFormat="1" ht="21.95" customHeight="1" x14ac:dyDescent="0.2">
      <c r="A339" s="385" t="s">
        <v>3458</v>
      </c>
      <c r="B339" s="386" t="s">
        <v>3459</v>
      </c>
      <c r="C339" s="392" t="s">
        <v>3192</v>
      </c>
      <c r="D339" s="387" t="s">
        <v>3460</v>
      </c>
      <c r="E339" s="388" t="s">
        <v>3461</v>
      </c>
      <c r="F339" s="389" t="s">
        <v>3182</v>
      </c>
      <c r="G339" s="389" t="s">
        <v>3183</v>
      </c>
      <c r="H339" s="390" t="s">
        <v>2138</v>
      </c>
      <c r="I339" s="391" t="s">
        <v>2138</v>
      </c>
      <c r="J339" s="353" t="s">
        <v>3191</v>
      </c>
      <c r="K339" s="356" t="s">
        <v>3189</v>
      </c>
      <c r="L339" s="400"/>
      <c r="M339" s="401"/>
      <c r="N339" s="400"/>
      <c r="O339" s="401"/>
      <c r="P339" s="400"/>
      <c r="Q339" s="401"/>
      <c r="R339" s="400"/>
      <c r="S339" s="401"/>
      <c r="T339" s="400"/>
      <c r="U339" s="401"/>
      <c r="V339" s="400"/>
      <c r="W339" s="401"/>
      <c r="X339" s="400"/>
      <c r="Y339" s="401"/>
      <c r="Z339" s="400"/>
      <c r="AA339" s="401"/>
      <c r="AB339" s="400"/>
      <c r="AC339" s="401"/>
      <c r="AD339" s="400"/>
      <c r="AE339" s="401"/>
      <c r="AF339" s="400"/>
      <c r="AG339" s="401"/>
      <c r="AH339" s="400"/>
      <c r="AI339" s="401"/>
      <c r="AJ339" s="400"/>
      <c r="AK339" s="401"/>
      <c r="AL339" s="400"/>
      <c r="AM339" s="401"/>
      <c r="AN339" s="400"/>
      <c r="AO339" s="401"/>
      <c r="AP339" s="400"/>
      <c r="AQ339" s="401"/>
      <c r="AR339" s="400"/>
      <c r="AS339" s="401"/>
      <c r="AT339" s="400"/>
      <c r="AU339" s="401"/>
      <c r="AV339" s="400"/>
      <c r="AW339" s="401"/>
      <c r="AX339" s="400"/>
      <c r="AY339" s="401"/>
      <c r="AZ339" s="400"/>
      <c r="BA339" s="401"/>
      <c r="BB339" s="400"/>
      <c r="BC339" s="401"/>
      <c r="BD339" s="400"/>
      <c r="BE339" s="401"/>
      <c r="BF339" s="400"/>
      <c r="BG339" s="401"/>
      <c r="BH339" s="400"/>
      <c r="BI339" s="401"/>
      <c r="BJ339" s="400"/>
      <c r="BK339" s="401"/>
      <c r="BL339" s="400"/>
      <c r="BM339" s="401"/>
      <c r="BN339" s="400"/>
      <c r="BO339" s="401"/>
      <c r="BP339" s="400"/>
      <c r="BQ339" s="401"/>
      <c r="BR339" s="400"/>
      <c r="BS339" s="401"/>
      <c r="BT339" s="400"/>
      <c r="BU339" s="401"/>
      <c r="BV339" s="337">
        <f t="shared" si="135"/>
        <v>0</v>
      </c>
      <c r="BW339" s="337">
        <f t="shared" si="136"/>
        <v>0</v>
      </c>
    </row>
    <row r="340" spans="1:75" s="64" customFormat="1" ht="21.95" customHeight="1" thickBot="1" x14ac:dyDescent="0.25">
      <c r="A340" s="898" t="s">
        <v>3458</v>
      </c>
      <c r="B340" s="393" t="s">
        <v>3459</v>
      </c>
      <c r="C340" s="394" t="s">
        <v>3192</v>
      </c>
      <c r="D340" s="395" t="s">
        <v>3460</v>
      </c>
      <c r="E340" s="411" t="s">
        <v>3461</v>
      </c>
      <c r="F340" s="396" t="s">
        <v>3182</v>
      </c>
      <c r="G340" s="396" t="s">
        <v>3183</v>
      </c>
      <c r="H340" s="397" t="s">
        <v>2138</v>
      </c>
      <c r="I340" s="899" t="s">
        <v>2138</v>
      </c>
      <c r="J340" s="353" t="s">
        <v>3191</v>
      </c>
      <c r="K340" s="357" t="s">
        <v>60</v>
      </c>
      <c r="L340" s="402"/>
      <c r="M340" s="403"/>
      <c r="N340" s="402"/>
      <c r="O340" s="403"/>
      <c r="P340" s="402"/>
      <c r="Q340" s="403"/>
      <c r="R340" s="402"/>
      <c r="S340" s="403"/>
      <c r="T340" s="402"/>
      <c r="U340" s="403"/>
      <c r="V340" s="402"/>
      <c r="W340" s="403"/>
      <c r="X340" s="402"/>
      <c r="Y340" s="403"/>
      <c r="Z340" s="402"/>
      <c r="AA340" s="403"/>
      <c r="AB340" s="402"/>
      <c r="AC340" s="403"/>
      <c r="AD340" s="402"/>
      <c r="AE340" s="403"/>
      <c r="AF340" s="402"/>
      <c r="AG340" s="403"/>
      <c r="AH340" s="402"/>
      <c r="AI340" s="403"/>
      <c r="AJ340" s="402"/>
      <c r="AK340" s="403"/>
      <c r="AL340" s="402"/>
      <c r="AM340" s="403"/>
      <c r="AN340" s="402"/>
      <c r="AO340" s="403"/>
      <c r="AP340" s="402"/>
      <c r="AQ340" s="403"/>
      <c r="AR340" s="402"/>
      <c r="AS340" s="403"/>
      <c r="AT340" s="402"/>
      <c r="AU340" s="403"/>
      <c r="AV340" s="402"/>
      <c r="AW340" s="403"/>
      <c r="AX340" s="402"/>
      <c r="AY340" s="403"/>
      <c r="AZ340" s="402"/>
      <c r="BA340" s="403"/>
      <c r="BB340" s="402"/>
      <c r="BC340" s="403"/>
      <c r="BD340" s="402"/>
      <c r="BE340" s="403"/>
      <c r="BF340" s="402"/>
      <c r="BG340" s="403"/>
      <c r="BH340" s="402"/>
      <c r="BI340" s="403"/>
      <c r="BJ340" s="402"/>
      <c r="BK340" s="403"/>
      <c r="BL340" s="402"/>
      <c r="BM340" s="403"/>
      <c r="BN340" s="402"/>
      <c r="BO340" s="403"/>
      <c r="BP340" s="402"/>
      <c r="BQ340" s="403"/>
      <c r="BR340" s="402"/>
      <c r="BS340" s="403"/>
      <c r="BT340" s="402"/>
      <c r="BU340" s="403"/>
      <c r="BV340" s="337">
        <f t="shared" si="135"/>
        <v>0</v>
      </c>
      <c r="BW340" s="337">
        <f t="shared" si="136"/>
        <v>0</v>
      </c>
    </row>
    <row r="341" spans="1:75" s="64" customFormat="1" ht="21.95" customHeight="1" x14ac:dyDescent="0.25">
      <c r="A341" s="425" t="s">
        <v>3462</v>
      </c>
      <c r="B341" s="526" t="s">
        <v>3463</v>
      </c>
      <c r="C341" s="527">
        <v>1</v>
      </c>
      <c r="D341" s="528" t="s">
        <v>3464</v>
      </c>
      <c r="E341" s="426" t="s">
        <v>3465</v>
      </c>
      <c r="F341" s="529" t="s">
        <v>3182</v>
      </c>
      <c r="G341" s="529" t="s">
        <v>3183</v>
      </c>
      <c r="H341" s="530" t="s">
        <v>2139</v>
      </c>
      <c r="I341" s="384" t="s">
        <v>3466</v>
      </c>
      <c r="J341" s="353" t="s">
        <v>3184</v>
      </c>
      <c r="K341" s="354" t="s">
        <v>3185</v>
      </c>
      <c r="L341" s="402"/>
      <c r="M341" s="403"/>
      <c r="N341" s="402"/>
      <c r="O341" s="403"/>
      <c r="P341" s="402"/>
      <c r="Q341" s="403"/>
      <c r="R341" s="402"/>
      <c r="S341" s="403"/>
      <c r="T341" s="402"/>
      <c r="U341" s="403"/>
      <c r="V341" s="402"/>
      <c r="W341" s="403"/>
      <c r="X341" s="402"/>
      <c r="Y341" s="403"/>
      <c r="Z341" s="402"/>
      <c r="AA341" s="403"/>
      <c r="AB341" s="402"/>
      <c r="AC341" s="403"/>
      <c r="AD341" s="402"/>
      <c r="AE341" s="403"/>
      <c r="AF341" s="402"/>
      <c r="AG341" s="403"/>
      <c r="AH341" s="402"/>
      <c r="AI341" s="403"/>
      <c r="AJ341" s="402"/>
      <c r="AK341" s="403"/>
      <c r="AL341" s="402"/>
      <c r="AM341" s="403"/>
      <c r="AN341" s="402"/>
      <c r="AO341" s="403"/>
      <c r="AP341" s="402"/>
      <c r="AQ341" s="403"/>
      <c r="AR341" s="402"/>
      <c r="AS341" s="403"/>
      <c r="AT341" s="402"/>
      <c r="AU341" s="403"/>
      <c r="AV341" s="402"/>
      <c r="AW341" s="403"/>
      <c r="AX341" s="402"/>
      <c r="AY341" s="403"/>
      <c r="AZ341" s="402"/>
      <c r="BA341" s="403"/>
      <c r="BB341" s="402"/>
      <c r="BC341" s="403"/>
      <c r="BD341" s="402"/>
      <c r="BE341" s="403"/>
      <c r="BF341" s="402"/>
      <c r="BG341" s="403"/>
      <c r="BH341" s="402"/>
      <c r="BI341" s="403"/>
      <c r="BJ341" s="402"/>
      <c r="BK341" s="403"/>
      <c r="BL341" s="402"/>
      <c r="BM341" s="403"/>
      <c r="BN341" s="402"/>
      <c r="BO341" s="403"/>
      <c r="BP341" s="402"/>
      <c r="BQ341" s="403"/>
      <c r="BR341" s="402"/>
      <c r="BS341" s="403"/>
      <c r="BT341" s="402"/>
      <c r="BU341" s="403"/>
      <c r="BV341" s="337">
        <f>L341+N341+P341+R341+T341+V341+X341+Z341+AB341+AD341+AF341+AH341+AJ341+AL341+AN341+AP341+AR341+AT341+AV341+AX341+AZ341+BB341+BD341+BF341+BH341+BJ341+BL341+BN341+BP341+BR341+BT341</f>
        <v>0</v>
      </c>
      <c r="BW341" s="337">
        <f>M341+O341+Q341+S341+U341+W341+Y341+AA341+AC341+AE341+AG341+AI341+AK341+AM341+AO341+AQ341+AS341+AU341+AW341+AY341+BA341+BC341+BE341+BG341+BI341+BK341+BM341+BO341+BQ341+BS341+BU341</f>
        <v>0</v>
      </c>
    </row>
    <row r="342" spans="1:75" s="64" customFormat="1" ht="21.95" customHeight="1" x14ac:dyDescent="0.2">
      <c r="A342" s="385" t="s">
        <v>3462</v>
      </c>
      <c r="B342" s="386" t="s">
        <v>3463</v>
      </c>
      <c r="C342" s="352" t="s">
        <v>3186</v>
      </c>
      <c r="D342" s="387" t="s">
        <v>3464</v>
      </c>
      <c r="E342" s="388" t="s">
        <v>3465</v>
      </c>
      <c r="F342" s="389" t="s">
        <v>3182</v>
      </c>
      <c r="G342" s="389" t="s">
        <v>3183</v>
      </c>
      <c r="H342" s="390" t="s">
        <v>2139</v>
      </c>
      <c r="I342" s="391" t="s">
        <v>3466</v>
      </c>
      <c r="J342" s="353" t="s">
        <v>3184</v>
      </c>
      <c r="K342" s="353" t="s">
        <v>3187</v>
      </c>
      <c r="L342" s="400"/>
      <c r="M342" s="401"/>
      <c r="N342" s="400"/>
      <c r="O342" s="401"/>
      <c r="P342" s="400"/>
      <c r="Q342" s="401"/>
      <c r="R342" s="400"/>
      <c r="S342" s="401"/>
      <c r="T342" s="400"/>
      <c r="U342" s="401"/>
      <c r="V342" s="400"/>
      <c r="W342" s="401"/>
      <c r="X342" s="400"/>
      <c r="Y342" s="401"/>
      <c r="Z342" s="400"/>
      <c r="AA342" s="401"/>
      <c r="AB342" s="400"/>
      <c r="AC342" s="401"/>
      <c r="AD342" s="400"/>
      <c r="AE342" s="401"/>
      <c r="AF342" s="400"/>
      <c r="AG342" s="401"/>
      <c r="AH342" s="400"/>
      <c r="AI342" s="401"/>
      <c r="AJ342" s="400"/>
      <c r="AK342" s="401"/>
      <c r="AL342" s="400"/>
      <c r="AM342" s="401"/>
      <c r="AN342" s="400"/>
      <c r="AO342" s="401"/>
      <c r="AP342" s="400"/>
      <c r="AQ342" s="401"/>
      <c r="AR342" s="400"/>
      <c r="AS342" s="401"/>
      <c r="AT342" s="400"/>
      <c r="AU342" s="401"/>
      <c r="AV342" s="400"/>
      <c r="AW342" s="401"/>
      <c r="AX342" s="400"/>
      <c r="AY342" s="401"/>
      <c r="AZ342" s="400"/>
      <c r="BA342" s="401"/>
      <c r="BB342" s="400"/>
      <c r="BC342" s="401"/>
      <c r="BD342" s="400"/>
      <c r="BE342" s="401"/>
      <c r="BF342" s="400"/>
      <c r="BG342" s="401"/>
      <c r="BH342" s="400"/>
      <c r="BI342" s="401"/>
      <c r="BJ342" s="400"/>
      <c r="BK342" s="401"/>
      <c r="BL342" s="400"/>
      <c r="BM342" s="401"/>
      <c r="BN342" s="400"/>
      <c r="BO342" s="401"/>
      <c r="BP342" s="400"/>
      <c r="BQ342" s="401"/>
      <c r="BR342" s="400"/>
      <c r="BS342" s="401"/>
      <c r="BT342" s="400"/>
      <c r="BU342" s="401"/>
      <c r="BV342" s="337">
        <f t="shared" ref="BV342:BV345" si="137">L342+N342+P342+R342+T342+V342+X342+Z342+AB342+AD342+AF342+AH342+AJ342+AL342+AN342+AP342+AR342+AT342+AV342+AX342+AZ342+BB342+BD342+BF342+BH342+BJ342+BL342+BN342+BP342+BR342+BT342</f>
        <v>0</v>
      </c>
      <c r="BW342" s="337">
        <f t="shared" ref="BW342:BW345" si="138">M342+O342+Q342+S342+U342+W342+Y342+AA342+AC342+AE342+AG342+AI342+AK342+AM342+AO342+AQ342+AS342+AU342+AW342+AY342+BA342+BC342+BE342+BG342+BI342+BK342+BM342+BO342+BQ342+BS342+BU342</f>
        <v>0</v>
      </c>
    </row>
    <row r="343" spans="1:75" s="64" customFormat="1" ht="21.95" customHeight="1" x14ac:dyDescent="0.2">
      <c r="A343" s="385" t="s">
        <v>3462</v>
      </c>
      <c r="B343" s="386" t="s">
        <v>3463</v>
      </c>
      <c r="C343" s="392" t="s">
        <v>3186</v>
      </c>
      <c r="D343" s="387" t="s">
        <v>3464</v>
      </c>
      <c r="E343" s="388" t="s">
        <v>3465</v>
      </c>
      <c r="F343" s="389" t="s">
        <v>3182</v>
      </c>
      <c r="G343" s="389" t="s">
        <v>3183</v>
      </c>
      <c r="H343" s="390" t="s">
        <v>2139</v>
      </c>
      <c r="I343" s="391" t="s">
        <v>3466</v>
      </c>
      <c r="J343" s="353" t="s">
        <v>3184</v>
      </c>
      <c r="K343" s="355" t="s">
        <v>3188</v>
      </c>
      <c r="L343" s="400"/>
      <c r="M343" s="401"/>
      <c r="N343" s="400"/>
      <c r="O343" s="401"/>
      <c r="P343" s="400"/>
      <c r="Q343" s="401"/>
      <c r="R343" s="400"/>
      <c r="S343" s="401"/>
      <c r="T343" s="400"/>
      <c r="U343" s="401"/>
      <c r="V343" s="400"/>
      <c r="W343" s="401"/>
      <c r="X343" s="400"/>
      <c r="Y343" s="401"/>
      <c r="Z343" s="400"/>
      <c r="AA343" s="401"/>
      <c r="AB343" s="400"/>
      <c r="AC343" s="401"/>
      <c r="AD343" s="400"/>
      <c r="AE343" s="401"/>
      <c r="AF343" s="400"/>
      <c r="AG343" s="401"/>
      <c r="AH343" s="400"/>
      <c r="AI343" s="401"/>
      <c r="AJ343" s="400"/>
      <c r="AK343" s="401"/>
      <c r="AL343" s="400"/>
      <c r="AM343" s="401"/>
      <c r="AN343" s="400"/>
      <c r="AO343" s="401"/>
      <c r="AP343" s="400"/>
      <c r="AQ343" s="401"/>
      <c r="AR343" s="400"/>
      <c r="AS343" s="401"/>
      <c r="AT343" s="400"/>
      <c r="AU343" s="401"/>
      <c r="AV343" s="400"/>
      <c r="AW343" s="401"/>
      <c r="AX343" s="400"/>
      <c r="AY343" s="401"/>
      <c r="AZ343" s="400"/>
      <c r="BA343" s="401"/>
      <c r="BB343" s="400"/>
      <c r="BC343" s="401"/>
      <c r="BD343" s="400"/>
      <c r="BE343" s="401"/>
      <c r="BF343" s="400"/>
      <c r="BG343" s="401"/>
      <c r="BH343" s="400"/>
      <c r="BI343" s="401"/>
      <c r="BJ343" s="400"/>
      <c r="BK343" s="401"/>
      <c r="BL343" s="400"/>
      <c r="BM343" s="401"/>
      <c r="BN343" s="400"/>
      <c r="BO343" s="401"/>
      <c r="BP343" s="400"/>
      <c r="BQ343" s="401"/>
      <c r="BR343" s="400"/>
      <c r="BS343" s="401"/>
      <c r="BT343" s="400"/>
      <c r="BU343" s="401"/>
      <c r="BV343" s="337">
        <f t="shared" si="137"/>
        <v>0</v>
      </c>
      <c r="BW343" s="337">
        <f t="shared" si="138"/>
        <v>0</v>
      </c>
    </row>
    <row r="344" spans="1:75" s="64" customFormat="1" ht="21.95" customHeight="1" x14ac:dyDescent="0.2">
      <c r="A344" s="385" t="s">
        <v>3462</v>
      </c>
      <c r="B344" s="386" t="s">
        <v>3463</v>
      </c>
      <c r="C344" s="392" t="s">
        <v>3186</v>
      </c>
      <c r="D344" s="387" t="s">
        <v>3464</v>
      </c>
      <c r="E344" s="388" t="s">
        <v>3465</v>
      </c>
      <c r="F344" s="389" t="s">
        <v>3182</v>
      </c>
      <c r="G344" s="389" t="s">
        <v>3183</v>
      </c>
      <c r="H344" s="390" t="s">
        <v>2139</v>
      </c>
      <c r="I344" s="391" t="s">
        <v>3466</v>
      </c>
      <c r="J344" s="353" t="s">
        <v>3184</v>
      </c>
      <c r="K344" s="356" t="s">
        <v>3189</v>
      </c>
      <c r="L344" s="400"/>
      <c r="M344" s="401"/>
      <c r="N344" s="400"/>
      <c r="O344" s="401"/>
      <c r="P344" s="400"/>
      <c r="Q344" s="401"/>
      <c r="R344" s="400"/>
      <c r="S344" s="401"/>
      <c r="T344" s="400"/>
      <c r="U344" s="401"/>
      <c r="V344" s="400"/>
      <c r="W344" s="401"/>
      <c r="X344" s="400"/>
      <c r="Y344" s="401"/>
      <c r="Z344" s="400"/>
      <c r="AA344" s="401"/>
      <c r="AB344" s="400"/>
      <c r="AC344" s="401"/>
      <c r="AD344" s="400"/>
      <c r="AE344" s="401"/>
      <c r="AF344" s="400"/>
      <c r="AG344" s="401"/>
      <c r="AH344" s="400"/>
      <c r="AI344" s="401"/>
      <c r="AJ344" s="400"/>
      <c r="AK344" s="401"/>
      <c r="AL344" s="400"/>
      <c r="AM344" s="401"/>
      <c r="AN344" s="400"/>
      <c r="AO344" s="401"/>
      <c r="AP344" s="400"/>
      <c r="AQ344" s="401"/>
      <c r="AR344" s="400"/>
      <c r="AS344" s="401"/>
      <c r="AT344" s="400"/>
      <c r="AU344" s="401"/>
      <c r="AV344" s="400"/>
      <c r="AW344" s="401"/>
      <c r="AX344" s="400"/>
      <c r="AY344" s="401"/>
      <c r="AZ344" s="400"/>
      <c r="BA344" s="401"/>
      <c r="BB344" s="400"/>
      <c r="BC344" s="401"/>
      <c r="BD344" s="400"/>
      <c r="BE344" s="401"/>
      <c r="BF344" s="400"/>
      <c r="BG344" s="401"/>
      <c r="BH344" s="400"/>
      <c r="BI344" s="401"/>
      <c r="BJ344" s="400"/>
      <c r="BK344" s="401"/>
      <c r="BL344" s="400"/>
      <c r="BM344" s="401"/>
      <c r="BN344" s="400"/>
      <c r="BO344" s="401"/>
      <c r="BP344" s="400"/>
      <c r="BQ344" s="401"/>
      <c r="BR344" s="400"/>
      <c r="BS344" s="401"/>
      <c r="BT344" s="400"/>
      <c r="BU344" s="401"/>
      <c r="BV344" s="337">
        <f t="shared" si="137"/>
        <v>0</v>
      </c>
      <c r="BW344" s="337">
        <f t="shared" si="138"/>
        <v>0</v>
      </c>
    </row>
    <row r="345" spans="1:75" s="64" customFormat="1" ht="21.95" customHeight="1" thickBot="1" x14ac:dyDescent="0.25">
      <c r="A345" s="898" t="s">
        <v>3462</v>
      </c>
      <c r="B345" s="393" t="s">
        <v>3463</v>
      </c>
      <c r="C345" s="394" t="s">
        <v>3186</v>
      </c>
      <c r="D345" s="395" t="s">
        <v>3464</v>
      </c>
      <c r="E345" s="411" t="s">
        <v>3465</v>
      </c>
      <c r="F345" s="396" t="s">
        <v>3182</v>
      </c>
      <c r="G345" s="396" t="s">
        <v>3183</v>
      </c>
      <c r="H345" s="397" t="s">
        <v>2139</v>
      </c>
      <c r="I345" s="899" t="s">
        <v>3466</v>
      </c>
      <c r="J345" s="353" t="s">
        <v>3184</v>
      </c>
      <c r="K345" s="357" t="s">
        <v>60</v>
      </c>
      <c r="L345" s="402"/>
      <c r="M345" s="403"/>
      <c r="N345" s="402"/>
      <c r="O345" s="403"/>
      <c r="P345" s="402"/>
      <c r="Q345" s="403"/>
      <c r="R345" s="402"/>
      <c r="S345" s="403"/>
      <c r="T345" s="402"/>
      <c r="U345" s="403"/>
      <c r="V345" s="402"/>
      <c r="W345" s="403"/>
      <c r="X345" s="402"/>
      <c r="Y345" s="403"/>
      <c r="Z345" s="402"/>
      <c r="AA345" s="403"/>
      <c r="AB345" s="402"/>
      <c r="AC345" s="403"/>
      <c r="AD345" s="402"/>
      <c r="AE345" s="403"/>
      <c r="AF345" s="402"/>
      <c r="AG345" s="403"/>
      <c r="AH345" s="402"/>
      <c r="AI345" s="403"/>
      <c r="AJ345" s="402"/>
      <c r="AK345" s="403"/>
      <c r="AL345" s="402"/>
      <c r="AM345" s="403"/>
      <c r="AN345" s="402"/>
      <c r="AO345" s="403"/>
      <c r="AP345" s="402"/>
      <c r="AQ345" s="403"/>
      <c r="AR345" s="402"/>
      <c r="AS345" s="403"/>
      <c r="AT345" s="402"/>
      <c r="AU345" s="403"/>
      <c r="AV345" s="402"/>
      <c r="AW345" s="403"/>
      <c r="AX345" s="402"/>
      <c r="AY345" s="403"/>
      <c r="AZ345" s="402"/>
      <c r="BA345" s="403"/>
      <c r="BB345" s="402"/>
      <c r="BC345" s="403"/>
      <c r="BD345" s="402"/>
      <c r="BE345" s="403"/>
      <c r="BF345" s="402"/>
      <c r="BG345" s="403"/>
      <c r="BH345" s="402"/>
      <c r="BI345" s="403"/>
      <c r="BJ345" s="402"/>
      <c r="BK345" s="403"/>
      <c r="BL345" s="402"/>
      <c r="BM345" s="403"/>
      <c r="BN345" s="402"/>
      <c r="BO345" s="403"/>
      <c r="BP345" s="402"/>
      <c r="BQ345" s="403"/>
      <c r="BR345" s="402"/>
      <c r="BS345" s="403"/>
      <c r="BT345" s="402"/>
      <c r="BU345" s="403"/>
      <c r="BV345" s="337">
        <f t="shared" si="137"/>
        <v>0</v>
      </c>
      <c r="BW345" s="337">
        <f t="shared" si="138"/>
        <v>0</v>
      </c>
    </row>
    <row r="346" spans="1:75" s="64" customFormat="1" ht="21.95" customHeight="1" x14ac:dyDescent="0.25">
      <c r="A346" s="425" t="s">
        <v>3467</v>
      </c>
      <c r="B346" s="526" t="s">
        <v>3468</v>
      </c>
      <c r="C346" s="527">
        <v>1</v>
      </c>
      <c r="D346" s="528" t="s">
        <v>3469</v>
      </c>
      <c r="E346" s="426" t="s">
        <v>3470</v>
      </c>
      <c r="F346" s="529" t="s">
        <v>3182</v>
      </c>
      <c r="G346" s="529" t="s">
        <v>3183</v>
      </c>
      <c r="H346" s="530" t="s">
        <v>2140</v>
      </c>
      <c r="I346" s="384" t="s">
        <v>2140</v>
      </c>
      <c r="J346" s="353" t="s">
        <v>3184</v>
      </c>
      <c r="K346" s="354" t="s">
        <v>3185</v>
      </c>
      <c r="L346" s="402"/>
      <c r="M346" s="403"/>
      <c r="N346" s="402"/>
      <c r="O346" s="403"/>
      <c r="P346" s="402"/>
      <c r="Q346" s="403"/>
      <c r="R346" s="402"/>
      <c r="S346" s="403"/>
      <c r="T346" s="402"/>
      <c r="U346" s="403"/>
      <c r="V346" s="402"/>
      <c r="W346" s="403"/>
      <c r="X346" s="402"/>
      <c r="Y346" s="403"/>
      <c r="Z346" s="402"/>
      <c r="AA346" s="403"/>
      <c r="AB346" s="402"/>
      <c r="AC346" s="403"/>
      <c r="AD346" s="402"/>
      <c r="AE346" s="403"/>
      <c r="AF346" s="402"/>
      <c r="AG346" s="403"/>
      <c r="AH346" s="402"/>
      <c r="AI346" s="403"/>
      <c r="AJ346" s="402"/>
      <c r="AK346" s="403"/>
      <c r="AL346" s="402"/>
      <c r="AM346" s="403"/>
      <c r="AN346" s="402"/>
      <c r="AO346" s="403"/>
      <c r="AP346" s="402"/>
      <c r="AQ346" s="403"/>
      <c r="AR346" s="402"/>
      <c r="AS346" s="403"/>
      <c r="AT346" s="402"/>
      <c r="AU346" s="403"/>
      <c r="AV346" s="402"/>
      <c r="AW346" s="403"/>
      <c r="AX346" s="402"/>
      <c r="AY346" s="403"/>
      <c r="AZ346" s="402"/>
      <c r="BA346" s="403"/>
      <c r="BB346" s="402"/>
      <c r="BC346" s="403"/>
      <c r="BD346" s="402"/>
      <c r="BE346" s="403"/>
      <c r="BF346" s="402"/>
      <c r="BG346" s="403"/>
      <c r="BH346" s="402"/>
      <c r="BI346" s="403"/>
      <c r="BJ346" s="402"/>
      <c r="BK346" s="403"/>
      <c r="BL346" s="402"/>
      <c r="BM346" s="403"/>
      <c r="BN346" s="402"/>
      <c r="BO346" s="403"/>
      <c r="BP346" s="402"/>
      <c r="BQ346" s="403"/>
      <c r="BR346" s="402"/>
      <c r="BS346" s="403"/>
      <c r="BT346" s="402"/>
      <c r="BU346" s="403"/>
      <c r="BV346" s="337">
        <f>L346+N346+P346+R346+T346+V346+X346+Z346+AB346+AD346+AF346+AH346+AJ346+AL346+AN346+AP346+AR346+AT346+AV346+AX346+AZ346+BB346+BD346+BF346+BH346+BJ346+BL346+BN346+BP346+BR346+BT346</f>
        <v>0</v>
      </c>
      <c r="BW346" s="337">
        <f>M346+O346+Q346+S346+U346+W346+Y346+AA346+AC346+AE346+AG346+AI346+AK346+AM346+AO346+AQ346+AS346+AU346+AW346+AY346+BA346+BC346+BE346+BG346+BI346+BK346+BM346+BO346+BQ346+BS346+BU346</f>
        <v>0</v>
      </c>
    </row>
    <row r="347" spans="1:75" s="64" customFormat="1" ht="21.95" customHeight="1" x14ac:dyDescent="0.2">
      <c r="A347" s="385" t="s">
        <v>3467</v>
      </c>
      <c r="B347" s="386" t="s">
        <v>3468</v>
      </c>
      <c r="C347" s="352" t="s">
        <v>3186</v>
      </c>
      <c r="D347" s="387" t="s">
        <v>3469</v>
      </c>
      <c r="E347" s="388" t="s">
        <v>3470</v>
      </c>
      <c r="F347" s="389" t="s">
        <v>3182</v>
      </c>
      <c r="G347" s="389" t="s">
        <v>3183</v>
      </c>
      <c r="H347" s="390" t="s">
        <v>2140</v>
      </c>
      <c r="I347" s="391" t="s">
        <v>2140</v>
      </c>
      <c r="J347" s="353" t="s">
        <v>3184</v>
      </c>
      <c r="K347" s="353" t="s">
        <v>3187</v>
      </c>
      <c r="L347" s="400"/>
      <c r="M347" s="401"/>
      <c r="N347" s="400"/>
      <c r="O347" s="401"/>
      <c r="P347" s="400"/>
      <c r="Q347" s="401"/>
      <c r="R347" s="400"/>
      <c r="S347" s="401"/>
      <c r="T347" s="400"/>
      <c r="U347" s="401"/>
      <c r="V347" s="400"/>
      <c r="W347" s="401"/>
      <c r="X347" s="400"/>
      <c r="Y347" s="401"/>
      <c r="Z347" s="400"/>
      <c r="AA347" s="401"/>
      <c r="AB347" s="400"/>
      <c r="AC347" s="401"/>
      <c r="AD347" s="400"/>
      <c r="AE347" s="401"/>
      <c r="AF347" s="400"/>
      <c r="AG347" s="401"/>
      <c r="AH347" s="400"/>
      <c r="AI347" s="401"/>
      <c r="AJ347" s="400"/>
      <c r="AK347" s="401"/>
      <c r="AL347" s="400"/>
      <c r="AM347" s="401"/>
      <c r="AN347" s="400"/>
      <c r="AO347" s="401"/>
      <c r="AP347" s="400"/>
      <c r="AQ347" s="401"/>
      <c r="AR347" s="400"/>
      <c r="AS347" s="401"/>
      <c r="AT347" s="400"/>
      <c r="AU347" s="401"/>
      <c r="AV347" s="400"/>
      <c r="AW347" s="401"/>
      <c r="AX347" s="400"/>
      <c r="AY347" s="401"/>
      <c r="AZ347" s="400"/>
      <c r="BA347" s="401"/>
      <c r="BB347" s="400"/>
      <c r="BC347" s="401"/>
      <c r="BD347" s="400"/>
      <c r="BE347" s="401"/>
      <c r="BF347" s="400"/>
      <c r="BG347" s="401"/>
      <c r="BH347" s="400"/>
      <c r="BI347" s="401"/>
      <c r="BJ347" s="400"/>
      <c r="BK347" s="401"/>
      <c r="BL347" s="400"/>
      <c r="BM347" s="401"/>
      <c r="BN347" s="400"/>
      <c r="BO347" s="401"/>
      <c r="BP347" s="400"/>
      <c r="BQ347" s="401"/>
      <c r="BR347" s="400"/>
      <c r="BS347" s="401"/>
      <c r="BT347" s="400"/>
      <c r="BU347" s="401"/>
      <c r="BV347" s="337">
        <f t="shared" ref="BV347:BV350" si="139">L347+N347+P347+R347+T347+V347+X347+Z347+AB347+AD347+AF347+AH347+AJ347+AL347+AN347+AP347+AR347+AT347+AV347+AX347+AZ347+BB347+BD347+BF347+BH347+BJ347+BL347+BN347+BP347+BR347+BT347</f>
        <v>0</v>
      </c>
      <c r="BW347" s="337">
        <f t="shared" ref="BW347:BW350" si="140">M347+O347+Q347+S347+U347+W347+Y347+AA347+AC347+AE347+AG347+AI347+AK347+AM347+AO347+AQ347+AS347+AU347+AW347+AY347+BA347+BC347+BE347+BG347+BI347+BK347+BM347+BO347+BQ347+BS347+BU347</f>
        <v>0</v>
      </c>
    </row>
    <row r="348" spans="1:75" s="64" customFormat="1" ht="21.95" customHeight="1" x14ac:dyDescent="0.2">
      <c r="A348" s="385" t="s">
        <v>3467</v>
      </c>
      <c r="B348" s="386" t="s">
        <v>3468</v>
      </c>
      <c r="C348" s="392" t="s">
        <v>3186</v>
      </c>
      <c r="D348" s="387" t="s">
        <v>3469</v>
      </c>
      <c r="E348" s="388" t="s">
        <v>3470</v>
      </c>
      <c r="F348" s="389" t="s">
        <v>3182</v>
      </c>
      <c r="G348" s="389" t="s">
        <v>3183</v>
      </c>
      <c r="H348" s="390" t="s">
        <v>2140</v>
      </c>
      <c r="I348" s="391" t="s">
        <v>2140</v>
      </c>
      <c r="J348" s="353" t="s">
        <v>3184</v>
      </c>
      <c r="K348" s="355" t="s">
        <v>3188</v>
      </c>
      <c r="L348" s="400"/>
      <c r="M348" s="401"/>
      <c r="N348" s="400"/>
      <c r="O348" s="401"/>
      <c r="P348" s="400"/>
      <c r="Q348" s="401"/>
      <c r="R348" s="400"/>
      <c r="S348" s="401"/>
      <c r="T348" s="400"/>
      <c r="U348" s="401"/>
      <c r="V348" s="400"/>
      <c r="W348" s="401"/>
      <c r="X348" s="400"/>
      <c r="Y348" s="401"/>
      <c r="Z348" s="400"/>
      <c r="AA348" s="401"/>
      <c r="AB348" s="400"/>
      <c r="AC348" s="401"/>
      <c r="AD348" s="400"/>
      <c r="AE348" s="401"/>
      <c r="AF348" s="400"/>
      <c r="AG348" s="401"/>
      <c r="AH348" s="400"/>
      <c r="AI348" s="401"/>
      <c r="AJ348" s="400"/>
      <c r="AK348" s="401"/>
      <c r="AL348" s="400"/>
      <c r="AM348" s="401"/>
      <c r="AN348" s="400"/>
      <c r="AO348" s="401"/>
      <c r="AP348" s="400"/>
      <c r="AQ348" s="401"/>
      <c r="AR348" s="400"/>
      <c r="AS348" s="401"/>
      <c r="AT348" s="400"/>
      <c r="AU348" s="401"/>
      <c r="AV348" s="400"/>
      <c r="AW348" s="401"/>
      <c r="AX348" s="400"/>
      <c r="AY348" s="401"/>
      <c r="AZ348" s="400"/>
      <c r="BA348" s="401"/>
      <c r="BB348" s="400"/>
      <c r="BC348" s="401"/>
      <c r="BD348" s="400"/>
      <c r="BE348" s="401"/>
      <c r="BF348" s="400"/>
      <c r="BG348" s="401"/>
      <c r="BH348" s="400"/>
      <c r="BI348" s="401"/>
      <c r="BJ348" s="400"/>
      <c r="BK348" s="401"/>
      <c r="BL348" s="400"/>
      <c r="BM348" s="401"/>
      <c r="BN348" s="400"/>
      <c r="BO348" s="401"/>
      <c r="BP348" s="400"/>
      <c r="BQ348" s="401"/>
      <c r="BR348" s="400"/>
      <c r="BS348" s="401"/>
      <c r="BT348" s="400"/>
      <c r="BU348" s="401"/>
      <c r="BV348" s="337">
        <f t="shared" si="139"/>
        <v>0</v>
      </c>
      <c r="BW348" s="337">
        <f t="shared" si="140"/>
        <v>0</v>
      </c>
    </row>
    <row r="349" spans="1:75" s="64" customFormat="1" ht="21.95" customHeight="1" x14ac:dyDescent="0.2">
      <c r="A349" s="385" t="s">
        <v>3467</v>
      </c>
      <c r="B349" s="386" t="s">
        <v>3468</v>
      </c>
      <c r="C349" s="392" t="s">
        <v>3186</v>
      </c>
      <c r="D349" s="387" t="s">
        <v>3469</v>
      </c>
      <c r="E349" s="388" t="s">
        <v>3470</v>
      </c>
      <c r="F349" s="389" t="s">
        <v>3182</v>
      </c>
      <c r="G349" s="389" t="s">
        <v>3183</v>
      </c>
      <c r="H349" s="390" t="s">
        <v>2140</v>
      </c>
      <c r="I349" s="391" t="s">
        <v>2140</v>
      </c>
      <c r="J349" s="353" t="s">
        <v>3184</v>
      </c>
      <c r="K349" s="356" t="s">
        <v>3189</v>
      </c>
      <c r="L349" s="400"/>
      <c r="M349" s="401"/>
      <c r="N349" s="400"/>
      <c r="O349" s="401"/>
      <c r="P349" s="400"/>
      <c r="Q349" s="401"/>
      <c r="R349" s="400"/>
      <c r="S349" s="401"/>
      <c r="T349" s="400"/>
      <c r="U349" s="401"/>
      <c r="V349" s="400"/>
      <c r="W349" s="401"/>
      <c r="X349" s="400"/>
      <c r="Y349" s="401"/>
      <c r="Z349" s="400"/>
      <c r="AA349" s="401"/>
      <c r="AB349" s="400"/>
      <c r="AC349" s="401"/>
      <c r="AD349" s="400"/>
      <c r="AE349" s="401"/>
      <c r="AF349" s="400"/>
      <c r="AG349" s="401"/>
      <c r="AH349" s="400"/>
      <c r="AI349" s="401"/>
      <c r="AJ349" s="400"/>
      <c r="AK349" s="401"/>
      <c r="AL349" s="400"/>
      <c r="AM349" s="401"/>
      <c r="AN349" s="400"/>
      <c r="AO349" s="401"/>
      <c r="AP349" s="400"/>
      <c r="AQ349" s="401"/>
      <c r="AR349" s="400"/>
      <c r="AS349" s="401"/>
      <c r="AT349" s="400"/>
      <c r="AU349" s="401"/>
      <c r="AV349" s="400"/>
      <c r="AW349" s="401"/>
      <c r="AX349" s="400"/>
      <c r="AY349" s="401"/>
      <c r="AZ349" s="400"/>
      <c r="BA349" s="401"/>
      <c r="BB349" s="400"/>
      <c r="BC349" s="401"/>
      <c r="BD349" s="400"/>
      <c r="BE349" s="401"/>
      <c r="BF349" s="400"/>
      <c r="BG349" s="401"/>
      <c r="BH349" s="400"/>
      <c r="BI349" s="401"/>
      <c r="BJ349" s="400"/>
      <c r="BK349" s="401"/>
      <c r="BL349" s="400"/>
      <c r="BM349" s="401"/>
      <c r="BN349" s="400"/>
      <c r="BO349" s="401"/>
      <c r="BP349" s="400"/>
      <c r="BQ349" s="401"/>
      <c r="BR349" s="400"/>
      <c r="BS349" s="401"/>
      <c r="BT349" s="400"/>
      <c r="BU349" s="401"/>
      <c r="BV349" s="337">
        <f t="shared" si="139"/>
        <v>0</v>
      </c>
      <c r="BW349" s="337">
        <f t="shared" si="140"/>
        <v>0</v>
      </c>
    </row>
    <row r="350" spans="1:75" s="64" customFormat="1" ht="21.95" customHeight="1" thickBot="1" x14ac:dyDescent="0.25">
      <c r="A350" s="898" t="s">
        <v>3467</v>
      </c>
      <c r="B350" s="393" t="s">
        <v>3468</v>
      </c>
      <c r="C350" s="394" t="s">
        <v>3186</v>
      </c>
      <c r="D350" s="395" t="s">
        <v>3469</v>
      </c>
      <c r="E350" s="411" t="s">
        <v>3470</v>
      </c>
      <c r="F350" s="396" t="s">
        <v>3182</v>
      </c>
      <c r="G350" s="396" t="s">
        <v>3183</v>
      </c>
      <c r="H350" s="397" t="s">
        <v>2140</v>
      </c>
      <c r="I350" s="899" t="s">
        <v>2140</v>
      </c>
      <c r="J350" s="353" t="s">
        <v>3184</v>
      </c>
      <c r="K350" s="357" t="s">
        <v>60</v>
      </c>
      <c r="L350" s="402"/>
      <c r="M350" s="403"/>
      <c r="N350" s="402"/>
      <c r="O350" s="403"/>
      <c r="P350" s="402"/>
      <c r="Q350" s="403"/>
      <c r="R350" s="402"/>
      <c r="S350" s="403"/>
      <c r="T350" s="402"/>
      <c r="U350" s="403"/>
      <c r="V350" s="402"/>
      <c r="W350" s="403"/>
      <c r="X350" s="402"/>
      <c r="Y350" s="403"/>
      <c r="Z350" s="402"/>
      <c r="AA350" s="403"/>
      <c r="AB350" s="402"/>
      <c r="AC350" s="403"/>
      <c r="AD350" s="402"/>
      <c r="AE350" s="403"/>
      <c r="AF350" s="402"/>
      <c r="AG350" s="403"/>
      <c r="AH350" s="402"/>
      <c r="AI350" s="403"/>
      <c r="AJ350" s="402"/>
      <c r="AK350" s="403"/>
      <c r="AL350" s="402"/>
      <c r="AM350" s="403"/>
      <c r="AN350" s="402"/>
      <c r="AO350" s="403"/>
      <c r="AP350" s="402"/>
      <c r="AQ350" s="403"/>
      <c r="AR350" s="402"/>
      <c r="AS350" s="403"/>
      <c r="AT350" s="402"/>
      <c r="AU350" s="403"/>
      <c r="AV350" s="402"/>
      <c r="AW350" s="403"/>
      <c r="AX350" s="402"/>
      <c r="AY350" s="403"/>
      <c r="AZ350" s="402"/>
      <c r="BA350" s="403"/>
      <c r="BB350" s="402"/>
      <c r="BC350" s="403"/>
      <c r="BD350" s="402"/>
      <c r="BE350" s="403"/>
      <c r="BF350" s="402"/>
      <c r="BG350" s="403"/>
      <c r="BH350" s="402"/>
      <c r="BI350" s="403"/>
      <c r="BJ350" s="402"/>
      <c r="BK350" s="403"/>
      <c r="BL350" s="402"/>
      <c r="BM350" s="403"/>
      <c r="BN350" s="402"/>
      <c r="BO350" s="403"/>
      <c r="BP350" s="402"/>
      <c r="BQ350" s="403"/>
      <c r="BR350" s="402"/>
      <c r="BS350" s="403"/>
      <c r="BT350" s="402"/>
      <c r="BU350" s="403"/>
      <c r="BV350" s="337">
        <f t="shared" si="139"/>
        <v>0</v>
      </c>
      <c r="BW350" s="337">
        <f t="shared" si="140"/>
        <v>0</v>
      </c>
    </row>
    <row r="351" spans="1:75" s="64" customFormat="1" ht="21.95" customHeight="1" x14ac:dyDescent="0.25">
      <c r="A351" s="425" t="s">
        <v>3471</v>
      </c>
      <c r="B351" s="526" t="s">
        <v>3472</v>
      </c>
      <c r="C351" s="527">
        <v>1</v>
      </c>
      <c r="D351" s="528" t="s">
        <v>3473</v>
      </c>
      <c r="E351" s="426" t="s">
        <v>3474</v>
      </c>
      <c r="F351" s="529" t="s">
        <v>3182</v>
      </c>
      <c r="G351" s="529" t="s">
        <v>3183</v>
      </c>
      <c r="H351" s="530" t="s">
        <v>2141</v>
      </c>
      <c r="I351" s="384" t="s">
        <v>2141</v>
      </c>
      <c r="J351" s="353" t="s">
        <v>3184</v>
      </c>
      <c r="K351" s="354" t="s">
        <v>3185</v>
      </c>
      <c r="L351" s="402"/>
      <c r="M351" s="403"/>
      <c r="N351" s="402"/>
      <c r="O351" s="403"/>
      <c r="P351" s="402"/>
      <c r="Q351" s="403"/>
      <c r="R351" s="402"/>
      <c r="S351" s="403"/>
      <c r="T351" s="402"/>
      <c r="U351" s="403"/>
      <c r="V351" s="402"/>
      <c r="W351" s="403"/>
      <c r="X351" s="402"/>
      <c r="Y351" s="403"/>
      <c r="Z351" s="402"/>
      <c r="AA351" s="403"/>
      <c r="AB351" s="402"/>
      <c r="AC351" s="403"/>
      <c r="AD351" s="402"/>
      <c r="AE351" s="403"/>
      <c r="AF351" s="402"/>
      <c r="AG351" s="403"/>
      <c r="AH351" s="402"/>
      <c r="AI351" s="403"/>
      <c r="AJ351" s="402"/>
      <c r="AK351" s="403"/>
      <c r="AL351" s="402"/>
      <c r="AM351" s="403"/>
      <c r="AN351" s="402"/>
      <c r="AO351" s="403"/>
      <c r="AP351" s="402"/>
      <c r="AQ351" s="403"/>
      <c r="AR351" s="402"/>
      <c r="AS351" s="403"/>
      <c r="AT351" s="402"/>
      <c r="AU351" s="403"/>
      <c r="AV351" s="402"/>
      <c r="AW351" s="403"/>
      <c r="AX351" s="402"/>
      <c r="AY351" s="403"/>
      <c r="AZ351" s="402"/>
      <c r="BA351" s="403"/>
      <c r="BB351" s="402"/>
      <c r="BC351" s="403"/>
      <c r="BD351" s="402"/>
      <c r="BE351" s="403"/>
      <c r="BF351" s="402"/>
      <c r="BG351" s="403"/>
      <c r="BH351" s="402"/>
      <c r="BI351" s="403"/>
      <c r="BJ351" s="402"/>
      <c r="BK351" s="403"/>
      <c r="BL351" s="402"/>
      <c r="BM351" s="403"/>
      <c r="BN351" s="402"/>
      <c r="BO351" s="403"/>
      <c r="BP351" s="402"/>
      <c r="BQ351" s="403"/>
      <c r="BR351" s="402"/>
      <c r="BS351" s="403"/>
      <c r="BT351" s="402"/>
      <c r="BU351" s="403"/>
      <c r="BV351" s="337">
        <f>L351+N351+P351+R351+T351+V351+X351+Z351+AB351+AD351+AF351+AH351+AJ351+AL351+AN351+AP351+AR351+AT351+AV351+AX351+AZ351+BB351+BD351+BF351+BH351+BJ351+BL351+BN351+BP351+BR351+BT351</f>
        <v>0</v>
      </c>
      <c r="BW351" s="337">
        <f>M351+O351+Q351+S351+U351+W351+Y351+AA351+AC351+AE351+AG351+AI351+AK351+AM351+AO351+AQ351+AS351+AU351+AW351+AY351+BA351+BC351+BE351+BG351+BI351+BK351+BM351+BO351+BQ351+BS351+BU351</f>
        <v>0</v>
      </c>
    </row>
    <row r="352" spans="1:75" s="64" customFormat="1" ht="21.95" customHeight="1" x14ac:dyDescent="0.2">
      <c r="A352" s="385" t="s">
        <v>3471</v>
      </c>
      <c r="B352" s="386" t="s">
        <v>3472</v>
      </c>
      <c r="C352" s="352" t="s">
        <v>3186</v>
      </c>
      <c r="D352" s="387" t="s">
        <v>3473</v>
      </c>
      <c r="E352" s="388" t="s">
        <v>3474</v>
      </c>
      <c r="F352" s="389" t="s">
        <v>3182</v>
      </c>
      <c r="G352" s="389" t="s">
        <v>3183</v>
      </c>
      <c r="H352" s="390" t="s">
        <v>2141</v>
      </c>
      <c r="I352" s="391" t="s">
        <v>2141</v>
      </c>
      <c r="J352" s="353" t="s">
        <v>3184</v>
      </c>
      <c r="K352" s="353" t="s">
        <v>3187</v>
      </c>
      <c r="L352" s="400">
        <v>2</v>
      </c>
      <c r="M352" s="401"/>
      <c r="N352" s="400">
        <v>1</v>
      </c>
      <c r="O352" s="401"/>
      <c r="P352" s="400"/>
      <c r="Q352" s="401"/>
      <c r="R352" s="400"/>
      <c r="S352" s="401"/>
      <c r="T352" s="400"/>
      <c r="U352" s="401"/>
      <c r="V352" s="400">
        <v>2</v>
      </c>
      <c r="W352" s="401"/>
      <c r="X352" s="400"/>
      <c r="Y352" s="401"/>
      <c r="Z352" s="400">
        <v>2</v>
      </c>
      <c r="AA352" s="401"/>
      <c r="AB352" s="400">
        <v>1</v>
      </c>
      <c r="AC352" s="401"/>
      <c r="AD352" s="400">
        <v>2</v>
      </c>
      <c r="AE352" s="401"/>
      <c r="AF352" s="400"/>
      <c r="AG352" s="401"/>
      <c r="AH352" s="400"/>
      <c r="AI352" s="401"/>
      <c r="AJ352" s="400">
        <v>2</v>
      </c>
      <c r="AK352" s="401"/>
      <c r="AL352" s="400"/>
      <c r="AM352" s="401"/>
      <c r="AN352" s="400">
        <v>2</v>
      </c>
      <c r="AO352" s="401"/>
      <c r="AP352" s="400">
        <v>1</v>
      </c>
      <c r="AQ352" s="401"/>
      <c r="AR352" s="400">
        <v>2</v>
      </c>
      <c r="AS352" s="401"/>
      <c r="AT352" s="400"/>
      <c r="AU352" s="401"/>
      <c r="AV352" s="400"/>
      <c r="AW352" s="401"/>
      <c r="AX352" s="400"/>
      <c r="AY352" s="401"/>
      <c r="AZ352" s="400"/>
      <c r="BA352" s="401"/>
      <c r="BB352" s="400">
        <v>2</v>
      </c>
      <c r="BC352" s="401"/>
      <c r="BD352" s="400">
        <v>1</v>
      </c>
      <c r="BE352" s="401"/>
      <c r="BF352" s="400">
        <v>2</v>
      </c>
      <c r="BG352" s="401"/>
      <c r="BH352" s="400"/>
      <c r="BI352" s="401"/>
      <c r="BJ352" s="400"/>
      <c r="BK352" s="401"/>
      <c r="BL352" s="400">
        <v>2</v>
      </c>
      <c r="BM352" s="401"/>
      <c r="BN352" s="400"/>
      <c r="BO352" s="401"/>
      <c r="BP352" s="400">
        <v>2</v>
      </c>
      <c r="BQ352" s="401"/>
      <c r="BR352" s="400">
        <v>1</v>
      </c>
      <c r="BS352" s="401"/>
      <c r="BT352" s="400"/>
      <c r="BU352" s="401"/>
      <c r="BV352" s="337">
        <f t="shared" ref="BV352:BV355" si="141">L352+N352+P352+R352+T352+V352+X352+Z352+AB352+AD352+AF352+AH352+AJ352+AL352+AN352+AP352+AR352+AT352+AV352+AX352+AZ352+BB352+BD352+BF352+BH352+BJ352+BL352+BN352+BP352+BR352+BT352</f>
        <v>27</v>
      </c>
      <c r="BW352" s="337">
        <f t="shared" ref="BW352:BW355" si="142">M352+O352+Q352+S352+U352+W352+Y352+AA352+AC352+AE352+AG352+AI352+AK352+AM352+AO352+AQ352+AS352+AU352+AW352+AY352+BA352+BC352+BE352+BG352+BI352+BK352+BM352+BO352+BQ352+BS352+BU352</f>
        <v>0</v>
      </c>
    </row>
    <row r="353" spans="1:75" s="64" customFormat="1" ht="21.95" customHeight="1" x14ac:dyDescent="0.2">
      <c r="A353" s="385" t="s">
        <v>3471</v>
      </c>
      <c r="B353" s="386" t="s">
        <v>3472</v>
      </c>
      <c r="C353" s="392" t="s">
        <v>3186</v>
      </c>
      <c r="D353" s="387" t="s">
        <v>3473</v>
      </c>
      <c r="E353" s="388" t="s">
        <v>3474</v>
      </c>
      <c r="F353" s="389" t="s">
        <v>3182</v>
      </c>
      <c r="G353" s="389" t="s">
        <v>3183</v>
      </c>
      <c r="H353" s="390" t="s">
        <v>2141</v>
      </c>
      <c r="I353" s="391" t="s">
        <v>2141</v>
      </c>
      <c r="J353" s="353" t="s">
        <v>3184</v>
      </c>
      <c r="K353" s="355" t="s">
        <v>3188</v>
      </c>
      <c r="L353" s="400"/>
      <c r="M353" s="401"/>
      <c r="N353" s="400"/>
      <c r="O353" s="401"/>
      <c r="P353" s="400"/>
      <c r="Q353" s="401"/>
      <c r="R353" s="400"/>
      <c r="S353" s="401"/>
      <c r="T353" s="400"/>
      <c r="U353" s="401"/>
      <c r="V353" s="400"/>
      <c r="W353" s="401"/>
      <c r="X353" s="400"/>
      <c r="Y353" s="401"/>
      <c r="Z353" s="400"/>
      <c r="AA353" s="401"/>
      <c r="AB353" s="400"/>
      <c r="AC353" s="401"/>
      <c r="AD353" s="400"/>
      <c r="AE353" s="401"/>
      <c r="AF353" s="400"/>
      <c r="AG353" s="401"/>
      <c r="AH353" s="400"/>
      <c r="AI353" s="401"/>
      <c r="AJ353" s="400"/>
      <c r="AK353" s="401"/>
      <c r="AL353" s="400"/>
      <c r="AM353" s="401"/>
      <c r="AN353" s="400"/>
      <c r="AO353" s="401"/>
      <c r="AP353" s="400"/>
      <c r="AQ353" s="401"/>
      <c r="AR353" s="400"/>
      <c r="AS353" s="401"/>
      <c r="AT353" s="400"/>
      <c r="AU353" s="401"/>
      <c r="AV353" s="400"/>
      <c r="AW353" s="401"/>
      <c r="AX353" s="400"/>
      <c r="AY353" s="401"/>
      <c r="AZ353" s="400"/>
      <c r="BA353" s="401"/>
      <c r="BB353" s="400"/>
      <c r="BC353" s="401"/>
      <c r="BD353" s="400"/>
      <c r="BE353" s="401"/>
      <c r="BF353" s="400"/>
      <c r="BG353" s="401"/>
      <c r="BH353" s="400"/>
      <c r="BI353" s="401"/>
      <c r="BJ353" s="400"/>
      <c r="BK353" s="401"/>
      <c r="BL353" s="400"/>
      <c r="BM353" s="401"/>
      <c r="BN353" s="400"/>
      <c r="BO353" s="401"/>
      <c r="BP353" s="400"/>
      <c r="BQ353" s="401"/>
      <c r="BR353" s="400"/>
      <c r="BS353" s="401"/>
      <c r="BT353" s="400"/>
      <c r="BU353" s="401"/>
      <c r="BV353" s="337">
        <f t="shared" si="141"/>
        <v>0</v>
      </c>
      <c r="BW353" s="337">
        <f t="shared" si="142"/>
        <v>0</v>
      </c>
    </row>
    <row r="354" spans="1:75" s="64" customFormat="1" ht="21.95" customHeight="1" x14ac:dyDescent="0.2">
      <c r="A354" s="385" t="s">
        <v>3471</v>
      </c>
      <c r="B354" s="386" t="s">
        <v>3472</v>
      </c>
      <c r="C354" s="392" t="s">
        <v>3186</v>
      </c>
      <c r="D354" s="387" t="s">
        <v>3473</v>
      </c>
      <c r="E354" s="388" t="s">
        <v>3474</v>
      </c>
      <c r="F354" s="389" t="s">
        <v>3182</v>
      </c>
      <c r="G354" s="389" t="s">
        <v>3183</v>
      </c>
      <c r="H354" s="390" t="s">
        <v>2141</v>
      </c>
      <c r="I354" s="391" t="s">
        <v>2141</v>
      </c>
      <c r="J354" s="353" t="s">
        <v>3184</v>
      </c>
      <c r="K354" s="356" t="s">
        <v>3189</v>
      </c>
      <c r="L354" s="400"/>
      <c r="M354" s="401"/>
      <c r="N354" s="400"/>
      <c r="O354" s="401"/>
      <c r="P354" s="400"/>
      <c r="Q354" s="401"/>
      <c r="R354" s="400"/>
      <c r="S354" s="401"/>
      <c r="T354" s="400"/>
      <c r="U354" s="401"/>
      <c r="V354" s="400"/>
      <c r="W354" s="401"/>
      <c r="X354" s="400"/>
      <c r="Y354" s="401"/>
      <c r="Z354" s="400"/>
      <c r="AA354" s="401"/>
      <c r="AB354" s="400"/>
      <c r="AC354" s="401"/>
      <c r="AD354" s="400"/>
      <c r="AE354" s="401"/>
      <c r="AF354" s="400"/>
      <c r="AG354" s="401"/>
      <c r="AH354" s="400"/>
      <c r="AI354" s="401"/>
      <c r="AJ354" s="400"/>
      <c r="AK354" s="401"/>
      <c r="AL354" s="400"/>
      <c r="AM354" s="401"/>
      <c r="AN354" s="400"/>
      <c r="AO354" s="401"/>
      <c r="AP354" s="400"/>
      <c r="AQ354" s="401"/>
      <c r="AR354" s="400"/>
      <c r="AS354" s="401"/>
      <c r="AT354" s="400"/>
      <c r="AU354" s="401"/>
      <c r="AV354" s="400"/>
      <c r="AW354" s="401"/>
      <c r="AX354" s="400"/>
      <c r="AY354" s="401"/>
      <c r="AZ354" s="400"/>
      <c r="BA354" s="401"/>
      <c r="BB354" s="400"/>
      <c r="BC354" s="401"/>
      <c r="BD354" s="400"/>
      <c r="BE354" s="401"/>
      <c r="BF354" s="400"/>
      <c r="BG354" s="401"/>
      <c r="BH354" s="400"/>
      <c r="BI354" s="401"/>
      <c r="BJ354" s="400"/>
      <c r="BK354" s="401"/>
      <c r="BL354" s="400"/>
      <c r="BM354" s="401"/>
      <c r="BN354" s="400"/>
      <c r="BO354" s="401"/>
      <c r="BP354" s="400"/>
      <c r="BQ354" s="401"/>
      <c r="BR354" s="400"/>
      <c r="BS354" s="401"/>
      <c r="BT354" s="400"/>
      <c r="BU354" s="401"/>
      <c r="BV354" s="337">
        <f t="shared" si="141"/>
        <v>0</v>
      </c>
      <c r="BW354" s="337">
        <f t="shared" si="142"/>
        <v>0</v>
      </c>
    </row>
    <row r="355" spans="1:75" s="64" customFormat="1" ht="21.95" customHeight="1" thickBot="1" x14ac:dyDescent="0.25">
      <c r="A355" s="898" t="s">
        <v>3471</v>
      </c>
      <c r="B355" s="393" t="s">
        <v>3472</v>
      </c>
      <c r="C355" s="394" t="s">
        <v>3186</v>
      </c>
      <c r="D355" s="395" t="s">
        <v>3473</v>
      </c>
      <c r="E355" s="411" t="s">
        <v>3474</v>
      </c>
      <c r="F355" s="396" t="s">
        <v>3182</v>
      </c>
      <c r="G355" s="396" t="s">
        <v>3183</v>
      </c>
      <c r="H355" s="397" t="s">
        <v>2141</v>
      </c>
      <c r="I355" s="899" t="s">
        <v>2141</v>
      </c>
      <c r="J355" s="353" t="s">
        <v>3184</v>
      </c>
      <c r="K355" s="357" t="s">
        <v>60</v>
      </c>
      <c r="L355" s="402"/>
      <c r="M355" s="403"/>
      <c r="N355" s="402"/>
      <c r="O355" s="403"/>
      <c r="P355" s="402"/>
      <c r="Q355" s="403"/>
      <c r="R355" s="402"/>
      <c r="S355" s="403"/>
      <c r="T355" s="402"/>
      <c r="U355" s="403"/>
      <c r="V355" s="402"/>
      <c r="W355" s="403"/>
      <c r="X355" s="402"/>
      <c r="Y355" s="403"/>
      <c r="Z355" s="402"/>
      <c r="AA355" s="403"/>
      <c r="AB355" s="402"/>
      <c r="AC355" s="403"/>
      <c r="AD355" s="402"/>
      <c r="AE355" s="403"/>
      <c r="AF355" s="402"/>
      <c r="AG355" s="403"/>
      <c r="AH355" s="402"/>
      <c r="AI355" s="403"/>
      <c r="AJ355" s="402"/>
      <c r="AK355" s="403"/>
      <c r="AL355" s="402"/>
      <c r="AM355" s="403"/>
      <c r="AN355" s="402"/>
      <c r="AO355" s="403"/>
      <c r="AP355" s="402"/>
      <c r="AQ355" s="403"/>
      <c r="AR355" s="402"/>
      <c r="AS355" s="403"/>
      <c r="AT355" s="402"/>
      <c r="AU355" s="403"/>
      <c r="AV355" s="402"/>
      <c r="AW355" s="403"/>
      <c r="AX355" s="402"/>
      <c r="AY355" s="403"/>
      <c r="AZ355" s="402"/>
      <c r="BA355" s="403"/>
      <c r="BB355" s="402"/>
      <c r="BC355" s="403"/>
      <c r="BD355" s="402"/>
      <c r="BE355" s="403"/>
      <c r="BF355" s="402"/>
      <c r="BG355" s="403"/>
      <c r="BH355" s="402"/>
      <c r="BI355" s="403"/>
      <c r="BJ355" s="402"/>
      <c r="BK355" s="403"/>
      <c r="BL355" s="402"/>
      <c r="BM355" s="403"/>
      <c r="BN355" s="402"/>
      <c r="BO355" s="403"/>
      <c r="BP355" s="402"/>
      <c r="BQ355" s="403"/>
      <c r="BR355" s="402"/>
      <c r="BS355" s="403"/>
      <c r="BT355" s="402"/>
      <c r="BU355" s="403"/>
      <c r="BV355" s="337">
        <f t="shared" si="141"/>
        <v>0</v>
      </c>
      <c r="BW355" s="337">
        <f t="shared" si="142"/>
        <v>0</v>
      </c>
    </row>
    <row r="356" spans="1:75" s="64" customFormat="1" ht="21.95" customHeight="1" x14ac:dyDescent="0.25">
      <c r="A356" s="425" t="s">
        <v>3475</v>
      </c>
      <c r="B356" s="526" t="s">
        <v>3476</v>
      </c>
      <c r="C356" s="527">
        <v>1</v>
      </c>
      <c r="D356" s="528" t="s">
        <v>3477</v>
      </c>
      <c r="E356" s="426" t="s">
        <v>3478</v>
      </c>
      <c r="F356" s="529" t="s">
        <v>3182</v>
      </c>
      <c r="G356" s="529" t="s">
        <v>3183</v>
      </c>
      <c r="H356" s="530" t="s">
        <v>2142</v>
      </c>
      <c r="I356" s="384" t="s">
        <v>2142</v>
      </c>
      <c r="J356" s="353" t="s">
        <v>3184</v>
      </c>
      <c r="K356" s="354" t="s">
        <v>3185</v>
      </c>
      <c r="L356" s="402"/>
      <c r="M356" s="403"/>
      <c r="N356" s="402"/>
      <c r="O356" s="403"/>
      <c r="P356" s="402"/>
      <c r="Q356" s="403"/>
      <c r="R356" s="402"/>
      <c r="S356" s="403"/>
      <c r="T356" s="402"/>
      <c r="U356" s="403"/>
      <c r="V356" s="402"/>
      <c r="W356" s="403"/>
      <c r="X356" s="402"/>
      <c r="Y356" s="403"/>
      <c r="Z356" s="402"/>
      <c r="AA356" s="403"/>
      <c r="AB356" s="402"/>
      <c r="AC356" s="403"/>
      <c r="AD356" s="402"/>
      <c r="AE356" s="403"/>
      <c r="AF356" s="402"/>
      <c r="AG356" s="403"/>
      <c r="AH356" s="402"/>
      <c r="AI356" s="403"/>
      <c r="AJ356" s="402"/>
      <c r="AK356" s="403"/>
      <c r="AL356" s="402"/>
      <c r="AM356" s="403"/>
      <c r="AN356" s="402"/>
      <c r="AO356" s="403"/>
      <c r="AP356" s="402"/>
      <c r="AQ356" s="403"/>
      <c r="AR356" s="402"/>
      <c r="AS356" s="403"/>
      <c r="AT356" s="402"/>
      <c r="AU356" s="403"/>
      <c r="AV356" s="402"/>
      <c r="AW356" s="403"/>
      <c r="AX356" s="402"/>
      <c r="AY356" s="403"/>
      <c r="AZ356" s="402"/>
      <c r="BA356" s="403"/>
      <c r="BB356" s="402"/>
      <c r="BC356" s="403"/>
      <c r="BD356" s="402"/>
      <c r="BE356" s="403"/>
      <c r="BF356" s="402"/>
      <c r="BG356" s="403"/>
      <c r="BH356" s="402"/>
      <c r="BI356" s="403"/>
      <c r="BJ356" s="402"/>
      <c r="BK356" s="403"/>
      <c r="BL356" s="402"/>
      <c r="BM356" s="403"/>
      <c r="BN356" s="402"/>
      <c r="BO356" s="403"/>
      <c r="BP356" s="402"/>
      <c r="BQ356" s="403"/>
      <c r="BR356" s="402"/>
      <c r="BS356" s="403"/>
      <c r="BT356" s="402"/>
      <c r="BU356" s="403"/>
      <c r="BV356" s="337">
        <f>L356+N356+P356+R356+T356+V356+X356+Z356+AB356+AD356+AF356+AH356+AJ356+AL356+AN356+AP356+AR356+AT356+AV356+AX356+AZ356+BB356+BD356+BF356+BH356+BJ356+BL356+BN356+BP356+BR356+BT356</f>
        <v>0</v>
      </c>
      <c r="BW356" s="337">
        <f>M356+O356+Q356+S356+U356+W356+Y356+AA356+AC356+AE356+AG356+AI356+AK356+AM356+AO356+AQ356+AS356+AU356+AW356+AY356+BA356+BC356+BE356+BG356+BI356+BK356+BM356+BO356+BQ356+BS356+BU356</f>
        <v>0</v>
      </c>
    </row>
    <row r="357" spans="1:75" s="64" customFormat="1" ht="21.95" customHeight="1" x14ac:dyDescent="0.2">
      <c r="A357" s="385" t="s">
        <v>3475</v>
      </c>
      <c r="B357" s="386" t="s">
        <v>3476</v>
      </c>
      <c r="C357" s="352" t="s">
        <v>3186</v>
      </c>
      <c r="D357" s="387" t="s">
        <v>3477</v>
      </c>
      <c r="E357" s="388" t="s">
        <v>3478</v>
      </c>
      <c r="F357" s="389" t="s">
        <v>3182</v>
      </c>
      <c r="G357" s="389" t="s">
        <v>3183</v>
      </c>
      <c r="H357" s="390" t="s">
        <v>2142</v>
      </c>
      <c r="I357" s="391" t="s">
        <v>2142</v>
      </c>
      <c r="J357" s="353" t="s">
        <v>3184</v>
      </c>
      <c r="K357" s="353" t="s">
        <v>3187</v>
      </c>
      <c r="L357" s="400">
        <v>2</v>
      </c>
      <c r="M357" s="401"/>
      <c r="N357" s="400">
        <v>3</v>
      </c>
      <c r="O357" s="401"/>
      <c r="P357" s="400"/>
      <c r="Q357" s="401"/>
      <c r="R357" s="400"/>
      <c r="S357" s="401"/>
      <c r="T357" s="400"/>
      <c r="U357" s="401"/>
      <c r="V357" s="400">
        <v>1</v>
      </c>
      <c r="W357" s="401"/>
      <c r="X357" s="400"/>
      <c r="Y357" s="401"/>
      <c r="Z357" s="400">
        <v>2</v>
      </c>
      <c r="AA357" s="401"/>
      <c r="AB357" s="400">
        <v>3</v>
      </c>
      <c r="AC357" s="401"/>
      <c r="AD357" s="400">
        <v>2</v>
      </c>
      <c r="AE357" s="401"/>
      <c r="AF357" s="400"/>
      <c r="AG357" s="401"/>
      <c r="AH357" s="400"/>
      <c r="AI357" s="401"/>
      <c r="AJ357" s="400">
        <v>1</v>
      </c>
      <c r="AK357" s="401"/>
      <c r="AL357" s="400"/>
      <c r="AM357" s="401"/>
      <c r="AN357" s="400">
        <v>2</v>
      </c>
      <c r="AO357" s="401"/>
      <c r="AP357" s="400">
        <v>3</v>
      </c>
      <c r="AQ357" s="401"/>
      <c r="AR357" s="400">
        <v>2</v>
      </c>
      <c r="AS357" s="401"/>
      <c r="AT357" s="400"/>
      <c r="AU357" s="401"/>
      <c r="AV357" s="400"/>
      <c r="AW357" s="401"/>
      <c r="AX357" s="400"/>
      <c r="AY357" s="401"/>
      <c r="AZ357" s="400"/>
      <c r="BA357" s="401"/>
      <c r="BB357" s="400">
        <v>2</v>
      </c>
      <c r="BC357" s="401"/>
      <c r="BD357" s="400">
        <v>3</v>
      </c>
      <c r="BE357" s="401"/>
      <c r="BF357" s="400">
        <v>2</v>
      </c>
      <c r="BG357" s="401"/>
      <c r="BH357" s="400"/>
      <c r="BI357" s="401"/>
      <c r="BJ357" s="400"/>
      <c r="BK357" s="401"/>
      <c r="BL357" s="400">
        <v>1</v>
      </c>
      <c r="BM357" s="401"/>
      <c r="BN357" s="400"/>
      <c r="BO357" s="401"/>
      <c r="BP357" s="400">
        <v>2</v>
      </c>
      <c r="BQ357" s="401"/>
      <c r="BR357" s="400">
        <v>3</v>
      </c>
      <c r="BS357" s="401"/>
      <c r="BT357" s="400"/>
      <c r="BU357" s="401"/>
      <c r="BV357" s="337">
        <f t="shared" ref="BV357:BV360" si="143">L357+N357+P357+R357+T357+V357+X357+Z357+AB357+AD357+AF357+AH357+AJ357+AL357+AN357+AP357+AR357+AT357+AV357+AX357+AZ357+BB357+BD357+BF357+BH357+BJ357+BL357+BN357+BP357+BR357+BT357</f>
        <v>34</v>
      </c>
      <c r="BW357" s="337">
        <f t="shared" ref="BW357:BW360" si="144">M357+O357+Q357+S357+U357+W357+Y357+AA357+AC357+AE357+AG357+AI357+AK357+AM357+AO357+AQ357+AS357+AU357+AW357+AY357+BA357+BC357+BE357+BG357+BI357+BK357+BM357+BO357+BQ357+BS357+BU357</f>
        <v>0</v>
      </c>
    </row>
    <row r="358" spans="1:75" s="64" customFormat="1" ht="21.95" customHeight="1" x14ac:dyDescent="0.2">
      <c r="A358" s="385" t="s">
        <v>3475</v>
      </c>
      <c r="B358" s="386" t="s">
        <v>3476</v>
      </c>
      <c r="C358" s="392" t="s">
        <v>3186</v>
      </c>
      <c r="D358" s="387" t="s">
        <v>3477</v>
      </c>
      <c r="E358" s="388" t="s">
        <v>3478</v>
      </c>
      <c r="F358" s="389" t="s">
        <v>3182</v>
      </c>
      <c r="G358" s="389" t="s">
        <v>3183</v>
      </c>
      <c r="H358" s="390" t="s">
        <v>2142</v>
      </c>
      <c r="I358" s="391" t="s">
        <v>2142</v>
      </c>
      <c r="J358" s="353" t="s">
        <v>3184</v>
      </c>
      <c r="K358" s="355" t="s">
        <v>3188</v>
      </c>
      <c r="L358" s="400"/>
      <c r="M358" s="401"/>
      <c r="N358" s="400"/>
      <c r="O358" s="401"/>
      <c r="P358" s="400"/>
      <c r="Q358" s="401"/>
      <c r="R358" s="400"/>
      <c r="S358" s="401"/>
      <c r="T358" s="400"/>
      <c r="U358" s="401"/>
      <c r="V358" s="400"/>
      <c r="W358" s="401"/>
      <c r="X358" s="400"/>
      <c r="Y358" s="401"/>
      <c r="Z358" s="400"/>
      <c r="AA358" s="401"/>
      <c r="AB358" s="400"/>
      <c r="AC358" s="401"/>
      <c r="AD358" s="400"/>
      <c r="AE358" s="401"/>
      <c r="AF358" s="400"/>
      <c r="AG358" s="401"/>
      <c r="AH358" s="400"/>
      <c r="AI358" s="401"/>
      <c r="AJ358" s="400"/>
      <c r="AK358" s="401"/>
      <c r="AL358" s="400"/>
      <c r="AM358" s="401"/>
      <c r="AN358" s="400"/>
      <c r="AO358" s="401"/>
      <c r="AP358" s="400"/>
      <c r="AQ358" s="401"/>
      <c r="AR358" s="400"/>
      <c r="AS358" s="401"/>
      <c r="AT358" s="400"/>
      <c r="AU358" s="401"/>
      <c r="AV358" s="400"/>
      <c r="AW358" s="401"/>
      <c r="AX358" s="400"/>
      <c r="AY358" s="401"/>
      <c r="AZ358" s="400"/>
      <c r="BA358" s="401"/>
      <c r="BB358" s="400"/>
      <c r="BC358" s="401"/>
      <c r="BD358" s="400"/>
      <c r="BE358" s="401"/>
      <c r="BF358" s="400"/>
      <c r="BG358" s="401"/>
      <c r="BH358" s="400"/>
      <c r="BI358" s="401"/>
      <c r="BJ358" s="400"/>
      <c r="BK358" s="401"/>
      <c r="BL358" s="400"/>
      <c r="BM358" s="401"/>
      <c r="BN358" s="400"/>
      <c r="BO358" s="401"/>
      <c r="BP358" s="400"/>
      <c r="BQ358" s="401"/>
      <c r="BR358" s="400"/>
      <c r="BS358" s="401"/>
      <c r="BT358" s="400"/>
      <c r="BU358" s="401"/>
      <c r="BV358" s="337">
        <f t="shared" si="143"/>
        <v>0</v>
      </c>
      <c r="BW358" s="337">
        <f t="shared" si="144"/>
        <v>0</v>
      </c>
    </row>
    <row r="359" spans="1:75" s="64" customFormat="1" ht="21.95" customHeight="1" x14ac:dyDescent="0.2">
      <c r="A359" s="385" t="s">
        <v>3475</v>
      </c>
      <c r="B359" s="386" t="s">
        <v>3476</v>
      </c>
      <c r="C359" s="392" t="s">
        <v>3186</v>
      </c>
      <c r="D359" s="387" t="s">
        <v>3477</v>
      </c>
      <c r="E359" s="388" t="s">
        <v>3478</v>
      </c>
      <c r="F359" s="389" t="s">
        <v>3182</v>
      </c>
      <c r="G359" s="389" t="s">
        <v>3183</v>
      </c>
      <c r="H359" s="390" t="s">
        <v>2142</v>
      </c>
      <c r="I359" s="391" t="s">
        <v>2142</v>
      </c>
      <c r="J359" s="353" t="s">
        <v>3184</v>
      </c>
      <c r="K359" s="356" t="s">
        <v>3189</v>
      </c>
      <c r="L359" s="400"/>
      <c r="M359" s="401"/>
      <c r="N359" s="400"/>
      <c r="O359" s="401"/>
      <c r="P359" s="400"/>
      <c r="Q359" s="401"/>
      <c r="R359" s="400"/>
      <c r="S359" s="401"/>
      <c r="T359" s="400"/>
      <c r="U359" s="401"/>
      <c r="V359" s="400"/>
      <c r="W359" s="401"/>
      <c r="X359" s="400"/>
      <c r="Y359" s="401"/>
      <c r="Z359" s="400"/>
      <c r="AA359" s="401"/>
      <c r="AB359" s="400"/>
      <c r="AC359" s="401"/>
      <c r="AD359" s="400"/>
      <c r="AE359" s="401"/>
      <c r="AF359" s="400"/>
      <c r="AG359" s="401"/>
      <c r="AH359" s="400"/>
      <c r="AI359" s="401"/>
      <c r="AJ359" s="400"/>
      <c r="AK359" s="401"/>
      <c r="AL359" s="400"/>
      <c r="AM359" s="401"/>
      <c r="AN359" s="400"/>
      <c r="AO359" s="401"/>
      <c r="AP359" s="400"/>
      <c r="AQ359" s="401"/>
      <c r="AR359" s="400"/>
      <c r="AS359" s="401"/>
      <c r="AT359" s="400"/>
      <c r="AU359" s="401"/>
      <c r="AV359" s="400"/>
      <c r="AW359" s="401"/>
      <c r="AX359" s="400"/>
      <c r="AY359" s="401"/>
      <c r="AZ359" s="400"/>
      <c r="BA359" s="401"/>
      <c r="BB359" s="400"/>
      <c r="BC359" s="401"/>
      <c r="BD359" s="400"/>
      <c r="BE359" s="401"/>
      <c r="BF359" s="400"/>
      <c r="BG359" s="401"/>
      <c r="BH359" s="400"/>
      <c r="BI359" s="401"/>
      <c r="BJ359" s="400"/>
      <c r="BK359" s="401"/>
      <c r="BL359" s="400"/>
      <c r="BM359" s="401"/>
      <c r="BN359" s="400"/>
      <c r="BO359" s="401"/>
      <c r="BP359" s="400"/>
      <c r="BQ359" s="401"/>
      <c r="BR359" s="400"/>
      <c r="BS359" s="401"/>
      <c r="BT359" s="400"/>
      <c r="BU359" s="401"/>
      <c r="BV359" s="337">
        <f t="shared" si="143"/>
        <v>0</v>
      </c>
      <c r="BW359" s="337">
        <f t="shared" si="144"/>
        <v>0</v>
      </c>
    </row>
    <row r="360" spans="1:75" s="64" customFormat="1" ht="21.95" customHeight="1" x14ac:dyDescent="0.2">
      <c r="A360" s="898" t="s">
        <v>3475</v>
      </c>
      <c r="B360" s="393" t="s">
        <v>3476</v>
      </c>
      <c r="C360" s="394" t="s">
        <v>3186</v>
      </c>
      <c r="D360" s="395" t="s">
        <v>3477</v>
      </c>
      <c r="E360" s="411" t="s">
        <v>3478</v>
      </c>
      <c r="F360" s="396" t="s">
        <v>3182</v>
      </c>
      <c r="G360" s="396" t="s">
        <v>3183</v>
      </c>
      <c r="H360" s="397" t="s">
        <v>2142</v>
      </c>
      <c r="I360" s="899" t="s">
        <v>2142</v>
      </c>
      <c r="J360" s="353" t="s">
        <v>3184</v>
      </c>
      <c r="K360" s="357" t="s">
        <v>60</v>
      </c>
      <c r="L360" s="402"/>
      <c r="M360" s="403"/>
      <c r="N360" s="402"/>
      <c r="O360" s="403"/>
      <c r="P360" s="402"/>
      <c r="Q360" s="403"/>
      <c r="R360" s="402"/>
      <c r="S360" s="403"/>
      <c r="T360" s="402"/>
      <c r="U360" s="403"/>
      <c r="V360" s="402"/>
      <c r="W360" s="403"/>
      <c r="X360" s="402"/>
      <c r="Y360" s="403"/>
      <c r="Z360" s="402"/>
      <c r="AA360" s="403"/>
      <c r="AB360" s="402"/>
      <c r="AC360" s="403"/>
      <c r="AD360" s="402"/>
      <c r="AE360" s="403"/>
      <c r="AF360" s="402"/>
      <c r="AG360" s="403"/>
      <c r="AH360" s="402"/>
      <c r="AI360" s="403"/>
      <c r="AJ360" s="402"/>
      <c r="AK360" s="403"/>
      <c r="AL360" s="402"/>
      <c r="AM360" s="403"/>
      <c r="AN360" s="402"/>
      <c r="AO360" s="403"/>
      <c r="AP360" s="402"/>
      <c r="AQ360" s="403"/>
      <c r="AR360" s="402"/>
      <c r="AS360" s="403"/>
      <c r="AT360" s="402"/>
      <c r="AU360" s="403"/>
      <c r="AV360" s="402"/>
      <c r="AW360" s="403"/>
      <c r="AX360" s="402"/>
      <c r="AY360" s="403"/>
      <c r="AZ360" s="402"/>
      <c r="BA360" s="403"/>
      <c r="BB360" s="402"/>
      <c r="BC360" s="403"/>
      <c r="BD360" s="402"/>
      <c r="BE360" s="403"/>
      <c r="BF360" s="402"/>
      <c r="BG360" s="403"/>
      <c r="BH360" s="402"/>
      <c r="BI360" s="403"/>
      <c r="BJ360" s="402"/>
      <c r="BK360" s="403"/>
      <c r="BL360" s="402"/>
      <c r="BM360" s="403"/>
      <c r="BN360" s="402"/>
      <c r="BO360" s="403"/>
      <c r="BP360" s="402"/>
      <c r="BQ360" s="403"/>
      <c r="BR360" s="402"/>
      <c r="BS360" s="403"/>
      <c r="BT360" s="402"/>
      <c r="BU360" s="403"/>
      <c r="BV360" s="337">
        <f t="shared" si="143"/>
        <v>0</v>
      </c>
      <c r="BW360" s="337">
        <f t="shared" si="144"/>
        <v>0</v>
      </c>
    </row>
    <row r="361" spans="1:75" s="64" customFormat="1" ht="21.95" customHeight="1" x14ac:dyDescent="0.2">
      <c r="A361" s="5"/>
      <c r="B361" s="5"/>
      <c r="C361" s="6"/>
      <c r="D361" s="7"/>
      <c r="E361" s="7"/>
      <c r="F361" s="7"/>
      <c r="G361" s="6"/>
      <c r="H361" s="5"/>
      <c r="I361" s="79"/>
      <c r="J361" s="5"/>
      <c r="K361" s="5"/>
      <c r="L361" s="335"/>
      <c r="M361" s="336"/>
      <c r="N361" s="335"/>
      <c r="O361" s="336"/>
      <c r="P361" s="335"/>
      <c r="Q361" s="336"/>
      <c r="R361" s="335"/>
      <c r="S361" s="336"/>
      <c r="T361" s="335"/>
      <c r="U361" s="336"/>
      <c r="V361" s="335"/>
      <c r="W361" s="336"/>
      <c r="X361" s="335"/>
      <c r="Y361" s="336"/>
      <c r="Z361" s="335"/>
      <c r="AA361" s="336"/>
      <c r="AB361" s="335"/>
      <c r="AC361" s="336"/>
      <c r="AD361" s="335"/>
      <c r="AE361" s="336"/>
      <c r="AF361" s="335"/>
      <c r="AG361" s="336"/>
      <c r="AH361" s="335"/>
      <c r="AI361" s="336"/>
      <c r="AJ361" s="335"/>
      <c r="AK361" s="336"/>
      <c r="AL361" s="335"/>
      <c r="AM361" s="336"/>
      <c r="AN361" s="335"/>
      <c r="AO361" s="336"/>
      <c r="AP361" s="335"/>
      <c r="AQ361" s="336"/>
      <c r="AR361" s="335"/>
      <c r="AS361" s="336"/>
      <c r="AT361" s="335"/>
      <c r="AU361" s="336"/>
      <c r="AV361" s="335"/>
      <c r="AW361" s="336"/>
      <c r="AX361" s="335"/>
      <c r="AY361" s="336"/>
      <c r="AZ361" s="335"/>
      <c r="BA361" s="336"/>
      <c r="BB361" s="335"/>
      <c r="BC361" s="336"/>
      <c r="BD361" s="335"/>
      <c r="BE361" s="336"/>
      <c r="BF361" s="335"/>
      <c r="BG361" s="336"/>
      <c r="BH361" s="335"/>
      <c r="BI361" s="336"/>
      <c r="BJ361" s="335"/>
      <c r="BK361" s="336"/>
      <c r="BL361" s="335"/>
      <c r="BM361" s="336"/>
      <c r="BN361" s="335"/>
      <c r="BO361" s="336"/>
      <c r="BP361" s="335"/>
      <c r="BQ361" s="336"/>
      <c r="BR361" s="335"/>
      <c r="BS361" s="336"/>
      <c r="BT361" s="335"/>
      <c r="BU361" s="336"/>
      <c r="BV361" s="337"/>
      <c r="BW361" s="337"/>
    </row>
    <row r="362" spans="1:75" s="64" customFormat="1" ht="21.95" customHeight="1" x14ac:dyDescent="0.2">
      <c r="A362" s="5"/>
      <c r="B362" s="5"/>
      <c r="C362" s="6"/>
      <c r="D362" s="7"/>
      <c r="E362" s="7"/>
      <c r="F362" s="7"/>
      <c r="G362" s="6"/>
      <c r="H362" s="5"/>
      <c r="I362" s="79"/>
      <c r="J362" s="5"/>
      <c r="K362" s="5"/>
      <c r="L362" s="335">
        <f t="shared" ref="L362:BU362" si="145">SUM(L6:L361)</f>
        <v>39</v>
      </c>
      <c r="M362" s="335">
        <f t="shared" si="145"/>
        <v>0</v>
      </c>
      <c r="N362" s="335">
        <f t="shared" si="145"/>
        <v>40</v>
      </c>
      <c r="O362" s="335">
        <f t="shared" si="145"/>
        <v>0</v>
      </c>
      <c r="P362" s="335">
        <f t="shared" si="145"/>
        <v>0</v>
      </c>
      <c r="Q362" s="335">
        <f t="shared" si="145"/>
        <v>0</v>
      </c>
      <c r="R362" s="335">
        <f t="shared" si="145"/>
        <v>0</v>
      </c>
      <c r="S362" s="335">
        <f t="shared" si="145"/>
        <v>0</v>
      </c>
      <c r="T362" s="335">
        <f t="shared" si="145"/>
        <v>0</v>
      </c>
      <c r="U362" s="335">
        <f t="shared" si="145"/>
        <v>0</v>
      </c>
      <c r="V362" s="335">
        <f t="shared" si="145"/>
        <v>43</v>
      </c>
      <c r="W362" s="335">
        <f t="shared" si="145"/>
        <v>0</v>
      </c>
      <c r="X362" s="335">
        <f t="shared" si="145"/>
        <v>40</v>
      </c>
      <c r="Y362" s="335">
        <f t="shared" si="145"/>
        <v>0</v>
      </c>
      <c r="Z362" s="335">
        <f t="shared" si="145"/>
        <v>38</v>
      </c>
      <c r="AA362" s="335">
        <f t="shared" si="145"/>
        <v>0</v>
      </c>
      <c r="AB362" s="335">
        <f t="shared" si="145"/>
        <v>44</v>
      </c>
      <c r="AC362" s="335">
        <f t="shared" si="145"/>
        <v>0</v>
      </c>
      <c r="AD362" s="335">
        <f t="shared" si="145"/>
        <v>43</v>
      </c>
      <c r="AE362" s="335">
        <f t="shared" si="145"/>
        <v>0</v>
      </c>
      <c r="AF362" s="335">
        <f t="shared" si="145"/>
        <v>0</v>
      </c>
      <c r="AG362" s="335">
        <f t="shared" si="145"/>
        <v>0</v>
      </c>
      <c r="AH362" s="335">
        <f t="shared" si="145"/>
        <v>0</v>
      </c>
      <c r="AI362" s="335">
        <f t="shared" si="145"/>
        <v>0</v>
      </c>
      <c r="AJ362" s="335">
        <f t="shared" si="145"/>
        <v>41</v>
      </c>
      <c r="AK362" s="335">
        <f t="shared" si="145"/>
        <v>0</v>
      </c>
      <c r="AL362" s="335">
        <f t="shared" si="145"/>
        <v>42</v>
      </c>
      <c r="AM362" s="335">
        <f t="shared" si="145"/>
        <v>0</v>
      </c>
      <c r="AN362" s="335">
        <f t="shared" si="145"/>
        <v>40</v>
      </c>
      <c r="AO362" s="335">
        <f t="shared" si="145"/>
        <v>0</v>
      </c>
      <c r="AP362" s="335">
        <f t="shared" si="145"/>
        <v>47</v>
      </c>
      <c r="AQ362" s="335">
        <f t="shared" si="145"/>
        <v>0</v>
      </c>
      <c r="AR362" s="335">
        <f t="shared" si="145"/>
        <v>44</v>
      </c>
      <c r="AS362" s="335">
        <f t="shared" si="145"/>
        <v>0</v>
      </c>
      <c r="AT362" s="335">
        <f t="shared" si="145"/>
        <v>0</v>
      </c>
      <c r="AU362" s="335">
        <f t="shared" si="145"/>
        <v>0</v>
      </c>
      <c r="AV362" s="335">
        <f t="shared" si="145"/>
        <v>0</v>
      </c>
      <c r="AW362" s="335">
        <f t="shared" si="145"/>
        <v>0</v>
      </c>
      <c r="AX362" s="335">
        <f t="shared" si="145"/>
        <v>0</v>
      </c>
      <c r="AY362" s="335">
        <f t="shared" si="145"/>
        <v>0</v>
      </c>
      <c r="AZ362" s="335">
        <f t="shared" si="145"/>
        <v>0</v>
      </c>
      <c r="BA362" s="335">
        <f t="shared" si="145"/>
        <v>0</v>
      </c>
      <c r="BB362" s="335">
        <f t="shared" si="145"/>
        <v>42</v>
      </c>
      <c r="BC362" s="335">
        <f t="shared" si="145"/>
        <v>0</v>
      </c>
      <c r="BD362" s="335">
        <f t="shared" si="145"/>
        <v>46</v>
      </c>
      <c r="BE362" s="335">
        <f t="shared" si="145"/>
        <v>0</v>
      </c>
      <c r="BF362" s="335">
        <f t="shared" si="145"/>
        <v>45</v>
      </c>
      <c r="BG362" s="335">
        <f t="shared" si="145"/>
        <v>0</v>
      </c>
      <c r="BH362" s="335">
        <f t="shared" si="145"/>
        <v>0</v>
      </c>
      <c r="BI362" s="335">
        <f t="shared" si="145"/>
        <v>0</v>
      </c>
      <c r="BJ362" s="335">
        <f t="shared" si="145"/>
        <v>0</v>
      </c>
      <c r="BK362" s="335">
        <f t="shared" si="145"/>
        <v>0</v>
      </c>
      <c r="BL362" s="335">
        <f t="shared" si="145"/>
        <v>45</v>
      </c>
      <c r="BM362" s="335">
        <f t="shared" si="145"/>
        <v>0</v>
      </c>
      <c r="BN362" s="335">
        <f t="shared" si="145"/>
        <v>44</v>
      </c>
      <c r="BO362" s="335">
        <f t="shared" si="145"/>
        <v>0</v>
      </c>
      <c r="BP362" s="335">
        <f t="shared" si="145"/>
        <v>42</v>
      </c>
      <c r="BQ362" s="335">
        <f t="shared" si="145"/>
        <v>0</v>
      </c>
      <c r="BR362" s="335">
        <f t="shared" si="145"/>
        <v>50</v>
      </c>
      <c r="BS362" s="335">
        <f t="shared" si="145"/>
        <v>0</v>
      </c>
      <c r="BT362" s="335">
        <f t="shared" si="145"/>
        <v>0</v>
      </c>
      <c r="BU362" s="335">
        <f t="shared" si="145"/>
        <v>0</v>
      </c>
      <c r="BV362" s="335">
        <f>SUM(BV6:BV361)</f>
        <v>815</v>
      </c>
      <c r="BW362" s="335">
        <f>SUM(BW6:BW361)</f>
        <v>0</v>
      </c>
    </row>
    <row r="363" spans="1:75" ht="21.95" customHeight="1" x14ac:dyDescent="0.25">
      <c r="A363" s="332"/>
      <c r="L363" s="335"/>
      <c r="M363" s="336"/>
      <c r="N363" s="335"/>
      <c r="O363" s="336"/>
      <c r="P363" s="335"/>
      <c r="Q363" s="336"/>
      <c r="R363" s="335"/>
      <c r="S363" s="336"/>
      <c r="T363" s="335"/>
      <c r="U363" s="336"/>
      <c r="V363" s="335"/>
      <c r="W363" s="336"/>
      <c r="X363" s="335"/>
      <c r="Y363" s="336"/>
      <c r="Z363" s="335"/>
      <c r="AA363" s="336"/>
      <c r="AB363" s="335"/>
      <c r="AC363" s="336"/>
      <c r="AD363" s="335"/>
      <c r="AE363" s="336"/>
      <c r="AF363" s="335"/>
      <c r="AG363" s="336"/>
      <c r="AH363" s="335"/>
      <c r="AI363" s="336"/>
      <c r="AJ363" s="335"/>
      <c r="AK363" s="336"/>
      <c r="AL363" s="335"/>
      <c r="AM363" s="336"/>
      <c r="AN363" s="335"/>
      <c r="AO363" s="336"/>
      <c r="AP363" s="335"/>
      <c r="AQ363" s="336"/>
      <c r="AR363" s="335"/>
      <c r="AS363" s="336"/>
      <c r="AT363" s="335"/>
      <c r="AU363" s="336"/>
      <c r="AV363" s="335"/>
      <c r="AW363" s="336"/>
      <c r="AX363" s="335"/>
      <c r="AY363" s="336"/>
      <c r="AZ363" s="335"/>
      <c r="BA363" s="336"/>
      <c r="BB363" s="335"/>
      <c r="BC363" s="336"/>
      <c r="BD363" s="335"/>
      <c r="BE363" s="336"/>
      <c r="BF363" s="335"/>
      <c r="BG363" s="336"/>
      <c r="BH363" s="335"/>
      <c r="BI363" s="336"/>
      <c r="BJ363" s="335"/>
      <c r="BK363" s="336"/>
      <c r="BL363" s="335"/>
      <c r="BM363" s="336"/>
      <c r="BN363" s="335"/>
      <c r="BO363" s="336"/>
      <c r="BP363" s="335"/>
      <c r="BQ363" s="336"/>
      <c r="BR363" s="335"/>
      <c r="BS363" s="336"/>
      <c r="BT363" s="335"/>
      <c r="BU363" s="336"/>
      <c r="BV363" s="337"/>
      <c r="BW363" s="337"/>
    </row>
    <row r="364" spans="1:75" ht="21.95" customHeight="1" x14ac:dyDescent="0.2">
      <c r="A364" s="79"/>
      <c r="B364" s="79"/>
      <c r="C364" s="331"/>
      <c r="D364" s="333"/>
      <c r="E364" s="333"/>
      <c r="F364" s="333"/>
      <c r="G364" s="331"/>
      <c r="H364" s="79"/>
      <c r="J364" s="334"/>
      <c r="K364" s="79"/>
      <c r="L364" s="335"/>
      <c r="M364" s="335"/>
      <c r="N364" s="335"/>
      <c r="O364" s="335"/>
      <c r="P364" s="335"/>
      <c r="Q364" s="335"/>
      <c r="R364" s="335"/>
      <c r="S364" s="335"/>
      <c r="T364" s="335"/>
      <c r="U364" s="335"/>
      <c r="V364" s="335"/>
      <c r="W364" s="335"/>
      <c r="X364" s="335"/>
      <c r="Y364" s="335"/>
      <c r="Z364" s="335"/>
      <c r="AA364" s="335"/>
      <c r="AB364" s="335"/>
      <c r="AC364" s="335"/>
      <c r="AD364" s="335"/>
      <c r="AE364" s="335"/>
      <c r="AF364" s="335"/>
      <c r="AG364" s="335"/>
      <c r="AH364" s="335"/>
      <c r="AI364" s="335"/>
      <c r="AJ364" s="335"/>
      <c r="AK364" s="335"/>
      <c r="AL364" s="335"/>
      <c r="AM364" s="335"/>
      <c r="AN364" s="335"/>
      <c r="AO364" s="335"/>
      <c r="AP364" s="335"/>
      <c r="AQ364" s="335"/>
      <c r="AR364" s="335"/>
      <c r="AS364" s="335"/>
      <c r="AT364" s="335"/>
      <c r="AU364" s="335"/>
      <c r="AV364" s="335"/>
      <c r="AW364" s="335"/>
      <c r="AX364" s="335"/>
      <c r="AY364" s="335"/>
      <c r="AZ364" s="335"/>
      <c r="BA364" s="335"/>
      <c r="BB364" s="335"/>
      <c r="BC364" s="335"/>
      <c r="BD364" s="335"/>
      <c r="BE364" s="335"/>
      <c r="BF364" s="335"/>
      <c r="BG364" s="335"/>
      <c r="BH364" s="335"/>
      <c r="BI364" s="335"/>
      <c r="BJ364" s="335"/>
      <c r="BK364" s="335"/>
      <c r="BL364" s="335"/>
      <c r="BM364" s="335"/>
      <c r="BN364" s="335"/>
      <c r="BO364" s="335"/>
      <c r="BP364" s="335"/>
      <c r="BQ364" s="335"/>
      <c r="BR364" s="335"/>
      <c r="BS364" s="335"/>
      <c r="BT364" s="335"/>
      <c r="BU364" s="335"/>
    </row>
  </sheetData>
  <sheetProtection autoFilter="0"/>
  <dataConsolidate/>
  <mergeCells count="36"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  <mergeCell ref="N4:O4"/>
    <mergeCell ref="P4:Q4"/>
    <mergeCell ref="R4:S4"/>
    <mergeCell ref="T4:U4"/>
    <mergeCell ref="L4:M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A1:F2"/>
    <mergeCell ref="G1:H1"/>
    <mergeCell ref="I1:J2"/>
    <mergeCell ref="G2:H2"/>
    <mergeCell ref="F4:G4"/>
  </mergeCells>
  <conditionalFormatting sqref="I361:I362">
    <cfRule type="expression" dxfId="793" priority="166985">
      <formula>C362="CSE"</formula>
    </cfRule>
    <cfRule type="expression" dxfId="792" priority="166986">
      <formula>C362="CSC"</formula>
    </cfRule>
    <cfRule type="expression" dxfId="791" priority="168781">
      <formula>C362="CSE"</formula>
    </cfRule>
    <cfRule type="expression" dxfId="790" priority="168782">
      <formula>C362="CSC"</formula>
    </cfRule>
  </conditionalFormatting>
  <conditionalFormatting sqref="I361:I362">
    <cfRule type="expression" dxfId="789" priority="166983">
      <formula>C361="CSE"</formula>
    </cfRule>
    <cfRule type="expression" dxfId="788" priority="166984">
      <formula>C361="CSC"</formula>
    </cfRule>
    <cfRule type="expression" dxfId="787" priority="168779">
      <formula>C361="CSE"</formula>
    </cfRule>
    <cfRule type="expression" dxfId="786" priority="168780">
      <formula>C361="CSC"</formula>
    </cfRule>
  </conditionalFormatting>
  <conditionalFormatting sqref="J361:J362">
    <cfRule type="cellIs" dxfId="785" priority="166945" operator="equal">
      <formula>"CRECHE"</formula>
    </cfRule>
    <cfRule type="cellIs" dxfId="784" priority="166946" operator="equal">
      <formula>"ADAPTADO"</formula>
    </cfRule>
    <cfRule type="cellIs" dxfId="783" priority="166973" operator="equal">
      <formula>"CRECHE"</formula>
    </cfRule>
    <cfRule type="cellIs" dxfId="782" priority="166974" operator="equal">
      <formula>"ADAPTADO"</formula>
    </cfRule>
  </conditionalFormatting>
  <conditionalFormatting sqref="J361:K362">
    <cfRule type="expression" dxfId="781" priority="166971" stopIfTrue="1">
      <formula>NOT(ISERROR(SEARCH("NORMAL",J361)))</formula>
    </cfRule>
    <cfRule type="expression" dxfId="780" priority="166972" stopIfTrue="1">
      <formula>NOT(ISERROR(SEARCH("ADAPTADO",J361)))</formula>
    </cfRule>
    <cfRule type="expression" dxfId="779" priority="168820" stopIfTrue="1">
      <formula>NOT(ISERROR(SEARCH("NORMAL",J361)))</formula>
    </cfRule>
    <cfRule type="expression" dxfId="778" priority="168821" stopIfTrue="1">
      <formula>NOT(ISERROR(SEARCH("ADAPTADO",J361)))</formula>
    </cfRule>
  </conditionalFormatting>
  <conditionalFormatting sqref="L361:BU361">
    <cfRule type="cellIs" dxfId="777" priority="166969" operator="lessThan">
      <formula>0</formula>
    </cfRule>
    <cfRule type="cellIs" dxfId="776" priority="166970" operator="greaterThan">
      <formula>0</formula>
    </cfRule>
  </conditionalFormatting>
  <conditionalFormatting sqref="I361:I362">
    <cfRule type="expression" dxfId="775" priority="166941">
      <formula>C362="CSE"</formula>
    </cfRule>
    <cfRule type="expression" dxfId="774" priority="166942">
      <formula>C362="CSC"</formula>
    </cfRule>
    <cfRule type="expression" dxfId="773" priority="166943">
      <formula>C362="CSE"</formula>
    </cfRule>
    <cfRule type="expression" dxfId="772" priority="166944">
      <formula>C362="CSC"</formula>
    </cfRule>
  </conditionalFormatting>
  <conditionalFormatting sqref="I361:I362">
    <cfRule type="expression" dxfId="771" priority="166937">
      <formula>C361="CSE"</formula>
    </cfRule>
    <cfRule type="expression" dxfId="770" priority="166938">
      <formula>C361="CSC"</formula>
    </cfRule>
    <cfRule type="expression" dxfId="769" priority="166939">
      <formula>C361="CSE"</formula>
    </cfRule>
    <cfRule type="expression" dxfId="768" priority="166940">
      <formula>C361="CSC"</formula>
    </cfRule>
  </conditionalFormatting>
  <conditionalFormatting sqref="J361:J362">
    <cfRule type="cellIs" dxfId="767" priority="166935" operator="equal">
      <formula>"CRECHE"</formula>
    </cfRule>
    <cfRule type="cellIs" dxfId="766" priority="166936" operator="equal">
      <formula>"ADAPTADO"</formula>
    </cfRule>
  </conditionalFormatting>
  <conditionalFormatting sqref="J361:J362">
    <cfRule type="cellIs" dxfId="765" priority="166931" operator="equal">
      <formula>"CRECHE"</formula>
    </cfRule>
    <cfRule type="cellIs" dxfId="764" priority="166932" operator="equal">
      <formula>"ADAPTADO"</formula>
    </cfRule>
    <cfRule type="cellIs" dxfId="763" priority="166933" operator="equal">
      <formula>"CRECHE"</formula>
    </cfRule>
    <cfRule type="cellIs" dxfId="762" priority="166934" operator="equal">
      <formula>"ADAPTADO"</formula>
    </cfRule>
  </conditionalFormatting>
  <conditionalFormatting sqref="J361:K362">
    <cfRule type="expression" dxfId="761" priority="166927">
      <formula>NOT(ISERROR(SEARCH("NORMAL",J361)))</formula>
    </cfRule>
    <cfRule type="expression" dxfId="760" priority="166928">
      <formula>NOT(ISERROR(SEARCH("ADAPTADO",J361)))</formula>
    </cfRule>
    <cfRule type="expression" dxfId="759" priority="166929">
      <formula>NOT(ISERROR(SEARCH("NORMAL",J361)))</formula>
    </cfRule>
    <cfRule type="expression" dxfId="758" priority="166930">
      <formula>NOT(ISERROR(SEARCH("ADAPTADO",J361)))</formula>
    </cfRule>
  </conditionalFormatting>
  <conditionalFormatting sqref="I361:I362">
    <cfRule type="expression" dxfId="757" priority="123082">
      <formula>C362="CSC"</formula>
    </cfRule>
  </conditionalFormatting>
  <conditionalFormatting sqref="I361:I362">
    <cfRule type="expression" dxfId="756" priority="123081">
      <formula>C362="CSE"</formula>
    </cfRule>
  </conditionalFormatting>
  <conditionalFormatting sqref="I361:I362">
    <cfRule type="expression" dxfId="755" priority="123080">
      <formula>C361="CSC"</formula>
    </cfRule>
  </conditionalFormatting>
  <conditionalFormatting sqref="I361:I362">
    <cfRule type="expression" dxfId="754" priority="123059">
      <formula>C361="CSE"</formula>
    </cfRule>
  </conditionalFormatting>
  <conditionalFormatting sqref="J361:J362">
    <cfRule type="cellIs" dxfId="753" priority="123057" operator="equal">
      <formula>"CRECHE"</formula>
    </cfRule>
    <cfRule type="cellIs" dxfId="752" priority="123058" operator="equal">
      <formula>"ADAPTADO"</formula>
    </cfRule>
  </conditionalFormatting>
  <conditionalFormatting sqref="J361:K362">
    <cfRule type="expression" dxfId="751" priority="123051" stopIfTrue="1">
      <formula>NOT(ISERROR(SEARCH("NORMAL",J361)))</formula>
    </cfRule>
    <cfRule type="expression" dxfId="750" priority="123052" stopIfTrue="1">
      <formula>NOT(ISERROR(SEARCH("ADAPTADO",J361)))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1 L175:BU176 L180:BU181 L185:BU186 L190:BU191 L195:BU196 L200:BU201 L205:BU206 L210:BU211 L215:BU216 L220:BU221 L225:BU226 L230:BU231 L235:BU236 L240:BU241 L245:BU246 L250:BU251 L255:BU256 L260:BU261 L265:BU266 L270:BU271 L275:BU276 L280:BU281 L285:BU286 L290:BU291 L295:BU296 L300:BU301 L305:BU306 L310:BU311 L315:BU316 L320:BU321 L325:BU326 L330:BU331 L335:BU336 L340:BU341 L345:BU346 L350:BU351 L355:BU356 L360:BU360">
    <cfRule type="cellIs" dxfId="749" priority="61643" operator="lessThan">
      <formula>0</formula>
    </cfRule>
    <cfRule type="cellIs" dxfId="748" priority="61644" operator="greaterThan">
      <formula>0</formula>
    </cfRule>
  </conditionalFormatting>
  <conditionalFormatting sqref="I6:I360">
    <cfRule type="expression" dxfId="747" priority="721">
      <formula>C7="CSE"</formula>
    </cfRule>
    <cfRule type="expression" dxfId="746" priority="722">
      <formula>C7="CSC"</formula>
    </cfRule>
    <cfRule type="expression" dxfId="745" priority="723">
      <formula>C7="CSE"</formula>
    </cfRule>
    <cfRule type="expression" dxfId="744" priority="724">
      <formula>C7="CSC"</formula>
    </cfRule>
  </conditionalFormatting>
  <conditionalFormatting sqref="I10">
    <cfRule type="expression" dxfId="743" priority="713">
      <formula>C10="CSE"</formula>
    </cfRule>
    <cfRule type="expression" dxfId="742" priority="714">
      <formula>C10="CSC"</formula>
    </cfRule>
    <cfRule type="expression" dxfId="741" priority="715">
      <formula>C10="CSE"</formula>
    </cfRule>
    <cfRule type="expression" dxfId="740" priority="716">
      <formula>C10="CSC"</formula>
    </cfRule>
    <cfRule type="expression" dxfId="739" priority="717">
      <formula>C10="CSE"</formula>
    </cfRule>
    <cfRule type="expression" dxfId="738" priority="718">
      <formula>C10="CSC"</formula>
    </cfRule>
    <cfRule type="expression" dxfId="737" priority="719">
      <formula>C10="CSE"</formula>
    </cfRule>
    <cfRule type="expression" dxfId="736" priority="720">
      <formula>C10="CSC"</formula>
    </cfRule>
  </conditionalFormatting>
  <conditionalFormatting sqref="I15">
    <cfRule type="expression" dxfId="735" priority="705">
      <formula>C15="CSE"</formula>
    </cfRule>
    <cfRule type="expression" dxfId="734" priority="706">
      <formula>C15="CSC"</formula>
    </cfRule>
    <cfRule type="expression" dxfId="733" priority="707">
      <formula>C15="CSE"</formula>
    </cfRule>
    <cfRule type="expression" dxfId="732" priority="708">
      <formula>C15="CSC"</formula>
    </cfRule>
    <cfRule type="expression" dxfId="731" priority="709">
      <formula>C15="CSE"</formula>
    </cfRule>
    <cfRule type="expression" dxfId="730" priority="710">
      <formula>C15="CSC"</formula>
    </cfRule>
    <cfRule type="expression" dxfId="729" priority="711">
      <formula>C15="CSE"</formula>
    </cfRule>
    <cfRule type="expression" dxfId="728" priority="712">
      <formula>C15="CSC"</formula>
    </cfRule>
  </conditionalFormatting>
  <conditionalFormatting sqref="I20">
    <cfRule type="expression" dxfId="727" priority="697">
      <formula>C20="CSE"</formula>
    </cfRule>
    <cfRule type="expression" dxfId="726" priority="698">
      <formula>C20="CSC"</formula>
    </cfRule>
    <cfRule type="expression" dxfId="725" priority="699">
      <formula>C20="CSE"</formula>
    </cfRule>
    <cfRule type="expression" dxfId="724" priority="700">
      <formula>C20="CSC"</formula>
    </cfRule>
    <cfRule type="expression" dxfId="723" priority="701">
      <formula>C20="CSE"</formula>
    </cfRule>
    <cfRule type="expression" dxfId="722" priority="702">
      <formula>C20="CSC"</formula>
    </cfRule>
    <cfRule type="expression" dxfId="721" priority="703">
      <formula>C20="CSE"</formula>
    </cfRule>
    <cfRule type="expression" dxfId="720" priority="704">
      <formula>C20="CSC"</formula>
    </cfRule>
  </conditionalFormatting>
  <conditionalFormatting sqref="I25">
    <cfRule type="expression" dxfId="719" priority="689">
      <formula>C25="CSE"</formula>
    </cfRule>
    <cfRule type="expression" dxfId="718" priority="690">
      <formula>C25="CSC"</formula>
    </cfRule>
    <cfRule type="expression" dxfId="717" priority="691">
      <formula>C25="CSE"</formula>
    </cfRule>
    <cfRule type="expression" dxfId="716" priority="692">
      <formula>C25="CSC"</formula>
    </cfRule>
    <cfRule type="expression" dxfId="715" priority="693">
      <formula>C25="CSE"</formula>
    </cfRule>
    <cfRule type="expression" dxfId="714" priority="694">
      <formula>C25="CSC"</formula>
    </cfRule>
    <cfRule type="expression" dxfId="713" priority="695">
      <formula>C25="CSE"</formula>
    </cfRule>
    <cfRule type="expression" dxfId="712" priority="696">
      <formula>C25="CSC"</formula>
    </cfRule>
  </conditionalFormatting>
  <conditionalFormatting sqref="I30">
    <cfRule type="expression" dxfId="711" priority="681">
      <formula>C30="CSE"</formula>
    </cfRule>
    <cfRule type="expression" dxfId="710" priority="682">
      <formula>C30="CSC"</formula>
    </cfRule>
    <cfRule type="expression" dxfId="709" priority="683">
      <formula>C30="CSE"</formula>
    </cfRule>
    <cfRule type="expression" dxfId="708" priority="684">
      <formula>C30="CSC"</formula>
    </cfRule>
    <cfRule type="expression" dxfId="707" priority="685">
      <formula>C30="CSE"</formula>
    </cfRule>
    <cfRule type="expression" dxfId="706" priority="686">
      <formula>C30="CSC"</formula>
    </cfRule>
    <cfRule type="expression" dxfId="705" priority="687">
      <formula>C30="CSE"</formula>
    </cfRule>
    <cfRule type="expression" dxfId="704" priority="688">
      <formula>C30="CSC"</formula>
    </cfRule>
  </conditionalFormatting>
  <conditionalFormatting sqref="I35">
    <cfRule type="expression" dxfId="703" priority="673">
      <formula>C35="CSE"</formula>
    </cfRule>
    <cfRule type="expression" dxfId="702" priority="674">
      <formula>C35="CSC"</formula>
    </cfRule>
    <cfRule type="expression" dxfId="701" priority="675">
      <formula>C35="CSE"</formula>
    </cfRule>
    <cfRule type="expression" dxfId="700" priority="676">
      <formula>C35="CSC"</formula>
    </cfRule>
    <cfRule type="expression" dxfId="699" priority="677">
      <formula>C35="CSE"</formula>
    </cfRule>
    <cfRule type="expression" dxfId="698" priority="678">
      <formula>C35="CSC"</formula>
    </cfRule>
    <cfRule type="expression" dxfId="697" priority="679">
      <formula>C35="CSE"</formula>
    </cfRule>
    <cfRule type="expression" dxfId="696" priority="680">
      <formula>C35="CSC"</formula>
    </cfRule>
  </conditionalFormatting>
  <conditionalFormatting sqref="I40">
    <cfRule type="expression" dxfId="695" priority="665">
      <formula>C40="CSE"</formula>
    </cfRule>
    <cfRule type="expression" dxfId="694" priority="666">
      <formula>C40="CSC"</formula>
    </cfRule>
    <cfRule type="expression" dxfId="693" priority="667">
      <formula>C40="CSE"</formula>
    </cfRule>
    <cfRule type="expression" dxfId="692" priority="668">
      <formula>C40="CSC"</formula>
    </cfRule>
    <cfRule type="expression" dxfId="691" priority="669">
      <formula>C40="CSE"</formula>
    </cfRule>
    <cfRule type="expression" dxfId="690" priority="670">
      <formula>C40="CSC"</formula>
    </cfRule>
    <cfRule type="expression" dxfId="689" priority="671">
      <formula>C40="CSE"</formula>
    </cfRule>
    <cfRule type="expression" dxfId="688" priority="672">
      <formula>C40="CSC"</formula>
    </cfRule>
  </conditionalFormatting>
  <conditionalFormatting sqref="I45">
    <cfRule type="expression" dxfId="687" priority="657">
      <formula>C45="CSE"</formula>
    </cfRule>
    <cfRule type="expression" dxfId="686" priority="658">
      <formula>C45="CSC"</formula>
    </cfRule>
    <cfRule type="expression" dxfId="685" priority="659">
      <formula>C45="CSE"</formula>
    </cfRule>
    <cfRule type="expression" dxfId="684" priority="660">
      <formula>C45="CSC"</formula>
    </cfRule>
    <cfRule type="expression" dxfId="683" priority="661">
      <formula>C45="CSE"</formula>
    </cfRule>
    <cfRule type="expression" dxfId="682" priority="662">
      <formula>C45="CSC"</formula>
    </cfRule>
    <cfRule type="expression" dxfId="681" priority="663">
      <formula>C45="CSE"</formula>
    </cfRule>
    <cfRule type="expression" dxfId="680" priority="664">
      <formula>C45="CSC"</formula>
    </cfRule>
  </conditionalFormatting>
  <conditionalFormatting sqref="I50">
    <cfRule type="expression" dxfId="679" priority="649">
      <formula>C50="CSE"</formula>
    </cfRule>
    <cfRule type="expression" dxfId="678" priority="650">
      <formula>C50="CSC"</formula>
    </cfRule>
    <cfRule type="expression" dxfId="677" priority="651">
      <formula>C50="CSE"</formula>
    </cfRule>
    <cfRule type="expression" dxfId="676" priority="652">
      <formula>C50="CSC"</formula>
    </cfRule>
    <cfRule type="expression" dxfId="675" priority="653">
      <formula>C50="CSE"</formula>
    </cfRule>
    <cfRule type="expression" dxfId="674" priority="654">
      <formula>C50="CSC"</formula>
    </cfRule>
    <cfRule type="expression" dxfId="673" priority="655">
      <formula>C50="CSE"</formula>
    </cfRule>
    <cfRule type="expression" dxfId="672" priority="656">
      <formula>C50="CSC"</formula>
    </cfRule>
  </conditionalFormatting>
  <conditionalFormatting sqref="I55">
    <cfRule type="expression" dxfId="671" priority="641">
      <formula>C55="CSE"</formula>
    </cfRule>
    <cfRule type="expression" dxfId="670" priority="642">
      <formula>C55="CSC"</formula>
    </cfRule>
    <cfRule type="expression" dxfId="669" priority="643">
      <formula>C55="CSE"</formula>
    </cfRule>
    <cfRule type="expression" dxfId="668" priority="644">
      <formula>C55="CSC"</formula>
    </cfRule>
    <cfRule type="expression" dxfId="667" priority="645">
      <formula>C55="CSE"</formula>
    </cfRule>
    <cfRule type="expression" dxfId="666" priority="646">
      <formula>C55="CSC"</formula>
    </cfRule>
    <cfRule type="expression" dxfId="665" priority="647">
      <formula>C55="CSE"</formula>
    </cfRule>
    <cfRule type="expression" dxfId="664" priority="648">
      <formula>C55="CSC"</formula>
    </cfRule>
  </conditionalFormatting>
  <conditionalFormatting sqref="I60">
    <cfRule type="expression" dxfId="663" priority="633">
      <formula>C60="CSE"</formula>
    </cfRule>
    <cfRule type="expression" dxfId="662" priority="634">
      <formula>C60="CSC"</formula>
    </cfRule>
    <cfRule type="expression" dxfId="661" priority="635">
      <formula>C60="CSE"</formula>
    </cfRule>
    <cfRule type="expression" dxfId="660" priority="636">
      <formula>C60="CSC"</formula>
    </cfRule>
    <cfRule type="expression" dxfId="659" priority="637">
      <formula>C60="CSE"</formula>
    </cfRule>
    <cfRule type="expression" dxfId="658" priority="638">
      <formula>C60="CSC"</formula>
    </cfRule>
    <cfRule type="expression" dxfId="657" priority="639">
      <formula>C60="CSE"</formula>
    </cfRule>
    <cfRule type="expression" dxfId="656" priority="640">
      <formula>C60="CSC"</formula>
    </cfRule>
  </conditionalFormatting>
  <conditionalFormatting sqref="I65">
    <cfRule type="expression" dxfId="655" priority="625">
      <formula>C65="CSE"</formula>
    </cfRule>
    <cfRule type="expression" dxfId="654" priority="626">
      <formula>C65="CSC"</formula>
    </cfRule>
    <cfRule type="expression" dxfId="653" priority="627">
      <formula>C65="CSE"</formula>
    </cfRule>
    <cfRule type="expression" dxfId="652" priority="628">
      <formula>C65="CSC"</formula>
    </cfRule>
    <cfRule type="expression" dxfId="651" priority="629">
      <formula>C65="CSE"</formula>
    </cfRule>
    <cfRule type="expression" dxfId="650" priority="630">
      <formula>C65="CSC"</formula>
    </cfRule>
    <cfRule type="expression" dxfId="649" priority="631">
      <formula>C65="CSE"</formula>
    </cfRule>
    <cfRule type="expression" dxfId="648" priority="632">
      <formula>C65="CSC"</formula>
    </cfRule>
  </conditionalFormatting>
  <conditionalFormatting sqref="I70">
    <cfRule type="expression" dxfId="647" priority="617">
      <formula>C70="CSE"</formula>
    </cfRule>
    <cfRule type="expression" dxfId="646" priority="618">
      <formula>C70="CSC"</formula>
    </cfRule>
    <cfRule type="expression" dxfId="645" priority="619">
      <formula>C70="CSE"</formula>
    </cfRule>
    <cfRule type="expression" dxfId="644" priority="620">
      <formula>C70="CSC"</formula>
    </cfRule>
    <cfRule type="expression" dxfId="643" priority="621">
      <formula>C70="CSE"</formula>
    </cfRule>
    <cfRule type="expression" dxfId="642" priority="622">
      <formula>C70="CSC"</formula>
    </cfRule>
    <cfRule type="expression" dxfId="641" priority="623">
      <formula>C70="CSE"</formula>
    </cfRule>
    <cfRule type="expression" dxfId="640" priority="624">
      <formula>C70="CSC"</formula>
    </cfRule>
  </conditionalFormatting>
  <conditionalFormatting sqref="I75">
    <cfRule type="expression" dxfId="639" priority="609">
      <formula>C75="CSE"</formula>
    </cfRule>
    <cfRule type="expression" dxfId="638" priority="610">
      <formula>C75="CSC"</formula>
    </cfRule>
    <cfRule type="expression" dxfId="637" priority="611">
      <formula>C75="CSE"</formula>
    </cfRule>
    <cfRule type="expression" dxfId="636" priority="612">
      <formula>C75="CSC"</formula>
    </cfRule>
    <cfRule type="expression" dxfId="635" priority="613">
      <formula>C75="CSE"</formula>
    </cfRule>
    <cfRule type="expression" dxfId="634" priority="614">
      <formula>C75="CSC"</formula>
    </cfRule>
    <cfRule type="expression" dxfId="633" priority="615">
      <formula>C75="CSE"</formula>
    </cfRule>
    <cfRule type="expression" dxfId="632" priority="616">
      <formula>C75="CSC"</formula>
    </cfRule>
  </conditionalFormatting>
  <conditionalFormatting sqref="I80">
    <cfRule type="expression" dxfId="631" priority="601">
      <formula>C80="CSE"</formula>
    </cfRule>
    <cfRule type="expression" dxfId="630" priority="602">
      <formula>C80="CSC"</formula>
    </cfRule>
    <cfRule type="expression" dxfId="629" priority="603">
      <formula>C80="CSE"</formula>
    </cfRule>
    <cfRule type="expression" dxfId="628" priority="604">
      <formula>C80="CSC"</formula>
    </cfRule>
    <cfRule type="expression" dxfId="627" priority="605">
      <formula>C80="CSE"</formula>
    </cfRule>
    <cfRule type="expression" dxfId="626" priority="606">
      <formula>C80="CSC"</formula>
    </cfRule>
    <cfRule type="expression" dxfId="625" priority="607">
      <formula>C80="CSE"</formula>
    </cfRule>
    <cfRule type="expression" dxfId="624" priority="608">
      <formula>C80="CSC"</formula>
    </cfRule>
  </conditionalFormatting>
  <conditionalFormatting sqref="I85">
    <cfRule type="expression" dxfId="623" priority="593">
      <formula>C85="CSE"</formula>
    </cfRule>
    <cfRule type="expression" dxfId="622" priority="594">
      <formula>C85="CSC"</formula>
    </cfRule>
    <cfRule type="expression" dxfId="621" priority="595">
      <formula>C85="CSE"</formula>
    </cfRule>
    <cfRule type="expression" dxfId="620" priority="596">
      <formula>C85="CSC"</formula>
    </cfRule>
    <cfRule type="expression" dxfId="619" priority="597">
      <formula>C85="CSE"</formula>
    </cfRule>
    <cfRule type="expression" dxfId="618" priority="598">
      <formula>C85="CSC"</formula>
    </cfRule>
    <cfRule type="expression" dxfId="617" priority="599">
      <formula>C85="CSE"</formula>
    </cfRule>
    <cfRule type="expression" dxfId="616" priority="600">
      <formula>C85="CSC"</formula>
    </cfRule>
  </conditionalFormatting>
  <conditionalFormatting sqref="I90">
    <cfRule type="expression" dxfId="615" priority="585">
      <formula>C90="CSE"</formula>
    </cfRule>
    <cfRule type="expression" dxfId="614" priority="586">
      <formula>C90="CSC"</formula>
    </cfRule>
    <cfRule type="expression" dxfId="613" priority="587">
      <formula>C90="CSE"</formula>
    </cfRule>
    <cfRule type="expression" dxfId="612" priority="588">
      <formula>C90="CSC"</formula>
    </cfRule>
    <cfRule type="expression" dxfId="611" priority="589">
      <formula>C90="CSE"</formula>
    </cfRule>
    <cfRule type="expression" dxfId="610" priority="590">
      <formula>C90="CSC"</formula>
    </cfRule>
    <cfRule type="expression" dxfId="609" priority="591">
      <formula>C90="CSE"</formula>
    </cfRule>
    <cfRule type="expression" dxfId="608" priority="592">
      <formula>C90="CSC"</formula>
    </cfRule>
  </conditionalFormatting>
  <conditionalFormatting sqref="I95">
    <cfRule type="expression" dxfId="607" priority="577">
      <formula>C95="CSE"</formula>
    </cfRule>
    <cfRule type="expression" dxfId="606" priority="578">
      <formula>C95="CSC"</formula>
    </cfRule>
    <cfRule type="expression" dxfId="605" priority="579">
      <formula>C95="CSE"</formula>
    </cfRule>
    <cfRule type="expression" dxfId="604" priority="580">
      <formula>C95="CSC"</formula>
    </cfRule>
    <cfRule type="expression" dxfId="603" priority="581">
      <formula>C95="CSE"</formula>
    </cfRule>
    <cfRule type="expression" dxfId="602" priority="582">
      <formula>C95="CSC"</formula>
    </cfRule>
    <cfRule type="expression" dxfId="601" priority="583">
      <formula>C95="CSE"</formula>
    </cfRule>
    <cfRule type="expression" dxfId="600" priority="584">
      <formula>C95="CSC"</formula>
    </cfRule>
  </conditionalFormatting>
  <conditionalFormatting sqref="I100">
    <cfRule type="expression" dxfId="599" priority="569">
      <formula>C100="CSE"</formula>
    </cfRule>
    <cfRule type="expression" dxfId="598" priority="570">
      <formula>C100="CSC"</formula>
    </cfRule>
    <cfRule type="expression" dxfId="597" priority="571">
      <formula>C100="CSE"</formula>
    </cfRule>
    <cfRule type="expression" dxfId="596" priority="572">
      <formula>C100="CSC"</formula>
    </cfRule>
    <cfRule type="expression" dxfId="595" priority="573">
      <formula>C100="CSE"</formula>
    </cfRule>
    <cfRule type="expression" dxfId="594" priority="574">
      <formula>C100="CSC"</formula>
    </cfRule>
    <cfRule type="expression" dxfId="593" priority="575">
      <formula>C100="CSE"</formula>
    </cfRule>
    <cfRule type="expression" dxfId="592" priority="576">
      <formula>C100="CSC"</formula>
    </cfRule>
  </conditionalFormatting>
  <conditionalFormatting sqref="I105">
    <cfRule type="expression" dxfId="591" priority="561">
      <formula>C105="CSE"</formula>
    </cfRule>
    <cfRule type="expression" dxfId="590" priority="562">
      <formula>C105="CSC"</formula>
    </cfRule>
    <cfRule type="expression" dxfId="589" priority="563">
      <formula>C105="CSE"</formula>
    </cfRule>
    <cfRule type="expression" dxfId="588" priority="564">
      <formula>C105="CSC"</formula>
    </cfRule>
    <cfRule type="expression" dxfId="587" priority="565">
      <formula>C105="CSE"</formula>
    </cfRule>
    <cfRule type="expression" dxfId="586" priority="566">
      <formula>C105="CSC"</formula>
    </cfRule>
    <cfRule type="expression" dxfId="585" priority="567">
      <formula>C105="CSE"</formula>
    </cfRule>
    <cfRule type="expression" dxfId="584" priority="568">
      <formula>C105="CSC"</formula>
    </cfRule>
  </conditionalFormatting>
  <conditionalFormatting sqref="I110">
    <cfRule type="expression" dxfId="583" priority="553">
      <formula>C110="CSE"</formula>
    </cfRule>
    <cfRule type="expression" dxfId="582" priority="554">
      <formula>C110="CSC"</formula>
    </cfRule>
    <cfRule type="expression" dxfId="581" priority="555">
      <formula>C110="CSE"</formula>
    </cfRule>
    <cfRule type="expression" dxfId="580" priority="556">
      <formula>C110="CSC"</formula>
    </cfRule>
    <cfRule type="expression" dxfId="579" priority="557">
      <formula>C110="CSE"</formula>
    </cfRule>
    <cfRule type="expression" dxfId="578" priority="558">
      <formula>C110="CSC"</formula>
    </cfRule>
    <cfRule type="expression" dxfId="577" priority="559">
      <formula>C110="CSE"</formula>
    </cfRule>
    <cfRule type="expression" dxfId="576" priority="560">
      <formula>C110="CSC"</formula>
    </cfRule>
  </conditionalFormatting>
  <conditionalFormatting sqref="I115">
    <cfRule type="expression" dxfId="575" priority="545">
      <formula>C115="CSE"</formula>
    </cfRule>
    <cfRule type="expression" dxfId="574" priority="546">
      <formula>C115="CSC"</formula>
    </cfRule>
    <cfRule type="expression" dxfId="573" priority="547">
      <formula>C115="CSE"</formula>
    </cfRule>
    <cfRule type="expression" dxfId="572" priority="548">
      <formula>C115="CSC"</formula>
    </cfRule>
    <cfRule type="expression" dxfId="571" priority="549">
      <formula>C115="CSE"</formula>
    </cfRule>
    <cfRule type="expression" dxfId="570" priority="550">
      <formula>C115="CSC"</formula>
    </cfRule>
    <cfRule type="expression" dxfId="569" priority="551">
      <formula>C115="CSE"</formula>
    </cfRule>
    <cfRule type="expression" dxfId="568" priority="552">
      <formula>C115="CSC"</formula>
    </cfRule>
  </conditionalFormatting>
  <conditionalFormatting sqref="I120">
    <cfRule type="expression" dxfId="567" priority="537">
      <formula>C120="CSE"</formula>
    </cfRule>
    <cfRule type="expression" dxfId="566" priority="538">
      <formula>C120="CSC"</formula>
    </cfRule>
    <cfRule type="expression" dxfId="565" priority="539">
      <formula>C120="CSE"</formula>
    </cfRule>
    <cfRule type="expression" dxfId="564" priority="540">
      <formula>C120="CSC"</formula>
    </cfRule>
    <cfRule type="expression" dxfId="563" priority="541">
      <formula>C120="CSE"</formula>
    </cfRule>
    <cfRule type="expression" dxfId="562" priority="542">
      <formula>C120="CSC"</formula>
    </cfRule>
    <cfRule type="expression" dxfId="561" priority="543">
      <formula>C120="CSE"</formula>
    </cfRule>
    <cfRule type="expression" dxfId="560" priority="544">
      <formula>C120="CSC"</formula>
    </cfRule>
  </conditionalFormatting>
  <conditionalFormatting sqref="I125">
    <cfRule type="expression" dxfId="559" priority="529">
      <formula>C125="CSE"</formula>
    </cfRule>
    <cfRule type="expression" dxfId="558" priority="530">
      <formula>C125="CSC"</formula>
    </cfRule>
    <cfRule type="expression" dxfId="557" priority="531">
      <formula>C125="CSE"</formula>
    </cfRule>
    <cfRule type="expression" dxfId="556" priority="532">
      <formula>C125="CSC"</formula>
    </cfRule>
    <cfRule type="expression" dxfId="555" priority="533">
      <formula>C125="CSE"</formula>
    </cfRule>
    <cfRule type="expression" dxfId="554" priority="534">
      <formula>C125="CSC"</formula>
    </cfRule>
    <cfRule type="expression" dxfId="553" priority="535">
      <formula>C125="CSE"</formula>
    </cfRule>
    <cfRule type="expression" dxfId="552" priority="536">
      <formula>C125="CSC"</formula>
    </cfRule>
  </conditionalFormatting>
  <conditionalFormatting sqref="I130">
    <cfRule type="expression" dxfId="551" priority="521">
      <formula>C130="CSE"</formula>
    </cfRule>
    <cfRule type="expression" dxfId="550" priority="522">
      <formula>C130="CSC"</formula>
    </cfRule>
    <cfRule type="expression" dxfId="549" priority="523">
      <formula>C130="CSE"</formula>
    </cfRule>
    <cfRule type="expression" dxfId="548" priority="524">
      <formula>C130="CSC"</formula>
    </cfRule>
    <cfRule type="expression" dxfId="547" priority="525">
      <formula>C130="CSE"</formula>
    </cfRule>
    <cfRule type="expression" dxfId="546" priority="526">
      <formula>C130="CSC"</formula>
    </cfRule>
    <cfRule type="expression" dxfId="545" priority="527">
      <formula>C130="CSE"</formula>
    </cfRule>
    <cfRule type="expression" dxfId="544" priority="528">
      <formula>C130="CSC"</formula>
    </cfRule>
  </conditionalFormatting>
  <conditionalFormatting sqref="I135">
    <cfRule type="expression" dxfId="543" priority="513">
      <formula>C135="CSE"</formula>
    </cfRule>
    <cfRule type="expression" dxfId="542" priority="514">
      <formula>C135="CSC"</formula>
    </cfRule>
    <cfRule type="expression" dxfId="541" priority="515">
      <formula>C135="CSE"</formula>
    </cfRule>
    <cfRule type="expression" dxfId="540" priority="516">
      <formula>C135="CSC"</formula>
    </cfRule>
    <cfRule type="expression" dxfId="539" priority="517">
      <formula>C135="CSE"</formula>
    </cfRule>
    <cfRule type="expression" dxfId="538" priority="518">
      <formula>C135="CSC"</formula>
    </cfRule>
    <cfRule type="expression" dxfId="537" priority="519">
      <formula>C135="CSE"</formula>
    </cfRule>
    <cfRule type="expression" dxfId="536" priority="520">
      <formula>C135="CSC"</formula>
    </cfRule>
  </conditionalFormatting>
  <conditionalFormatting sqref="I140">
    <cfRule type="expression" dxfId="535" priority="505">
      <formula>C140="CSE"</formula>
    </cfRule>
    <cfRule type="expression" dxfId="534" priority="506">
      <formula>C140="CSC"</formula>
    </cfRule>
    <cfRule type="expression" dxfId="533" priority="507">
      <formula>C140="CSE"</formula>
    </cfRule>
    <cfRule type="expression" dxfId="532" priority="508">
      <formula>C140="CSC"</formula>
    </cfRule>
    <cfRule type="expression" dxfId="531" priority="509">
      <formula>C140="CSE"</formula>
    </cfRule>
    <cfRule type="expression" dxfId="530" priority="510">
      <formula>C140="CSC"</formula>
    </cfRule>
    <cfRule type="expression" dxfId="529" priority="511">
      <formula>C140="CSE"</formula>
    </cfRule>
    <cfRule type="expression" dxfId="528" priority="512">
      <formula>C140="CSC"</formula>
    </cfRule>
  </conditionalFormatting>
  <conditionalFormatting sqref="I145">
    <cfRule type="expression" dxfId="527" priority="497">
      <formula>C145="CSE"</formula>
    </cfRule>
    <cfRule type="expression" dxfId="526" priority="498">
      <formula>C145="CSC"</formula>
    </cfRule>
    <cfRule type="expression" dxfId="525" priority="499">
      <formula>C145="CSE"</formula>
    </cfRule>
    <cfRule type="expression" dxfId="524" priority="500">
      <formula>C145="CSC"</formula>
    </cfRule>
    <cfRule type="expression" dxfId="523" priority="501">
      <formula>C145="CSE"</formula>
    </cfRule>
    <cfRule type="expression" dxfId="522" priority="502">
      <formula>C145="CSC"</formula>
    </cfRule>
    <cfRule type="expression" dxfId="521" priority="503">
      <formula>C145="CSE"</formula>
    </cfRule>
    <cfRule type="expression" dxfId="520" priority="504">
      <formula>C145="CSC"</formula>
    </cfRule>
  </conditionalFormatting>
  <conditionalFormatting sqref="I150">
    <cfRule type="expression" dxfId="519" priority="489">
      <formula>C150="CSE"</formula>
    </cfRule>
    <cfRule type="expression" dxfId="518" priority="490">
      <formula>C150="CSC"</formula>
    </cfRule>
    <cfRule type="expression" dxfId="517" priority="491">
      <formula>C150="CSE"</formula>
    </cfRule>
    <cfRule type="expression" dxfId="516" priority="492">
      <formula>C150="CSC"</formula>
    </cfRule>
    <cfRule type="expression" dxfId="515" priority="493">
      <formula>C150="CSE"</formula>
    </cfRule>
    <cfRule type="expression" dxfId="514" priority="494">
      <formula>C150="CSC"</formula>
    </cfRule>
    <cfRule type="expression" dxfId="513" priority="495">
      <formula>C150="CSE"</formula>
    </cfRule>
    <cfRule type="expression" dxfId="512" priority="496">
      <formula>C150="CSC"</formula>
    </cfRule>
  </conditionalFormatting>
  <conditionalFormatting sqref="I155">
    <cfRule type="expression" dxfId="511" priority="481">
      <formula>C155="CSE"</formula>
    </cfRule>
    <cfRule type="expression" dxfId="510" priority="482">
      <formula>C155="CSC"</formula>
    </cfRule>
    <cfRule type="expression" dxfId="509" priority="483">
      <formula>C155="CSE"</formula>
    </cfRule>
    <cfRule type="expression" dxfId="508" priority="484">
      <formula>C155="CSC"</formula>
    </cfRule>
    <cfRule type="expression" dxfId="507" priority="485">
      <formula>C155="CSE"</formula>
    </cfRule>
    <cfRule type="expression" dxfId="506" priority="486">
      <formula>C155="CSC"</formula>
    </cfRule>
    <cfRule type="expression" dxfId="505" priority="487">
      <formula>C155="CSE"</formula>
    </cfRule>
    <cfRule type="expression" dxfId="504" priority="488">
      <formula>C155="CSC"</formula>
    </cfRule>
  </conditionalFormatting>
  <conditionalFormatting sqref="I160">
    <cfRule type="expression" dxfId="503" priority="473">
      <formula>C160="CSE"</formula>
    </cfRule>
    <cfRule type="expression" dxfId="502" priority="474">
      <formula>C160="CSC"</formula>
    </cfRule>
    <cfRule type="expression" dxfId="501" priority="475">
      <formula>C160="CSE"</formula>
    </cfRule>
    <cfRule type="expression" dxfId="500" priority="476">
      <formula>C160="CSC"</formula>
    </cfRule>
    <cfRule type="expression" dxfId="499" priority="477">
      <formula>C160="CSE"</formula>
    </cfRule>
    <cfRule type="expression" dxfId="498" priority="478">
      <formula>C160="CSC"</formula>
    </cfRule>
    <cfRule type="expression" dxfId="497" priority="479">
      <formula>C160="CSE"</formula>
    </cfRule>
    <cfRule type="expression" dxfId="496" priority="480">
      <formula>C160="CSC"</formula>
    </cfRule>
  </conditionalFormatting>
  <conditionalFormatting sqref="I165">
    <cfRule type="expression" dxfId="495" priority="465">
      <formula>C165="CSE"</formula>
    </cfRule>
    <cfRule type="expression" dxfId="494" priority="466">
      <formula>C165="CSC"</formula>
    </cfRule>
    <cfRule type="expression" dxfId="493" priority="467">
      <formula>C165="CSE"</formula>
    </cfRule>
    <cfRule type="expression" dxfId="492" priority="468">
      <formula>C165="CSC"</formula>
    </cfRule>
    <cfRule type="expression" dxfId="491" priority="469">
      <formula>C165="CSE"</formula>
    </cfRule>
    <cfRule type="expression" dxfId="490" priority="470">
      <formula>C165="CSC"</formula>
    </cfRule>
    <cfRule type="expression" dxfId="489" priority="471">
      <formula>C165="CSE"</formula>
    </cfRule>
    <cfRule type="expression" dxfId="488" priority="472">
      <formula>C165="CSC"</formula>
    </cfRule>
  </conditionalFormatting>
  <conditionalFormatting sqref="I170">
    <cfRule type="expression" dxfId="487" priority="457">
      <formula>C170="CSE"</formula>
    </cfRule>
    <cfRule type="expression" dxfId="486" priority="458">
      <formula>C170="CSC"</formula>
    </cfRule>
    <cfRule type="expression" dxfId="485" priority="459">
      <formula>C170="CSE"</formula>
    </cfRule>
    <cfRule type="expression" dxfId="484" priority="460">
      <formula>C170="CSC"</formula>
    </cfRule>
    <cfRule type="expression" dxfId="483" priority="461">
      <formula>C170="CSE"</formula>
    </cfRule>
    <cfRule type="expression" dxfId="482" priority="462">
      <formula>C170="CSC"</formula>
    </cfRule>
    <cfRule type="expression" dxfId="481" priority="463">
      <formula>C170="CSE"</formula>
    </cfRule>
    <cfRule type="expression" dxfId="480" priority="464">
      <formula>C170="CSC"</formula>
    </cfRule>
  </conditionalFormatting>
  <conditionalFormatting sqref="I175">
    <cfRule type="expression" dxfId="479" priority="449">
      <formula>C175="CSE"</formula>
    </cfRule>
    <cfRule type="expression" dxfId="478" priority="450">
      <formula>C175="CSC"</formula>
    </cfRule>
    <cfRule type="expression" dxfId="477" priority="451">
      <formula>C175="CSE"</formula>
    </cfRule>
    <cfRule type="expression" dxfId="476" priority="452">
      <formula>C175="CSC"</formula>
    </cfRule>
    <cfRule type="expression" dxfId="475" priority="453">
      <formula>C175="CSE"</formula>
    </cfRule>
    <cfRule type="expression" dxfId="474" priority="454">
      <formula>C175="CSC"</formula>
    </cfRule>
    <cfRule type="expression" dxfId="473" priority="455">
      <formula>C175="CSE"</formula>
    </cfRule>
    <cfRule type="expression" dxfId="472" priority="456">
      <formula>C175="CSC"</formula>
    </cfRule>
  </conditionalFormatting>
  <conditionalFormatting sqref="I180">
    <cfRule type="expression" dxfId="471" priority="441">
      <formula>C180="CSE"</formula>
    </cfRule>
    <cfRule type="expression" dxfId="470" priority="442">
      <formula>C180="CSC"</formula>
    </cfRule>
    <cfRule type="expression" dxfId="469" priority="443">
      <formula>C180="CSE"</formula>
    </cfRule>
    <cfRule type="expression" dxfId="468" priority="444">
      <formula>C180="CSC"</formula>
    </cfRule>
    <cfRule type="expression" dxfId="467" priority="445">
      <formula>C180="CSE"</formula>
    </cfRule>
    <cfRule type="expression" dxfId="466" priority="446">
      <formula>C180="CSC"</formula>
    </cfRule>
    <cfRule type="expression" dxfId="465" priority="447">
      <formula>C180="CSE"</formula>
    </cfRule>
    <cfRule type="expression" dxfId="464" priority="448">
      <formula>C180="CSC"</formula>
    </cfRule>
  </conditionalFormatting>
  <conditionalFormatting sqref="I185">
    <cfRule type="expression" dxfId="463" priority="433">
      <formula>C185="CSE"</formula>
    </cfRule>
    <cfRule type="expression" dxfId="462" priority="434">
      <formula>C185="CSC"</formula>
    </cfRule>
    <cfRule type="expression" dxfId="461" priority="435">
      <formula>C185="CSE"</formula>
    </cfRule>
    <cfRule type="expression" dxfId="460" priority="436">
      <formula>C185="CSC"</formula>
    </cfRule>
    <cfRule type="expression" dxfId="459" priority="437">
      <formula>C185="CSE"</formula>
    </cfRule>
    <cfRule type="expression" dxfId="458" priority="438">
      <formula>C185="CSC"</formula>
    </cfRule>
    <cfRule type="expression" dxfId="457" priority="439">
      <formula>C185="CSE"</formula>
    </cfRule>
    <cfRule type="expression" dxfId="456" priority="440">
      <formula>C185="CSC"</formula>
    </cfRule>
  </conditionalFormatting>
  <conditionalFormatting sqref="I190">
    <cfRule type="expression" dxfId="455" priority="425">
      <formula>C190="CSE"</formula>
    </cfRule>
    <cfRule type="expression" dxfId="454" priority="426">
      <formula>C190="CSC"</formula>
    </cfRule>
    <cfRule type="expression" dxfId="453" priority="427">
      <formula>C190="CSE"</formula>
    </cfRule>
    <cfRule type="expression" dxfId="452" priority="428">
      <formula>C190="CSC"</formula>
    </cfRule>
    <cfRule type="expression" dxfId="451" priority="429">
      <formula>C190="CSE"</formula>
    </cfRule>
    <cfRule type="expression" dxfId="450" priority="430">
      <formula>C190="CSC"</formula>
    </cfRule>
    <cfRule type="expression" dxfId="449" priority="431">
      <formula>C190="CSE"</formula>
    </cfRule>
    <cfRule type="expression" dxfId="448" priority="432">
      <formula>C190="CSC"</formula>
    </cfRule>
  </conditionalFormatting>
  <conditionalFormatting sqref="I195">
    <cfRule type="expression" dxfId="447" priority="417">
      <formula>C195="CSE"</formula>
    </cfRule>
    <cfRule type="expression" dxfId="446" priority="418">
      <formula>C195="CSC"</formula>
    </cfRule>
    <cfRule type="expression" dxfId="445" priority="419">
      <formula>C195="CSE"</formula>
    </cfRule>
    <cfRule type="expression" dxfId="444" priority="420">
      <formula>C195="CSC"</formula>
    </cfRule>
    <cfRule type="expression" dxfId="443" priority="421">
      <formula>C195="CSE"</formula>
    </cfRule>
    <cfRule type="expression" dxfId="442" priority="422">
      <formula>C195="CSC"</formula>
    </cfRule>
    <cfRule type="expression" dxfId="441" priority="423">
      <formula>C195="CSE"</formula>
    </cfRule>
    <cfRule type="expression" dxfId="440" priority="424">
      <formula>C195="CSC"</formula>
    </cfRule>
  </conditionalFormatting>
  <conditionalFormatting sqref="I200">
    <cfRule type="expression" dxfId="439" priority="409">
      <formula>C200="CSE"</formula>
    </cfRule>
    <cfRule type="expression" dxfId="438" priority="410">
      <formula>C200="CSC"</formula>
    </cfRule>
    <cfRule type="expression" dxfId="437" priority="411">
      <formula>C200="CSE"</formula>
    </cfRule>
    <cfRule type="expression" dxfId="436" priority="412">
      <formula>C200="CSC"</formula>
    </cfRule>
    <cfRule type="expression" dxfId="435" priority="413">
      <formula>C200="CSE"</formula>
    </cfRule>
    <cfRule type="expression" dxfId="434" priority="414">
      <formula>C200="CSC"</formula>
    </cfRule>
    <cfRule type="expression" dxfId="433" priority="415">
      <formula>C200="CSE"</formula>
    </cfRule>
    <cfRule type="expression" dxfId="432" priority="416">
      <formula>C200="CSC"</formula>
    </cfRule>
  </conditionalFormatting>
  <conditionalFormatting sqref="I205">
    <cfRule type="expression" dxfId="431" priority="401">
      <formula>C205="CSE"</formula>
    </cfRule>
    <cfRule type="expression" dxfId="430" priority="402">
      <formula>C205="CSC"</formula>
    </cfRule>
    <cfRule type="expression" dxfId="429" priority="403">
      <formula>C205="CSE"</formula>
    </cfRule>
    <cfRule type="expression" dxfId="428" priority="404">
      <formula>C205="CSC"</formula>
    </cfRule>
    <cfRule type="expression" dxfId="427" priority="405">
      <formula>C205="CSE"</formula>
    </cfRule>
    <cfRule type="expression" dxfId="426" priority="406">
      <formula>C205="CSC"</formula>
    </cfRule>
    <cfRule type="expression" dxfId="425" priority="407">
      <formula>C205="CSE"</formula>
    </cfRule>
    <cfRule type="expression" dxfId="424" priority="408">
      <formula>C205="CSC"</formula>
    </cfRule>
  </conditionalFormatting>
  <conditionalFormatting sqref="I210">
    <cfRule type="expression" dxfId="423" priority="393">
      <formula>C210="CSE"</formula>
    </cfRule>
    <cfRule type="expression" dxfId="422" priority="394">
      <formula>C210="CSC"</formula>
    </cfRule>
    <cfRule type="expression" dxfId="421" priority="395">
      <formula>C210="CSE"</formula>
    </cfRule>
    <cfRule type="expression" dxfId="420" priority="396">
      <formula>C210="CSC"</formula>
    </cfRule>
    <cfRule type="expression" dxfId="419" priority="397">
      <formula>C210="CSE"</formula>
    </cfRule>
    <cfRule type="expression" dxfId="418" priority="398">
      <formula>C210="CSC"</formula>
    </cfRule>
    <cfRule type="expression" dxfId="417" priority="399">
      <formula>C210="CSE"</formula>
    </cfRule>
    <cfRule type="expression" dxfId="416" priority="400">
      <formula>C210="CSC"</formula>
    </cfRule>
  </conditionalFormatting>
  <conditionalFormatting sqref="I215">
    <cfRule type="expression" dxfId="415" priority="385">
      <formula>C215="CSE"</formula>
    </cfRule>
    <cfRule type="expression" dxfId="414" priority="386">
      <formula>C215="CSC"</formula>
    </cfRule>
    <cfRule type="expression" dxfId="413" priority="387">
      <formula>C215="CSE"</formula>
    </cfRule>
    <cfRule type="expression" dxfId="412" priority="388">
      <formula>C215="CSC"</formula>
    </cfRule>
    <cfRule type="expression" dxfId="411" priority="389">
      <formula>C215="CSE"</formula>
    </cfRule>
    <cfRule type="expression" dxfId="410" priority="390">
      <formula>C215="CSC"</formula>
    </cfRule>
    <cfRule type="expression" dxfId="409" priority="391">
      <formula>C215="CSE"</formula>
    </cfRule>
    <cfRule type="expression" dxfId="408" priority="392">
      <formula>C215="CSC"</formula>
    </cfRule>
  </conditionalFormatting>
  <conditionalFormatting sqref="I220">
    <cfRule type="expression" dxfId="407" priority="377">
      <formula>C220="CSE"</formula>
    </cfRule>
    <cfRule type="expression" dxfId="406" priority="378">
      <formula>C220="CSC"</formula>
    </cfRule>
    <cfRule type="expression" dxfId="405" priority="379">
      <formula>C220="CSE"</formula>
    </cfRule>
    <cfRule type="expression" dxfId="404" priority="380">
      <formula>C220="CSC"</formula>
    </cfRule>
    <cfRule type="expression" dxfId="403" priority="381">
      <formula>C220="CSE"</formula>
    </cfRule>
    <cfRule type="expression" dxfId="402" priority="382">
      <formula>C220="CSC"</formula>
    </cfRule>
    <cfRule type="expression" dxfId="401" priority="383">
      <formula>C220="CSE"</formula>
    </cfRule>
    <cfRule type="expression" dxfId="400" priority="384">
      <formula>C220="CSC"</formula>
    </cfRule>
  </conditionalFormatting>
  <conditionalFormatting sqref="I225">
    <cfRule type="expression" dxfId="399" priority="369">
      <formula>C225="CSE"</formula>
    </cfRule>
    <cfRule type="expression" dxfId="398" priority="370">
      <formula>C225="CSC"</formula>
    </cfRule>
    <cfRule type="expression" dxfId="397" priority="371">
      <formula>C225="CSE"</formula>
    </cfRule>
    <cfRule type="expression" dxfId="396" priority="372">
      <formula>C225="CSC"</formula>
    </cfRule>
    <cfRule type="expression" dxfId="395" priority="373">
      <formula>C225="CSE"</formula>
    </cfRule>
    <cfRule type="expression" dxfId="394" priority="374">
      <formula>C225="CSC"</formula>
    </cfRule>
    <cfRule type="expression" dxfId="393" priority="375">
      <formula>C225="CSE"</formula>
    </cfRule>
    <cfRule type="expression" dxfId="392" priority="376">
      <formula>C225="CSC"</formula>
    </cfRule>
  </conditionalFormatting>
  <conditionalFormatting sqref="I230">
    <cfRule type="expression" dxfId="391" priority="361">
      <formula>C230="CSE"</formula>
    </cfRule>
    <cfRule type="expression" dxfId="390" priority="362">
      <formula>C230="CSC"</formula>
    </cfRule>
    <cfRule type="expression" dxfId="389" priority="363">
      <formula>C230="CSE"</formula>
    </cfRule>
    <cfRule type="expression" dxfId="388" priority="364">
      <formula>C230="CSC"</formula>
    </cfRule>
    <cfRule type="expression" dxfId="387" priority="365">
      <formula>C230="CSE"</formula>
    </cfRule>
    <cfRule type="expression" dxfId="386" priority="366">
      <formula>C230="CSC"</formula>
    </cfRule>
    <cfRule type="expression" dxfId="385" priority="367">
      <formula>C230="CSE"</formula>
    </cfRule>
    <cfRule type="expression" dxfId="384" priority="368">
      <formula>C230="CSC"</formula>
    </cfRule>
  </conditionalFormatting>
  <conditionalFormatting sqref="I235">
    <cfRule type="expression" dxfId="383" priority="353">
      <formula>C235="CSE"</formula>
    </cfRule>
    <cfRule type="expression" dxfId="382" priority="354">
      <formula>C235="CSC"</formula>
    </cfRule>
    <cfRule type="expression" dxfId="381" priority="355">
      <formula>C235="CSE"</formula>
    </cfRule>
    <cfRule type="expression" dxfId="380" priority="356">
      <formula>C235="CSC"</formula>
    </cfRule>
    <cfRule type="expression" dxfId="379" priority="357">
      <formula>C235="CSE"</formula>
    </cfRule>
    <cfRule type="expression" dxfId="378" priority="358">
      <formula>C235="CSC"</formula>
    </cfRule>
    <cfRule type="expression" dxfId="377" priority="359">
      <formula>C235="CSE"</formula>
    </cfRule>
    <cfRule type="expression" dxfId="376" priority="360">
      <formula>C235="CSC"</formula>
    </cfRule>
  </conditionalFormatting>
  <conditionalFormatting sqref="I240">
    <cfRule type="expression" dxfId="375" priority="345">
      <formula>C240="CSE"</formula>
    </cfRule>
    <cfRule type="expression" dxfId="374" priority="346">
      <formula>C240="CSC"</formula>
    </cfRule>
    <cfRule type="expression" dxfId="373" priority="347">
      <formula>C240="CSE"</formula>
    </cfRule>
    <cfRule type="expression" dxfId="372" priority="348">
      <formula>C240="CSC"</formula>
    </cfRule>
    <cfRule type="expression" dxfId="371" priority="349">
      <formula>C240="CSE"</formula>
    </cfRule>
    <cfRule type="expression" dxfId="370" priority="350">
      <formula>C240="CSC"</formula>
    </cfRule>
    <cfRule type="expression" dxfId="369" priority="351">
      <formula>C240="CSE"</formula>
    </cfRule>
    <cfRule type="expression" dxfId="368" priority="352">
      <formula>C240="CSC"</formula>
    </cfRule>
  </conditionalFormatting>
  <conditionalFormatting sqref="I245">
    <cfRule type="expression" dxfId="367" priority="337">
      <formula>C245="CSE"</formula>
    </cfRule>
    <cfRule type="expression" dxfId="366" priority="338">
      <formula>C245="CSC"</formula>
    </cfRule>
    <cfRule type="expression" dxfId="365" priority="339">
      <formula>C245="CSE"</formula>
    </cfRule>
    <cfRule type="expression" dxfId="364" priority="340">
      <formula>C245="CSC"</formula>
    </cfRule>
    <cfRule type="expression" dxfId="363" priority="341">
      <formula>C245="CSE"</formula>
    </cfRule>
    <cfRule type="expression" dxfId="362" priority="342">
      <formula>C245="CSC"</formula>
    </cfRule>
    <cfRule type="expression" dxfId="361" priority="343">
      <formula>C245="CSE"</formula>
    </cfRule>
    <cfRule type="expression" dxfId="360" priority="344">
      <formula>C245="CSC"</formula>
    </cfRule>
  </conditionalFormatting>
  <conditionalFormatting sqref="I250">
    <cfRule type="expression" dxfId="359" priority="329">
      <formula>C250="CSE"</formula>
    </cfRule>
    <cfRule type="expression" dxfId="358" priority="330">
      <formula>C250="CSC"</formula>
    </cfRule>
    <cfRule type="expression" dxfId="357" priority="331">
      <formula>C250="CSE"</formula>
    </cfRule>
    <cfRule type="expression" dxfId="356" priority="332">
      <formula>C250="CSC"</formula>
    </cfRule>
    <cfRule type="expression" dxfId="355" priority="333">
      <formula>C250="CSE"</formula>
    </cfRule>
    <cfRule type="expression" dxfId="354" priority="334">
      <formula>C250="CSC"</formula>
    </cfRule>
    <cfRule type="expression" dxfId="353" priority="335">
      <formula>C250="CSE"</formula>
    </cfRule>
    <cfRule type="expression" dxfId="352" priority="336">
      <formula>C250="CSC"</formula>
    </cfRule>
  </conditionalFormatting>
  <conditionalFormatting sqref="I255">
    <cfRule type="expression" dxfId="351" priority="321">
      <formula>C255="CSE"</formula>
    </cfRule>
    <cfRule type="expression" dxfId="350" priority="322">
      <formula>C255="CSC"</formula>
    </cfRule>
    <cfRule type="expression" dxfId="349" priority="323">
      <formula>C255="CSE"</formula>
    </cfRule>
    <cfRule type="expression" dxfId="348" priority="324">
      <formula>C255="CSC"</formula>
    </cfRule>
    <cfRule type="expression" dxfId="347" priority="325">
      <formula>C255="CSE"</formula>
    </cfRule>
    <cfRule type="expression" dxfId="346" priority="326">
      <formula>C255="CSC"</formula>
    </cfRule>
    <cfRule type="expression" dxfId="345" priority="327">
      <formula>C255="CSE"</formula>
    </cfRule>
    <cfRule type="expression" dxfId="344" priority="328">
      <formula>C255="CSC"</formula>
    </cfRule>
  </conditionalFormatting>
  <conditionalFormatting sqref="I260">
    <cfRule type="expression" dxfId="343" priority="313">
      <formula>C260="CSE"</formula>
    </cfRule>
    <cfRule type="expression" dxfId="342" priority="314">
      <formula>C260="CSC"</formula>
    </cfRule>
    <cfRule type="expression" dxfId="341" priority="315">
      <formula>C260="CSE"</formula>
    </cfRule>
    <cfRule type="expression" dxfId="340" priority="316">
      <formula>C260="CSC"</formula>
    </cfRule>
    <cfRule type="expression" dxfId="339" priority="317">
      <formula>C260="CSE"</formula>
    </cfRule>
    <cfRule type="expression" dxfId="338" priority="318">
      <formula>C260="CSC"</formula>
    </cfRule>
    <cfRule type="expression" dxfId="337" priority="319">
      <formula>C260="CSE"</formula>
    </cfRule>
    <cfRule type="expression" dxfId="336" priority="320">
      <formula>C260="CSC"</formula>
    </cfRule>
  </conditionalFormatting>
  <conditionalFormatting sqref="I265">
    <cfRule type="expression" dxfId="335" priority="305">
      <formula>C265="CSE"</formula>
    </cfRule>
    <cfRule type="expression" dxfId="334" priority="306">
      <formula>C265="CSC"</formula>
    </cfRule>
    <cfRule type="expression" dxfId="333" priority="307">
      <formula>C265="CSE"</formula>
    </cfRule>
    <cfRule type="expression" dxfId="332" priority="308">
      <formula>C265="CSC"</formula>
    </cfRule>
    <cfRule type="expression" dxfId="331" priority="309">
      <formula>C265="CSE"</formula>
    </cfRule>
    <cfRule type="expression" dxfId="330" priority="310">
      <formula>C265="CSC"</formula>
    </cfRule>
    <cfRule type="expression" dxfId="329" priority="311">
      <formula>C265="CSE"</formula>
    </cfRule>
    <cfRule type="expression" dxfId="328" priority="312">
      <formula>C265="CSC"</formula>
    </cfRule>
  </conditionalFormatting>
  <conditionalFormatting sqref="I270">
    <cfRule type="expression" dxfId="327" priority="297">
      <formula>C270="CSE"</formula>
    </cfRule>
    <cfRule type="expression" dxfId="326" priority="298">
      <formula>C270="CSC"</formula>
    </cfRule>
    <cfRule type="expression" dxfId="325" priority="299">
      <formula>C270="CSE"</formula>
    </cfRule>
    <cfRule type="expression" dxfId="324" priority="300">
      <formula>C270="CSC"</formula>
    </cfRule>
    <cfRule type="expression" dxfId="323" priority="301">
      <formula>C270="CSE"</formula>
    </cfRule>
    <cfRule type="expression" dxfId="322" priority="302">
      <formula>C270="CSC"</formula>
    </cfRule>
    <cfRule type="expression" dxfId="321" priority="303">
      <formula>C270="CSE"</formula>
    </cfRule>
    <cfRule type="expression" dxfId="320" priority="304">
      <formula>C270="CSC"</formula>
    </cfRule>
  </conditionalFormatting>
  <conditionalFormatting sqref="I275">
    <cfRule type="expression" dxfId="319" priority="289">
      <formula>C275="CSE"</formula>
    </cfRule>
    <cfRule type="expression" dxfId="318" priority="290">
      <formula>C275="CSC"</formula>
    </cfRule>
    <cfRule type="expression" dxfId="317" priority="291">
      <formula>C275="CSE"</formula>
    </cfRule>
    <cfRule type="expression" dxfId="316" priority="292">
      <formula>C275="CSC"</formula>
    </cfRule>
    <cfRule type="expression" dxfId="315" priority="293">
      <formula>C275="CSE"</formula>
    </cfRule>
    <cfRule type="expression" dxfId="314" priority="294">
      <formula>C275="CSC"</formula>
    </cfRule>
    <cfRule type="expression" dxfId="313" priority="295">
      <formula>C275="CSE"</formula>
    </cfRule>
    <cfRule type="expression" dxfId="312" priority="296">
      <formula>C275="CSC"</formula>
    </cfRule>
  </conditionalFormatting>
  <conditionalFormatting sqref="I280">
    <cfRule type="expression" dxfId="311" priority="281">
      <formula>C280="CSE"</formula>
    </cfRule>
    <cfRule type="expression" dxfId="310" priority="282">
      <formula>C280="CSC"</formula>
    </cfRule>
    <cfRule type="expression" dxfId="309" priority="283">
      <formula>C280="CSE"</formula>
    </cfRule>
    <cfRule type="expression" dxfId="308" priority="284">
      <formula>C280="CSC"</formula>
    </cfRule>
    <cfRule type="expression" dxfId="307" priority="285">
      <formula>C280="CSE"</formula>
    </cfRule>
    <cfRule type="expression" dxfId="306" priority="286">
      <formula>C280="CSC"</formula>
    </cfRule>
    <cfRule type="expression" dxfId="305" priority="287">
      <formula>C280="CSE"</formula>
    </cfRule>
    <cfRule type="expression" dxfId="304" priority="288">
      <formula>C280="CSC"</formula>
    </cfRule>
  </conditionalFormatting>
  <conditionalFormatting sqref="I285">
    <cfRule type="expression" dxfId="303" priority="273">
      <formula>C285="CSE"</formula>
    </cfRule>
    <cfRule type="expression" dxfId="302" priority="274">
      <formula>C285="CSC"</formula>
    </cfRule>
    <cfRule type="expression" dxfId="301" priority="275">
      <formula>C285="CSE"</formula>
    </cfRule>
    <cfRule type="expression" dxfId="300" priority="276">
      <formula>C285="CSC"</formula>
    </cfRule>
    <cfRule type="expression" dxfId="299" priority="277">
      <formula>C285="CSE"</formula>
    </cfRule>
    <cfRule type="expression" dxfId="298" priority="278">
      <formula>C285="CSC"</formula>
    </cfRule>
    <cfRule type="expression" dxfId="297" priority="279">
      <formula>C285="CSE"</formula>
    </cfRule>
    <cfRule type="expression" dxfId="296" priority="280">
      <formula>C285="CSC"</formula>
    </cfRule>
  </conditionalFormatting>
  <conditionalFormatting sqref="I290">
    <cfRule type="expression" dxfId="295" priority="265">
      <formula>C290="CSE"</formula>
    </cfRule>
    <cfRule type="expression" dxfId="294" priority="266">
      <formula>C290="CSC"</formula>
    </cfRule>
    <cfRule type="expression" dxfId="293" priority="267">
      <formula>C290="CSE"</formula>
    </cfRule>
    <cfRule type="expression" dxfId="292" priority="268">
      <formula>C290="CSC"</formula>
    </cfRule>
    <cfRule type="expression" dxfId="291" priority="269">
      <formula>C290="CSE"</formula>
    </cfRule>
    <cfRule type="expression" dxfId="290" priority="270">
      <formula>C290="CSC"</formula>
    </cfRule>
    <cfRule type="expression" dxfId="289" priority="271">
      <formula>C290="CSE"</formula>
    </cfRule>
    <cfRule type="expression" dxfId="288" priority="272">
      <formula>C290="CSC"</formula>
    </cfRule>
  </conditionalFormatting>
  <conditionalFormatting sqref="I295">
    <cfRule type="expression" dxfId="287" priority="257">
      <formula>C295="CSE"</formula>
    </cfRule>
    <cfRule type="expression" dxfId="286" priority="258">
      <formula>C295="CSC"</formula>
    </cfRule>
    <cfRule type="expression" dxfId="285" priority="259">
      <formula>C295="CSE"</formula>
    </cfRule>
    <cfRule type="expression" dxfId="284" priority="260">
      <formula>C295="CSC"</formula>
    </cfRule>
    <cfRule type="expression" dxfId="283" priority="261">
      <formula>C295="CSE"</formula>
    </cfRule>
    <cfRule type="expression" dxfId="282" priority="262">
      <formula>C295="CSC"</formula>
    </cfRule>
    <cfRule type="expression" dxfId="281" priority="263">
      <formula>C295="CSE"</formula>
    </cfRule>
    <cfRule type="expression" dxfId="280" priority="264">
      <formula>C295="CSC"</formula>
    </cfRule>
  </conditionalFormatting>
  <conditionalFormatting sqref="I300">
    <cfRule type="expression" dxfId="279" priority="249">
      <formula>C300="CSE"</formula>
    </cfRule>
    <cfRule type="expression" dxfId="278" priority="250">
      <formula>C300="CSC"</formula>
    </cfRule>
    <cfRule type="expression" dxfId="277" priority="251">
      <formula>C300="CSE"</formula>
    </cfRule>
    <cfRule type="expression" dxfId="276" priority="252">
      <formula>C300="CSC"</formula>
    </cfRule>
    <cfRule type="expression" dxfId="275" priority="253">
      <formula>C300="CSE"</formula>
    </cfRule>
    <cfRule type="expression" dxfId="274" priority="254">
      <formula>C300="CSC"</formula>
    </cfRule>
    <cfRule type="expression" dxfId="273" priority="255">
      <formula>C300="CSE"</formula>
    </cfRule>
    <cfRule type="expression" dxfId="272" priority="256">
      <formula>C300="CSC"</formula>
    </cfRule>
  </conditionalFormatting>
  <conditionalFormatting sqref="I305">
    <cfRule type="expression" dxfId="271" priority="241">
      <formula>C305="CSE"</formula>
    </cfRule>
    <cfRule type="expression" dxfId="270" priority="242">
      <formula>C305="CSC"</formula>
    </cfRule>
    <cfRule type="expression" dxfId="269" priority="243">
      <formula>C305="CSE"</formula>
    </cfRule>
    <cfRule type="expression" dxfId="268" priority="244">
      <formula>C305="CSC"</formula>
    </cfRule>
    <cfRule type="expression" dxfId="267" priority="245">
      <formula>C305="CSE"</formula>
    </cfRule>
    <cfRule type="expression" dxfId="266" priority="246">
      <formula>C305="CSC"</formula>
    </cfRule>
    <cfRule type="expression" dxfId="265" priority="247">
      <formula>C305="CSE"</formula>
    </cfRule>
    <cfRule type="expression" dxfId="264" priority="248">
      <formula>C305="CSC"</formula>
    </cfRule>
  </conditionalFormatting>
  <conditionalFormatting sqref="I310">
    <cfRule type="expression" dxfId="263" priority="233">
      <formula>C310="CSE"</formula>
    </cfRule>
    <cfRule type="expression" dxfId="262" priority="234">
      <formula>C310="CSC"</formula>
    </cfRule>
    <cfRule type="expression" dxfId="261" priority="235">
      <formula>C310="CSE"</formula>
    </cfRule>
    <cfRule type="expression" dxfId="260" priority="236">
      <formula>C310="CSC"</formula>
    </cfRule>
    <cfRule type="expression" dxfId="259" priority="237">
      <formula>C310="CSE"</formula>
    </cfRule>
    <cfRule type="expression" dxfId="258" priority="238">
      <formula>C310="CSC"</formula>
    </cfRule>
    <cfRule type="expression" dxfId="257" priority="239">
      <formula>C310="CSE"</formula>
    </cfRule>
    <cfRule type="expression" dxfId="256" priority="240">
      <formula>C310="CSC"</formula>
    </cfRule>
  </conditionalFormatting>
  <conditionalFormatting sqref="I315">
    <cfRule type="expression" dxfId="255" priority="225">
      <formula>C315="CSE"</formula>
    </cfRule>
    <cfRule type="expression" dxfId="254" priority="226">
      <formula>C315="CSC"</formula>
    </cfRule>
    <cfRule type="expression" dxfId="253" priority="227">
      <formula>C315="CSE"</formula>
    </cfRule>
    <cfRule type="expression" dxfId="252" priority="228">
      <formula>C315="CSC"</formula>
    </cfRule>
    <cfRule type="expression" dxfId="251" priority="229">
      <formula>C315="CSE"</formula>
    </cfRule>
    <cfRule type="expression" dxfId="250" priority="230">
      <formula>C315="CSC"</formula>
    </cfRule>
    <cfRule type="expression" dxfId="249" priority="231">
      <formula>C315="CSE"</formula>
    </cfRule>
    <cfRule type="expression" dxfId="248" priority="232">
      <formula>C315="CSC"</formula>
    </cfRule>
  </conditionalFormatting>
  <conditionalFormatting sqref="I320">
    <cfRule type="expression" dxfId="247" priority="217">
      <formula>C320="CSE"</formula>
    </cfRule>
    <cfRule type="expression" dxfId="246" priority="218">
      <formula>C320="CSC"</formula>
    </cfRule>
    <cfRule type="expression" dxfId="245" priority="219">
      <formula>C320="CSE"</formula>
    </cfRule>
    <cfRule type="expression" dxfId="244" priority="220">
      <formula>C320="CSC"</formula>
    </cfRule>
    <cfRule type="expression" dxfId="243" priority="221">
      <formula>C320="CSE"</formula>
    </cfRule>
    <cfRule type="expression" dxfId="242" priority="222">
      <formula>C320="CSC"</formula>
    </cfRule>
    <cfRule type="expression" dxfId="241" priority="223">
      <formula>C320="CSE"</formula>
    </cfRule>
    <cfRule type="expression" dxfId="240" priority="224">
      <formula>C320="CSC"</formula>
    </cfRule>
  </conditionalFormatting>
  <conditionalFormatting sqref="I325">
    <cfRule type="expression" dxfId="239" priority="209">
      <formula>C325="CSE"</formula>
    </cfRule>
    <cfRule type="expression" dxfId="238" priority="210">
      <formula>C325="CSC"</formula>
    </cfRule>
    <cfRule type="expression" dxfId="237" priority="211">
      <formula>C325="CSE"</formula>
    </cfRule>
    <cfRule type="expression" dxfId="236" priority="212">
      <formula>C325="CSC"</formula>
    </cfRule>
    <cfRule type="expression" dxfId="235" priority="213">
      <formula>C325="CSE"</formula>
    </cfRule>
    <cfRule type="expression" dxfId="234" priority="214">
      <formula>C325="CSC"</formula>
    </cfRule>
    <cfRule type="expression" dxfId="233" priority="215">
      <formula>C325="CSE"</formula>
    </cfRule>
    <cfRule type="expression" dxfId="232" priority="216">
      <formula>C325="CSC"</formula>
    </cfRule>
  </conditionalFormatting>
  <conditionalFormatting sqref="I330">
    <cfRule type="expression" dxfId="231" priority="201">
      <formula>C330="CSE"</formula>
    </cfRule>
    <cfRule type="expression" dxfId="230" priority="202">
      <formula>C330="CSC"</formula>
    </cfRule>
    <cfRule type="expression" dxfId="229" priority="203">
      <formula>C330="CSE"</formula>
    </cfRule>
    <cfRule type="expression" dxfId="228" priority="204">
      <formula>C330="CSC"</formula>
    </cfRule>
    <cfRule type="expression" dxfId="227" priority="205">
      <formula>C330="CSE"</formula>
    </cfRule>
    <cfRule type="expression" dxfId="226" priority="206">
      <formula>C330="CSC"</formula>
    </cfRule>
    <cfRule type="expression" dxfId="225" priority="207">
      <formula>C330="CSE"</formula>
    </cfRule>
    <cfRule type="expression" dxfId="224" priority="208">
      <formula>C330="CSC"</formula>
    </cfRule>
  </conditionalFormatting>
  <conditionalFormatting sqref="I335">
    <cfRule type="expression" dxfId="223" priority="193">
      <formula>C335="CSE"</formula>
    </cfRule>
    <cfRule type="expression" dxfId="222" priority="194">
      <formula>C335="CSC"</formula>
    </cfRule>
    <cfRule type="expression" dxfId="221" priority="195">
      <formula>C335="CSE"</formula>
    </cfRule>
    <cfRule type="expression" dxfId="220" priority="196">
      <formula>C335="CSC"</formula>
    </cfRule>
    <cfRule type="expression" dxfId="219" priority="197">
      <formula>C335="CSE"</formula>
    </cfRule>
    <cfRule type="expression" dxfId="218" priority="198">
      <formula>C335="CSC"</formula>
    </cfRule>
    <cfRule type="expression" dxfId="217" priority="199">
      <formula>C335="CSE"</formula>
    </cfRule>
    <cfRule type="expression" dxfId="216" priority="200">
      <formula>C335="CSC"</formula>
    </cfRule>
  </conditionalFormatting>
  <conditionalFormatting sqref="I340">
    <cfRule type="expression" dxfId="215" priority="185">
      <formula>C340="CSE"</formula>
    </cfRule>
    <cfRule type="expression" dxfId="214" priority="186">
      <formula>C340="CSC"</formula>
    </cfRule>
    <cfRule type="expression" dxfId="213" priority="187">
      <formula>C340="CSE"</formula>
    </cfRule>
    <cfRule type="expression" dxfId="212" priority="188">
      <formula>C340="CSC"</formula>
    </cfRule>
    <cfRule type="expression" dxfId="211" priority="189">
      <formula>C340="CSE"</formula>
    </cfRule>
    <cfRule type="expression" dxfId="210" priority="190">
      <formula>C340="CSC"</formula>
    </cfRule>
    <cfRule type="expression" dxfId="209" priority="191">
      <formula>C340="CSE"</formula>
    </cfRule>
    <cfRule type="expression" dxfId="208" priority="192">
      <formula>C340="CSC"</formula>
    </cfRule>
  </conditionalFormatting>
  <conditionalFormatting sqref="I345">
    <cfRule type="expression" dxfId="207" priority="177">
      <formula>C345="CSE"</formula>
    </cfRule>
    <cfRule type="expression" dxfId="206" priority="178">
      <formula>C345="CSC"</formula>
    </cfRule>
    <cfRule type="expression" dxfId="205" priority="179">
      <formula>C345="CSE"</formula>
    </cfRule>
    <cfRule type="expression" dxfId="204" priority="180">
      <formula>C345="CSC"</formula>
    </cfRule>
    <cfRule type="expression" dxfId="203" priority="181">
      <formula>C345="CSE"</formula>
    </cfRule>
    <cfRule type="expression" dxfId="202" priority="182">
      <formula>C345="CSC"</formula>
    </cfRule>
    <cfRule type="expression" dxfId="201" priority="183">
      <formula>C345="CSE"</formula>
    </cfRule>
    <cfRule type="expression" dxfId="200" priority="184">
      <formula>C345="CSC"</formula>
    </cfRule>
  </conditionalFormatting>
  <conditionalFormatting sqref="I350">
    <cfRule type="expression" dxfId="199" priority="169">
      <formula>C350="CSE"</formula>
    </cfRule>
    <cfRule type="expression" dxfId="198" priority="170">
      <formula>C350="CSC"</formula>
    </cfRule>
    <cfRule type="expression" dxfId="197" priority="171">
      <formula>C350="CSE"</formula>
    </cfRule>
    <cfRule type="expression" dxfId="196" priority="172">
      <formula>C350="CSC"</formula>
    </cfRule>
    <cfRule type="expression" dxfId="195" priority="173">
      <formula>C350="CSE"</formula>
    </cfRule>
    <cfRule type="expression" dxfId="194" priority="174">
      <formula>C350="CSC"</formula>
    </cfRule>
    <cfRule type="expression" dxfId="193" priority="175">
      <formula>C350="CSE"</formula>
    </cfRule>
    <cfRule type="expression" dxfId="192" priority="176">
      <formula>C350="CSC"</formula>
    </cfRule>
  </conditionalFormatting>
  <conditionalFormatting sqref="I355">
    <cfRule type="expression" dxfId="191" priority="161">
      <formula>C355="CSE"</formula>
    </cfRule>
    <cfRule type="expression" dxfId="190" priority="162">
      <formula>C355="CSC"</formula>
    </cfRule>
    <cfRule type="expression" dxfId="189" priority="163">
      <formula>C355="CSE"</formula>
    </cfRule>
    <cfRule type="expression" dxfId="188" priority="164">
      <formula>C355="CSC"</formula>
    </cfRule>
    <cfRule type="expression" dxfId="187" priority="165">
      <formula>C355="CSE"</formula>
    </cfRule>
    <cfRule type="expression" dxfId="186" priority="166">
      <formula>C355="CSC"</formula>
    </cfRule>
    <cfRule type="expression" dxfId="185" priority="167">
      <formula>C355="CSE"</formula>
    </cfRule>
    <cfRule type="expression" dxfId="184" priority="168">
      <formula>C355="CSC"</formula>
    </cfRule>
  </conditionalFormatting>
  <conditionalFormatting sqref="I360">
    <cfRule type="expression" dxfId="183" priority="153">
      <formula>C360="CSE"</formula>
    </cfRule>
    <cfRule type="expression" dxfId="182" priority="154">
      <formula>C360="CSC"</formula>
    </cfRule>
    <cfRule type="expression" dxfId="181" priority="155">
      <formula>C360="CSE"</formula>
    </cfRule>
    <cfRule type="expression" dxfId="180" priority="156">
      <formula>C360="CSC"</formula>
    </cfRule>
    <cfRule type="expression" dxfId="179" priority="157">
      <formula>C360="CSE"</formula>
    </cfRule>
    <cfRule type="expression" dxfId="178" priority="158">
      <formula>C360="CSC"</formula>
    </cfRule>
    <cfRule type="expression" dxfId="177" priority="159">
      <formula>C360="CSE"</formula>
    </cfRule>
    <cfRule type="expression" dxfId="176" priority="160">
      <formula>C360="CSC"</formula>
    </cfRule>
  </conditionalFormatting>
  <conditionalFormatting sqref="J6:J360">
    <cfRule type="cellIs" dxfId="175" priority="147" operator="equal">
      <formula>"CRECHE"</formula>
    </cfRule>
    <cfRule type="cellIs" dxfId="174" priority="148" operator="equal">
      <formula>"ADAPTADO"</formula>
    </cfRule>
    <cfRule type="cellIs" dxfId="173" priority="149" operator="equal">
      <formula>"CRECHE"</formula>
    </cfRule>
    <cfRule type="cellIs" dxfId="172" priority="150" operator="equal">
      <formula>"ADAPTADO"</formula>
    </cfRule>
    <cfRule type="cellIs" dxfId="171" priority="151" operator="equal">
      <formula>"CRECHE"</formula>
    </cfRule>
    <cfRule type="cellIs" dxfId="170" priority="152" operator="equal">
      <formula>"ADAPTADO"</formula>
    </cfRule>
  </conditionalFormatting>
  <conditionalFormatting sqref="J6:K10">
    <cfRule type="expression" dxfId="169" priority="143">
      <formula>NOT(ISERROR(SEARCH("NORMAL",J6)))</formula>
    </cfRule>
    <cfRule type="expression" dxfId="168" priority="144">
      <formula>NOT(ISERROR(SEARCH("ADAPTADO",J6)))</formula>
    </cfRule>
    <cfRule type="expression" dxfId="167" priority="145">
      <formula>NOT(ISERROR(SEARCH("NORMAL",J6)))</formula>
    </cfRule>
    <cfRule type="expression" dxfId="166" priority="146">
      <formula>NOT(ISERROR(SEARCH("ADAPTADO",J6)))</formula>
    </cfRule>
  </conditionalFormatting>
  <conditionalFormatting sqref="J11:K15">
    <cfRule type="expression" dxfId="165" priority="141">
      <formula>NOT(ISERROR(SEARCH("NORMAL",J11)))</formula>
    </cfRule>
    <cfRule type="expression" dxfId="164" priority="142">
      <formula>NOT(ISERROR(SEARCH("ADAPTADO",J11)))</formula>
    </cfRule>
  </conditionalFormatting>
  <conditionalFormatting sqref="J11:K20">
    <cfRule type="expression" dxfId="163" priority="139">
      <formula>NOT(ISERROR(SEARCH("NORMAL",J11)))</formula>
    </cfRule>
    <cfRule type="expression" dxfId="162" priority="140">
      <formula>NOT(ISERROR(SEARCH("ADAPTADO",J11)))</formula>
    </cfRule>
  </conditionalFormatting>
  <conditionalFormatting sqref="J16:K25">
    <cfRule type="expression" dxfId="161" priority="137">
      <formula>NOT(ISERROR(SEARCH("NORMAL",J16)))</formula>
    </cfRule>
    <cfRule type="expression" dxfId="160" priority="138">
      <formula>NOT(ISERROR(SEARCH("ADAPTADO",J16)))</formula>
    </cfRule>
  </conditionalFormatting>
  <conditionalFormatting sqref="J21:K30">
    <cfRule type="expression" dxfId="159" priority="135">
      <formula>NOT(ISERROR(SEARCH("NORMAL",J21)))</formula>
    </cfRule>
    <cfRule type="expression" dxfId="158" priority="136">
      <formula>NOT(ISERROR(SEARCH("ADAPTADO",J21)))</formula>
    </cfRule>
  </conditionalFormatting>
  <conditionalFormatting sqref="J26:K35">
    <cfRule type="expression" dxfId="157" priority="133">
      <formula>NOT(ISERROR(SEARCH("NORMAL",J26)))</formula>
    </cfRule>
    <cfRule type="expression" dxfId="156" priority="134">
      <formula>NOT(ISERROR(SEARCH("ADAPTADO",J26)))</formula>
    </cfRule>
  </conditionalFormatting>
  <conditionalFormatting sqref="J31:K40">
    <cfRule type="expression" dxfId="155" priority="131">
      <formula>NOT(ISERROR(SEARCH("NORMAL",J31)))</formula>
    </cfRule>
    <cfRule type="expression" dxfId="154" priority="132">
      <formula>NOT(ISERROR(SEARCH("ADAPTADO",J31)))</formula>
    </cfRule>
  </conditionalFormatting>
  <conditionalFormatting sqref="J36:K45">
    <cfRule type="expression" dxfId="153" priority="129">
      <formula>NOT(ISERROR(SEARCH("NORMAL",J36)))</formula>
    </cfRule>
    <cfRule type="expression" dxfId="152" priority="130">
      <formula>NOT(ISERROR(SEARCH("ADAPTADO",J36)))</formula>
    </cfRule>
  </conditionalFormatting>
  <conditionalFormatting sqref="J41:K50">
    <cfRule type="expression" dxfId="151" priority="127">
      <formula>NOT(ISERROR(SEARCH("NORMAL",J41)))</formula>
    </cfRule>
    <cfRule type="expression" dxfId="150" priority="128">
      <formula>NOT(ISERROR(SEARCH("ADAPTADO",J41)))</formula>
    </cfRule>
  </conditionalFormatting>
  <conditionalFormatting sqref="J46:K55">
    <cfRule type="expression" dxfId="149" priority="125">
      <formula>NOT(ISERROR(SEARCH("NORMAL",J46)))</formula>
    </cfRule>
    <cfRule type="expression" dxfId="148" priority="126">
      <formula>NOT(ISERROR(SEARCH("ADAPTADO",J46)))</formula>
    </cfRule>
  </conditionalFormatting>
  <conditionalFormatting sqref="J51:K60">
    <cfRule type="expression" dxfId="147" priority="123">
      <formula>NOT(ISERROR(SEARCH("NORMAL",J51)))</formula>
    </cfRule>
    <cfRule type="expression" dxfId="146" priority="124">
      <formula>NOT(ISERROR(SEARCH("ADAPTADO",J51)))</formula>
    </cfRule>
  </conditionalFormatting>
  <conditionalFormatting sqref="J56:K65">
    <cfRule type="expression" dxfId="145" priority="121">
      <formula>NOT(ISERROR(SEARCH("NORMAL",J56)))</formula>
    </cfRule>
    <cfRule type="expression" dxfId="144" priority="122">
      <formula>NOT(ISERROR(SEARCH("ADAPTADO",J56)))</formula>
    </cfRule>
  </conditionalFormatting>
  <conditionalFormatting sqref="J61:K70">
    <cfRule type="expression" dxfId="143" priority="119">
      <formula>NOT(ISERROR(SEARCH("NORMAL",J61)))</formula>
    </cfRule>
    <cfRule type="expression" dxfId="142" priority="120">
      <formula>NOT(ISERROR(SEARCH("ADAPTADO",J61)))</formula>
    </cfRule>
  </conditionalFormatting>
  <conditionalFormatting sqref="J66:K75">
    <cfRule type="expression" dxfId="141" priority="117">
      <formula>NOT(ISERROR(SEARCH("NORMAL",J66)))</formula>
    </cfRule>
    <cfRule type="expression" dxfId="140" priority="118">
      <formula>NOT(ISERROR(SEARCH("ADAPTADO",J66)))</formula>
    </cfRule>
  </conditionalFormatting>
  <conditionalFormatting sqref="J71:K80">
    <cfRule type="expression" dxfId="139" priority="115">
      <formula>NOT(ISERROR(SEARCH("NORMAL",J71)))</formula>
    </cfRule>
    <cfRule type="expression" dxfId="138" priority="116">
      <formula>NOT(ISERROR(SEARCH("ADAPTADO",J71)))</formula>
    </cfRule>
  </conditionalFormatting>
  <conditionalFormatting sqref="J76:K85">
    <cfRule type="expression" dxfId="137" priority="113">
      <formula>NOT(ISERROR(SEARCH("NORMAL",J76)))</formula>
    </cfRule>
    <cfRule type="expression" dxfId="136" priority="114">
      <formula>NOT(ISERROR(SEARCH("ADAPTADO",J76)))</formula>
    </cfRule>
  </conditionalFormatting>
  <conditionalFormatting sqref="J81:K90">
    <cfRule type="expression" dxfId="135" priority="111">
      <formula>NOT(ISERROR(SEARCH("NORMAL",J81)))</formula>
    </cfRule>
    <cfRule type="expression" dxfId="134" priority="112">
      <formula>NOT(ISERROR(SEARCH("ADAPTADO",J81)))</formula>
    </cfRule>
  </conditionalFormatting>
  <conditionalFormatting sqref="J86:K95">
    <cfRule type="expression" dxfId="133" priority="109">
      <formula>NOT(ISERROR(SEARCH("NORMAL",J86)))</formula>
    </cfRule>
    <cfRule type="expression" dxfId="132" priority="110">
      <formula>NOT(ISERROR(SEARCH("ADAPTADO",J86)))</formula>
    </cfRule>
  </conditionalFormatting>
  <conditionalFormatting sqref="J91:K100">
    <cfRule type="expression" dxfId="131" priority="107">
      <formula>NOT(ISERROR(SEARCH("NORMAL",J91)))</formula>
    </cfRule>
    <cfRule type="expression" dxfId="130" priority="108">
      <formula>NOT(ISERROR(SEARCH("ADAPTADO",J91)))</formula>
    </cfRule>
  </conditionalFormatting>
  <conditionalFormatting sqref="J96:K105">
    <cfRule type="expression" dxfId="129" priority="105">
      <formula>NOT(ISERROR(SEARCH("NORMAL",J96)))</formula>
    </cfRule>
    <cfRule type="expression" dxfId="128" priority="106">
      <formula>NOT(ISERROR(SEARCH("ADAPTADO",J96)))</formula>
    </cfRule>
  </conditionalFormatting>
  <conditionalFormatting sqref="J101:K110">
    <cfRule type="expression" dxfId="127" priority="103">
      <formula>NOT(ISERROR(SEARCH("NORMAL",J101)))</formula>
    </cfRule>
    <cfRule type="expression" dxfId="126" priority="104">
      <formula>NOT(ISERROR(SEARCH("ADAPTADO",J101)))</formula>
    </cfRule>
  </conditionalFormatting>
  <conditionalFormatting sqref="J106:K115">
    <cfRule type="expression" dxfId="125" priority="101">
      <formula>NOT(ISERROR(SEARCH("NORMAL",J106)))</formula>
    </cfRule>
    <cfRule type="expression" dxfId="124" priority="102">
      <formula>NOT(ISERROR(SEARCH("ADAPTADO",J106)))</formula>
    </cfRule>
  </conditionalFormatting>
  <conditionalFormatting sqref="J111:K120">
    <cfRule type="expression" dxfId="123" priority="99">
      <formula>NOT(ISERROR(SEARCH("NORMAL",J111)))</formula>
    </cfRule>
    <cfRule type="expression" dxfId="122" priority="100">
      <formula>NOT(ISERROR(SEARCH("ADAPTADO",J111)))</formula>
    </cfRule>
  </conditionalFormatting>
  <conditionalFormatting sqref="J116:K125">
    <cfRule type="expression" dxfId="121" priority="97">
      <formula>NOT(ISERROR(SEARCH("NORMAL",J116)))</formula>
    </cfRule>
    <cfRule type="expression" dxfId="120" priority="98">
      <formula>NOT(ISERROR(SEARCH("ADAPTADO",J116)))</formula>
    </cfRule>
  </conditionalFormatting>
  <conditionalFormatting sqref="J121:K130">
    <cfRule type="expression" dxfId="119" priority="95">
      <formula>NOT(ISERROR(SEARCH("NORMAL",J121)))</formula>
    </cfRule>
    <cfRule type="expression" dxfId="118" priority="96">
      <formula>NOT(ISERROR(SEARCH("ADAPTADO",J121)))</formula>
    </cfRule>
  </conditionalFormatting>
  <conditionalFormatting sqref="J126:K135">
    <cfRule type="expression" dxfId="117" priority="93">
      <formula>NOT(ISERROR(SEARCH("NORMAL",J126)))</formula>
    </cfRule>
    <cfRule type="expression" dxfId="116" priority="94">
      <formula>NOT(ISERROR(SEARCH("ADAPTADO",J126)))</formula>
    </cfRule>
  </conditionalFormatting>
  <conditionalFormatting sqref="J131:K140">
    <cfRule type="expression" dxfId="115" priority="91">
      <formula>NOT(ISERROR(SEARCH("NORMAL",J131)))</formula>
    </cfRule>
    <cfRule type="expression" dxfId="114" priority="92">
      <formula>NOT(ISERROR(SEARCH("ADAPTADO",J131)))</formula>
    </cfRule>
  </conditionalFormatting>
  <conditionalFormatting sqref="J136:K145">
    <cfRule type="expression" dxfId="113" priority="89">
      <formula>NOT(ISERROR(SEARCH("NORMAL",J136)))</formula>
    </cfRule>
    <cfRule type="expression" dxfId="112" priority="90">
      <formula>NOT(ISERROR(SEARCH("ADAPTADO",J136)))</formula>
    </cfRule>
  </conditionalFormatting>
  <conditionalFormatting sqref="J141:K150">
    <cfRule type="expression" dxfId="111" priority="87">
      <formula>NOT(ISERROR(SEARCH("NORMAL",J141)))</formula>
    </cfRule>
    <cfRule type="expression" dxfId="110" priority="88">
      <formula>NOT(ISERROR(SEARCH("ADAPTADO",J141)))</formula>
    </cfRule>
  </conditionalFormatting>
  <conditionalFormatting sqref="J146:K155">
    <cfRule type="expression" dxfId="109" priority="85">
      <formula>NOT(ISERROR(SEARCH("NORMAL",J146)))</formula>
    </cfRule>
    <cfRule type="expression" dxfId="108" priority="86">
      <formula>NOT(ISERROR(SEARCH("ADAPTADO",J146)))</formula>
    </cfRule>
  </conditionalFormatting>
  <conditionalFormatting sqref="J151:K160">
    <cfRule type="expression" dxfId="107" priority="83">
      <formula>NOT(ISERROR(SEARCH("NORMAL",J151)))</formula>
    </cfRule>
    <cfRule type="expression" dxfId="106" priority="84">
      <formula>NOT(ISERROR(SEARCH("ADAPTADO",J151)))</formula>
    </cfRule>
  </conditionalFormatting>
  <conditionalFormatting sqref="J156:K165">
    <cfRule type="expression" dxfId="105" priority="81">
      <formula>NOT(ISERROR(SEARCH("NORMAL",J156)))</formula>
    </cfRule>
    <cfRule type="expression" dxfId="104" priority="82">
      <formula>NOT(ISERROR(SEARCH("ADAPTADO",J156)))</formula>
    </cfRule>
  </conditionalFormatting>
  <conditionalFormatting sqref="J161:K170">
    <cfRule type="expression" dxfId="103" priority="79">
      <formula>NOT(ISERROR(SEARCH("NORMAL",J161)))</formula>
    </cfRule>
    <cfRule type="expression" dxfId="102" priority="80">
      <formula>NOT(ISERROR(SEARCH("ADAPTADO",J161)))</formula>
    </cfRule>
  </conditionalFormatting>
  <conditionalFormatting sqref="J166:K175">
    <cfRule type="expression" dxfId="101" priority="77">
      <formula>NOT(ISERROR(SEARCH("NORMAL",J166)))</formula>
    </cfRule>
    <cfRule type="expression" dxfId="100" priority="78">
      <formula>NOT(ISERROR(SEARCH("ADAPTADO",J166)))</formula>
    </cfRule>
  </conditionalFormatting>
  <conditionalFormatting sqref="J171:K180">
    <cfRule type="expression" dxfId="99" priority="75">
      <formula>NOT(ISERROR(SEARCH("NORMAL",J171)))</formula>
    </cfRule>
    <cfRule type="expression" dxfId="98" priority="76">
      <formula>NOT(ISERROR(SEARCH("ADAPTADO",J171)))</formula>
    </cfRule>
  </conditionalFormatting>
  <conditionalFormatting sqref="J176:K185">
    <cfRule type="expression" dxfId="97" priority="73">
      <formula>NOT(ISERROR(SEARCH("NORMAL",J176)))</formula>
    </cfRule>
    <cfRule type="expression" dxfId="96" priority="74">
      <formula>NOT(ISERROR(SEARCH("ADAPTADO",J176)))</formula>
    </cfRule>
  </conditionalFormatting>
  <conditionalFormatting sqref="J181:K190">
    <cfRule type="expression" dxfId="95" priority="71">
      <formula>NOT(ISERROR(SEARCH("NORMAL",J181)))</formula>
    </cfRule>
    <cfRule type="expression" dxfId="94" priority="72">
      <formula>NOT(ISERROR(SEARCH("ADAPTADO",J181)))</formula>
    </cfRule>
  </conditionalFormatting>
  <conditionalFormatting sqref="J186:K195">
    <cfRule type="expression" dxfId="93" priority="69">
      <formula>NOT(ISERROR(SEARCH("NORMAL",J186)))</formula>
    </cfRule>
    <cfRule type="expression" dxfId="92" priority="70">
      <formula>NOT(ISERROR(SEARCH("ADAPTADO",J186)))</formula>
    </cfRule>
  </conditionalFormatting>
  <conditionalFormatting sqref="J191:K200">
    <cfRule type="expression" dxfId="91" priority="67">
      <formula>NOT(ISERROR(SEARCH("NORMAL",J191)))</formula>
    </cfRule>
    <cfRule type="expression" dxfId="90" priority="68">
      <formula>NOT(ISERROR(SEARCH("ADAPTADO",J191)))</formula>
    </cfRule>
  </conditionalFormatting>
  <conditionalFormatting sqref="J196:K205">
    <cfRule type="expression" dxfId="89" priority="65">
      <formula>NOT(ISERROR(SEARCH("NORMAL",J196)))</formula>
    </cfRule>
    <cfRule type="expression" dxfId="88" priority="66">
      <formula>NOT(ISERROR(SEARCH("ADAPTADO",J196)))</formula>
    </cfRule>
  </conditionalFormatting>
  <conditionalFormatting sqref="J201:K210">
    <cfRule type="expression" dxfId="87" priority="63">
      <formula>NOT(ISERROR(SEARCH("NORMAL",J201)))</formula>
    </cfRule>
    <cfRule type="expression" dxfId="86" priority="64">
      <formula>NOT(ISERROR(SEARCH("ADAPTADO",J201)))</formula>
    </cfRule>
  </conditionalFormatting>
  <conditionalFormatting sqref="J206:K215">
    <cfRule type="expression" dxfId="85" priority="61">
      <formula>NOT(ISERROR(SEARCH("NORMAL",J206)))</formula>
    </cfRule>
    <cfRule type="expression" dxfId="84" priority="62">
      <formula>NOT(ISERROR(SEARCH("ADAPTADO",J206)))</formula>
    </cfRule>
  </conditionalFormatting>
  <conditionalFormatting sqref="J211:K220">
    <cfRule type="expression" dxfId="83" priority="59">
      <formula>NOT(ISERROR(SEARCH("NORMAL",J211)))</formula>
    </cfRule>
    <cfRule type="expression" dxfId="82" priority="60">
      <formula>NOT(ISERROR(SEARCH("ADAPTADO",J211)))</formula>
    </cfRule>
  </conditionalFormatting>
  <conditionalFormatting sqref="J216:K225">
    <cfRule type="expression" dxfId="81" priority="57">
      <formula>NOT(ISERROR(SEARCH("NORMAL",J216)))</formula>
    </cfRule>
    <cfRule type="expression" dxfId="80" priority="58">
      <formula>NOT(ISERROR(SEARCH("ADAPTADO",J216)))</formula>
    </cfRule>
  </conditionalFormatting>
  <conditionalFormatting sqref="J221:K230">
    <cfRule type="expression" dxfId="79" priority="55">
      <formula>NOT(ISERROR(SEARCH("NORMAL",J221)))</formula>
    </cfRule>
    <cfRule type="expression" dxfId="78" priority="56">
      <formula>NOT(ISERROR(SEARCH("ADAPTADO",J221)))</formula>
    </cfRule>
  </conditionalFormatting>
  <conditionalFormatting sqref="J226:K235">
    <cfRule type="expression" dxfId="77" priority="53">
      <formula>NOT(ISERROR(SEARCH("NORMAL",J226)))</formula>
    </cfRule>
    <cfRule type="expression" dxfId="76" priority="54">
      <formula>NOT(ISERROR(SEARCH("ADAPTADO",J226)))</formula>
    </cfRule>
  </conditionalFormatting>
  <conditionalFormatting sqref="J231:K240">
    <cfRule type="expression" dxfId="75" priority="51">
      <formula>NOT(ISERROR(SEARCH("NORMAL",J231)))</formula>
    </cfRule>
    <cfRule type="expression" dxfId="74" priority="52">
      <formula>NOT(ISERROR(SEARCH("ADAPTADO",J231)))</formula>
    </cfRule>
  </conditionalFormatting>
  <conditionalFormatting sqref="J236:K245">
    <cfRule type="expression" dxfId="73" priority="49">
      <formula>NOT(ISERROR(SEARCH("NORMAL",J236)))</formula>
    </cfRule>
    <cfRule type="expression" dxfId="72" priority="50">
      <formula>NOT(ISERROR(SEARCH("ADAPTADO",J236)))</formula>
    </cfRule>
  </conditionalFormatting>
  <conditionalFormatting sqref="J241:K250">
    <cfRule type="expression" dxfId="71" priority="47">
      <formula>NOT(ISERROR(SEARCH("NORMAL",J241)))</formula>
    </cfRule>
    <cfRule type="expression" dxfId="70" priority="48">
      <formula>NOT(ISERROR(SEARCH("ADAPTADO",J241)))</formula>
    </cfRule>
  </conditionalFormatting>
  <conditionalFormatting sqref="J246:K255">
    <cfRule type="expression" dxfId="69" priority="45">
      <formula>NOT(ISERROR(SEARCH("NORMAL",J246)))</formula>
    </cfRule>
    <cfRule type="expression" dxfId="68" priority="46">
      <formula>NOT(ISERROR(SEARCH("ADAPTADO",J246)))</formula>
    </cfRule>
  </conditionalFormatting>
  <conditionalFormatting sqref="J251:K260">
    <cfRule type="expression" dxfId="67" priority="43">
      <formula>NOT(ISERROR(SEARCH("NORMAL",J251)))</formula>
    </cfRule>
    <cfRule type="expression" dxfId="66" priority="44">
      <formula>NOT(ISERROR(SEARCH("ADAPTADO",J251)))</formula>
    </cfRule>
  </conditionalFormatting>
  <conditionalFormatting sqref="J256:K265">
    <cfRule type="expression" dxfId="65" priority="41">
      <formula>NOT(ISERROR(SEARCH("NORMAL",J256)))</formula>
    </cfRule>
    <cfRule type="expression" dxfId="64" priority="42">
      <formula>NOT(ISERROR(SEARCH("ADAPTADO",J256)))</formula>
    </cfRule>
  </conditionalFormatting>
  <conditionalFormatting sqref="J261:K270">
    <cfRule type="expression" dxfId="63" priority="39">
      <formula>NOT(ISERROR(SEARCH("NORMAL",J261)))</formula>
    </cfRule>
    <cfRule type="expression" dxfId="62" priority="40">
      <formula>NOT(ISERROR(SEARCH("ADAPTADO",J261)))</formula>
    </cfRule>
  </conditionalFormatting>
  <conditionalFormatting sqref="J266:K275">
    <cfRule type="expression" dxfId="61" priority="37">
      <formula>NOT(ISERROR(SEARCH("NORMAL",J266)))</formula>
    </cfRule>
    <cfRule type="expression" dxfId="60" priority="38">
      <formula>NOT(ISERROR(SEARCH("ADAPTADO",J266)))</formula>
    </cfRule>
  </conditionalFormatting>
  <conditionalFormatting sqref="J271:K280">
    <cfRule type="expression" dxfId="59" priority="35">
      <formula>NOT(ISERROR(SEARCH("NORMAL",J271)))</formula>
    </cfRule>
    <cfRule type="expression" dxfId="58" priority="36">
      <formula>NOT(ISERROR(SEARCH("ADAPTADO",J271)))</formula>
    </cfRule>
  </conditionalFormatting>
  <conditionalFormatting sqref="J276:K285">
    <cfRule type="expression" dxfId="57" priority="33">
      <formula>NOT(ISERROR(SEARCH("NORMAL",J276)))</formula>
    </cfRule>
    <cfRule type="expression" dxfId="56" priority="34">
      <formula>NOT(ISERROR(SEARCH("ADAPTADO",J276)))</formula>
    </cfRule>
  </conditionalFormatting>
  <conditionalFormatting sqref="J281:K290">
    <cfRule type="expression" dxfId="55" priority="31">
      <formula>NOT(ISERROR(SEARCH("NORMAL",J281)))</formula>
    </cfRule>
    <cfRule type="expression" dxfId="54" priority="32">
      <formula>NOT(ISERROR(SEARCH("ADAPTADO",J281)))</formula>
    </cfRule>
  </conditionalFormatting>
  <conditionalFormatting sqref="J286:K295">
    <cfRule type="expression" dxfId="53" priority="29">
      <formula>NOT(ISERROR(SEARCH("NORMAL",J286)))</formula>
    </cfRule>
    <cfRule type="expression" dxfId="52" priority="30">
      <formula>NOT(ISERROR(SEARCH("ADAPTADO",J286)))</formula>
    </cfRule>
  </conditionalFormatting>
  <conditionalFormatting sqref="J291:K300">
    <cfRule type="expression" dxfId="51" priority="27">
      <formula>NOT(ISERROR(SEARCH("NORMAL",J291)))</formula>
    </cfRule>
    <cfRule type="expression" dxfId="50" priority="28">
      <formula>NOT(ISERROR(SEARCH("ADAPTADO",J291)))</formula>
    </cfRule>
  </conditionalFormatting>
  <conditionalFormatting sqref="J296:K305">
    <cfRule type="expression" dxfId="49" priority="25">
      <formula>NOT(ISERROR(SEARCH("NORMAL",J296)))</formula>
    </cfRule>
    <cfRule type="expression" dxfId="48" priority="26">
      <formula>NOT(ISERROR(SEARCH("ADAPTADO",J296)))</formula>
    </cfRule>
  </conditionalFormatting>
  <conditionalFormatting sqref="J301:K310">
    <cfRule type="expression" dxfId="47" priority="23">
      <formula>NOT(ISERROR(SEARCH("NORMAL",J301)))</formula>
    </cfRule>
    <cfRule type="expression" dxfId="46" priority="24">
      <formula>NOT(ISERROR(SEARCH("ADAPTADO",J301)))</formula>
    </cfRule>
  </conditionalFormatting>
  <conditionalFormatting sqref="J306:K315">
    <cfRule type="expression" dxfId="45" priority="21">
      <formula>NOT(ISERROR(SEARCH("NORMAL",J306)))</formula>
    </cfRule>
    <cfRule type="expression" dxfId="44" priority="22">
      <formula>NOT(ISERROR(SEARCH("ADAPTADO",J306)))</formula>
    </cfRule>
  </conditionalFormatting>
  <conditionalFormatting sqref="J311:K320">
    <cfRule type="expression" dxfId="43" priority="19">
      <formula>NOT(ISERROR(SEARCH("NORMAL",J311)))</formula>
    </cfRule>
    <cfRule type="expression" dxfId="42" priority="20">
      <formula>NOT(ISERROR(SEARCH("ADAPTADO",J311)))</formula>
    </cfRule>
  </conditionalFormatting>
  <conditionalFormatting sqref="J316:K325">
    <cfRule type="expression" dxfId="41" priority="17">
      <formula>NOT(ISERROR(SEARCH("NORMAL",J316)))</formula>
    </cfRule>
    <cfRule type="expression" dxfId="40" priority="18">
      <formula>NOT(ISERROR(SEARCH("ADAPTADO",J316)))</formula>
    </cfRule>
  </conditionalFormatting>
  <conditionalFormatting sqref="J321:K330">
    <cfRule type="expression" dxfId="39" priority="15">
      <formula>NOT(ISERROR(SEARCH("NORMAL",J321)))</formula>
    </cfRule>
    <cfRule type="expression" dxfId="38" priority="16">
      <formula>NOT(ISERROR(SEARCH("ADAPTADO",J321)))</formula>
    </cfRule>
  </conditionalFormatting>
  <conditionalFormatting sqref="J326:K335">
    <cfRule type="expression" dxfId="37" priority="13">
      <formula>NOT(ISERROR(SEARCH("NORMAL",J326)))</formula>
    </cfRule>
    <cfRule type="expression" dxfId="36" priority="14">
      <formula>NOT(ISERROR(SEARCH("ADAPTADO",J326)))</formula>
    </cfRule>
  </conditionalFormatting>
  <conditionalFormatting sqref="J331:K340">
    <cfRule type="expression" dxfId="35" priority="11">
      <formula>NOT(ISERROR(SEARCH("NORMAL",J331)))</formula>
    </cfRule>
    <cfRule type="expression" dxfId="34" priority="12">
      <formula>NOT(ISERROR(SEARCH("ADAPTADO",J331)))</formula>
    </cfRule>
  </conditionalFormatting>
  <conditionalFormatting sqref="J336:K345">
    <cfRule type="expression" dxfId="33" priority="9">
      <formula>NOT(ISERROR(SEARCH("NORMAL",J336)))</formula>
    </cfRule>
    <cfRule type="expression" dxfId="32" priority="10">
      <formula>NOT(ISERROR(SEARCH("ADAPTADO",J336)))</formula>
    </cfRule>
  </conditionalFormatting>
  <conditionalFormatting sqref="J341:K350">
    <cfRule type="expression" dxfId="31" priority="7">
      <formula>NOT(ISERROR(SEARCH("NORMAL",J341)))</formula>
    </cfRule>
    <cfRule type="expression" dxfId="30" priority="8">
      <formula>NOT(ISERROR(SEARCH("ADAPTADO",J341)))</formula>
    </cfRule>
  </conditionalFormatting>
  <conditionalFormatting sqref="J346:K355">
    <cfRule type="expression" dxfId="29" priority="5">
      <formula>NOT(ISERROR(SEARCH("NORMAL",J346)))</formula>
    </cfRule>
    <cfRule type="expression" dxfId="28" priority="6">
      <formula>NOT(ISERROR(SEARCH("ADAPTADO",J346)))</formula>
    </cfRule>
  </conditionalFormatting>
  <conditionalFormatting sqref="J351:K360">
    <cfRule type="expression" dxfId="27" priority="3">
      <formula>NOT(ISERROR(SEARCH("NORMAL",J351)))</formula>
    </cfRule>
    <cfRule type="expression" dxfId="26" priority="4">
      <formula>NOT(ISERROR(SEARCH("ADAPTADO",J351)))</formula>
    </cfRule>
  </conditionalFormatting>
  <conditionalFormatting sqref="J356:K360">
    <cfRule type="expression" dxfId="25" priority="1">
      <formula>NOT(ISERROR(SEARCH("NORMAL",J356)))</formula>
    </cfRule>
    <cfRule type="expression" dxfId="24" priority="2">
      <formula>NOT(ISERROR(SEARCH("ADAPTADO",J356)))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APARECIDA DE ALMEIDA DA SILVA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682" t="s">
        <v>0</v>
      </c>
      <c r="B2" s="683"/>
      <c r="C2" s="307" t="str">
        <f>UPPER(MID('APONTAMENTO CREDENCIAMENTO'!C7,1,2))</f>
        <v>MP</v>
      </c>
      <c r="D2" s="682" t="str">
        <f>UPPER('APONTAMENTO CREDENCIAMENTO'!A1)</f>
        <v>SÃO MIGUEL</v>
      </c>
      <c r="E2" s="684"/>
      <c r="F2" s="684"/>
      <c r="G2" s="685"/>
      <c r="H2" s="316"/>
      <c r="I2" s="308" t="s">
        <v>173</v>
      </c>
      <c r="J2" s="309" t="s">
        <v>174</v>
      </c>
      <c r="K2" s="314"/>
      <c r="L2" s="315"/>
      <c r="N2" s="681" t="s">
        <v>1</v>
      </c>
      <c r="O2" s="681"/>
      <c r="P2" s="303" t="s">
        <v>2</v>
      </c>
      <c r="Q2" s="672" t="s">
        <v>3</v>
      </c>
      <c r="R2" s="672"/>
      <c r="S2" s="672"/>
      <c r="T2" s="672"/>
      <c r="U2" s="672"/>
    </row>
    <row r="3" spans="1:21" ht="20.25" customHeight="1" thickBot="1" x14ac:dyDescent="0.3">
      <c r="A3" s="295" t="s">
        <v>4</v>
      </c>
      <c r="B3" s="420" t="s">
        <v>3248</v>
      </c>
      <c r="C3" s="419"/>
      <c r="D3" s="296" t="s">
        <v>5</v>
      </c>
      <c r="E3" s="673" t="s">
        <v>175</v>
      </c>
      <c r="F3" s="674"/>
      <c r="G3" s="675"/>
      <c r="H3" s="678" t="s">
        <v>181</v>
      </c>
      <c r="I3" s="690" t="str">
        <f>N3</f>
        <v>01/04/2026</v>
      </c>
      <c r="J3" s="692" t="str">
        <f>O3</f>
        <v>30/04/2026</v>
      </c>
      <c r="K3" s="699" t="s">
        <v>180</v>
      </c>
      <c r="L3" s="700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696" t="str">
        <f>D10</f>
        <v>APARECIDA DE ALMEIDA DA SILVA</v>
      </c>
      <c r="E4" s="678" t="str">
        <f>UPPER(TEXT(B4,"MMMM"))</f>
        <v>ABRIL</v>
      </c>
      <c r="F4" s="686"/>
      <c r="G4" s="687"/>
      <c r="H4" s="679"/>
      <c r="I4" s="691"/>
      <c r="J4" s="693"/>
      <c r="K4" s="699"/>
      <c r="L4" s="700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676">
        <v>45868</v>
      </c>
      <c r="C5" s="676"/>
      <c r="D5" s="697"/>
      <c r="E5" s="679"/>
      <c r="F5" s="688"/>
      <c r="G5" s="689"/>
      <c r="H5" s="679"/>
      <c r="I5" s="691"/>
      <c r="J5" s="693"/>
      <c r="K5" s="699"/>
      <c r="L5" s="700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677" t="s">
        <v>179</v>
      </c>
      <c r="C6" s="677"/>
      <c r="D6" s="697"/>
      <c r="E6" s="679"/>
      <c r="F6" s="688"/>
      <c r="G6" s="689"/>
      <c r="H6" s="679"/>
      <c r="I6" s="691"/>
      <c r="J6" s="693"/>
      <c r="K6" s="699"/>
      <c r="L6" s="700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680">
        <f>IF(N10="C",'VALORES TABELA'!B17,IF(N10="N",'VALORES TABELA'!B18,0))</f>
        <v>0</v>
      </c>
      <c r="C7" s="680"/>
      <c r="D7" s="697"/>
      <c r="E7" s="679"/>
      <c r="F7" s="688"/>
      <c r="G7" s="689"/>
      <c r="H7" s="679"/>
      <c r="I7" s="691"/>
      <c r="J7" s="693"/>
      <c r="K7" s="699"/>
      <c r="L7" s="700"/>
      <c r="R7" s="305"/>
    </row>
    <row r="8" spans="1:21" ht="18" customHeight="1" x14ac:dyDescent="0.2">
      <c r="A8" s="694" t="s">
        <v>10</v>
      </c>
      <c r="B8" s="695"/>
      <c r="C8" s="695"/>
      <c r="D8" s="698"/>
      <c r="E8" s="679"/>
      <c r="F8" s="688"/>
      <c r="G8" s="689"/>
      <c r="H8" s="679"/>
      <c r="I8" s="691"/>
      <c r="J8" s="693"/>
      <c r="K8" s="699"/>
      <c r="L8" s="700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3246</v>
      </c>
      <c r="D10" s="299" t="str">
        <f>VLOOKUP($C10,'APONTAMENTO CREDENCIAMENTO'!$A:$J,8,0)</f>
        <v>APARECIDA DE ALMEIDA DA SILVA</v>
      </c>
      <c r="E10" s="299" t="str">
        <f>VLOOKUP($C10,'APONTAMENTO CREDENCIAMENTO'!$A:$J,9,0)</f>
        <v>APARECIDA DE ALMEIDA DA SILVA</v>
      </c>
      <c r="F10" s="300" t="str">
        <f>VLOOKUP($C10,'APONTAMENTO CREDENCIAMENTO'!$A:$P,15,0)</f>
        <v>6020.2023/0034640-3</v>
      </c>
      <c r="G10" s="301" t="str">
        <f>VLOOKUP($C10,'APONTAMENTO CREDENCIAMENTO'!$A:$P,4,0)</f>
        <v>2023/0034640</v>
      </c>
      <c r="H10" s="301" t="str">
        <f>VLOOKUP($C10,'APONTAMENTO CREDENCIAMENTO'!$A:$P,5,0)</f>
        <v>CYB0098</v>
      </c>
      <c r="I10" s="301" t="str">
        <f>IF(VLOOKUP($C10,'APONTAMENTO CREDENCIAMENTO'!$A:$J,10,0)="NORMAL","NORMAL","ADAPTADO")</f>
        <v>NORMAL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APA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39" t="s">
        <v>73</v>
      </c>
      <c r="C9" s="739"/>
      <c r="D9" s="739"/>
      <c r="E9" s="739"/>
      <c r="F9" s="739"/>
      <c r="G9" s="739"/>
      <c r="H9" s="739"/>
      <c r="I9" s="739"/>
    </row>
    <row r="10" spans="1:46" s="12" customFormat="1" ht="12.75" customHeight="1" x14ac:dyDescent="0.2">
      <c r="A10" s="744" t="s">
        <v>74</v>
      </c>
      <c r="B10" s="744"/>
      <c r="C10" s="446"/>
      <c r="D10" s="744" t="s">
        <v>75</v>
      </c>
      <c r="E10" s="744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2023/0034640</v>
      </c>
      <c r="B11" s="487"/>
      <c r="C11" s="183"/>
      <c r="D11" s="745"/>
      <c r="E11" s="745"/>
      <c r="F11" s="184">
        <f>'EMPRESA C'!G16</f>
        <v>0</v>
      </c>
      <c r="G11" s="184">
        <f>'EMPRESA C'!H16+'EMPRESA C'!I16+'EMPRESA C'!J16+'EMPRESA C'!K16+'EMPRESA C'!L16+'EMPRESA C'!M16</f>
        <v>38</v>
      </c>
      <c r="H11" s="185" t="str">
        <f>'BASE C'!E4</f>
        <v>ABRIL</v>
      </c>
      <c r="I11" s="186" t="str">
        <f>'BASE C'!D2</f>
        <v>SÃO MIGUEL</v>
      </c>
    </row>
    <row r="12" spans="1:46" s="12" customFormat="1" ht="12.75" customHeight="1" x14ac:dyDescent="0.2">
      <c r="A12" s="746" t="s">
        <v>80</v>
      </c>
      <c r="B12" s="746"/>
      <c r="C12" s="746"/>
      <c r="D12" s="746"/>
      <c r="E12" s="746"/>
      <c r="F12" s="735" t="s">
        <v>81</v>
      </c>
      <c r="G12" s="735"/>
      <c r="H12" s="735" t="s">
        <v>6</v>
      </c>
      <c r="I12" s="735"/>
    </row>
    <row r="13" spans="1:46" s="12" customFormat="1" ht="12.75" customHeight="1" x14ac:dyDescent="0.2">
      <c r="A13" s="747" t="str">
        <f>'BASE C'!D4</f>
        <v>APARECIDA DE ALMEIDA DA SILVA</v>
      </c>
      <c r="B13" s="748"/>
      <c r="C13" s="748"/>
      <c r="D13" s="748"/>
      <c r="E13" s="749"/>
      <c r="F13" s="756" t="str">
        <f>VLOOKUP(A11,ProcRel1!E2:G5000,3,FALSE)</f>
        <v>297.326.798-67</v>
      </c>
      <c r="G13" s="756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50"/>
      <c r="B14" s="751"/>
      <c r="C14" s="751"/>
      <c r="D14" s="751"/>
      <c r="E14" s="752"/>
      <c r="F14" s="735" t="s">
        <v>82</v>
      </c>
      <c r="G14" s="735"/>
      <c r="H14" s="735" t="s">
        <v>83</v>
      </c>
      <c r="I14" s="735"/>
    </row>
    <row r="15" spans="1:46" s="12" customFormat="1" ht="12.75" customHeight="1" x14ac:dyDescent="0.2">
      <c r="A15" s="753"/>
      <c r="B15" s="754"/>
      <c r="C15" s="754"/>
      <c r="D15" s="754"/>
      <c r="E15" s="755"/>
      <c r="F15" s="733" t="str">
        <f>VLOOKUP(A11,'APONTAMENTO CREDENCIAMENTO'!D1:EL4242,12,FALSE)</f>
        <v>6020.2023/0034640-3</v>
      </c>
      <c r="G15" s="733"/>
      <c r="H15" s="734">
        <f>'VALORES TABELA'!B37</f>
        <v>46171</v>
      </c>
      <c r="I15" s="734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35" t="s">
        <v>85</v>
      </c>
      <c r="B19" s="735"/>
      <c r="C19" s="735"/>
      <c r="D19" s="735"/>
      <c r="E19" s="735"/>
      <c r="F19" s="735"/>
      <c r="G19" s="735"/>
      <c r="H19" s="735" t="s">
        <v>86</v>
      </c>
      <c r="I19" s="735"/>
    </row>
    <row r="20" spans="1:13" s="12" customFormat="1" ht="15" customHeight="1" x14ac:dyDescent="0.2">
      <c r="A20" s="489" t="s">
        <v>87</v>
      </c>
      <c r="B20" s="732" t="str">
        <f>'EMPRESA C'!N13</f>
        <v>Contratos Especiais (Valor fixo)</v>
      </c>
      <c r="C20" s="726"/>
      <c r="D20" s="726"/>
      <c r="E20" s="726"/>
      <c r="F20" s="726"/>
      <c r="G20" s="726"/>
      <c r="H20" s="727">
        <f>'EMPRESA C'!N16</f>
        <v>0</v>
      </c>
      <c r="I20" s="727"/>
    </row>
    <row r="21" spans="1:13" s="12" customFormat="1" ht="15" customHeight="1" x14ac:dyDescent="0.2">
      <c r="A21" s="489" t="s">
        <v>88</v>
      </c>
      <c r="B21" s="732" t="str">
        <f>'EMPRESA C'!O13</f>
        <v>Valor total alunos presenciais (30 dias)</v>
      </c>
      <c r="C21" s="726"/>
      <c r="D21" s="726"/>
      <c r="E21" s="726"/>
      <c r="F21" s="726"/>
      <c r="G21" s="726"/>
      <c r="H21" s="727">
        <f>'EMPRESA C'!O16</f>
        <v>15967.580000000002</v>
      </c>
      <c r="I21" s="727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14">
        <f>'EMPRESA C'!P16</f>
        <v>0</v>
      </c>
      <c r="I22" s="715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14">
        <f>'EMPRESA C'!Q16</f>
        <v>0</v>
      </c>
      <c r="I23" s="715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14">
        <f>'EMPRESA C'!R16</f>
        <v>0</v>
      </c>
      <c r="I24" s="715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14">
        <f>'EMPRESA C'!S16</f>
        <v>0</v>
      </c>
      <c r="I25" s="715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27">
        <f>'EMPRESA C'!T16</f>
        <v>0</v>
      </c>
      <c r="I26" s="727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27">
        <f>'EMPRESA C'!U16</f>
        <v>0</v>
      </c>
      <c r="I27" s="727"/>
      <c r="K27" s="55"/>
    </row>
    <row r="28" spans="1:13" s="12" customFormat="1" ht="15" customHeight="1" x14ac:dyDescent="0.2">
      <c r="A28" s="489" t="s">
        <v>95</v>
      </c>
      <c r="B28" s="732" t="str">
        <f>'EMPRESA C'!V13</f>
        <v>Ajuste negativo</v>
      </c>
      <c r="C28" s="726"/>
      <c r="D28" s="726"/>
      <c r="E28" s="726"/>
      <c r="F28" s="726"/>
      <c r="G28" s="726"/>
      <c r="H28" s="727">
        <f>'EMPRESA C'!V16</f>
        <v>0</v>
      </c>
      <c r="I28" s="727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14">
        <f>'EMPRESA C'!W16</f>
        <v>0</v>
      </c>
      <c r="I29" s="715"/>
      <c r="K29" s="55"/>
    </row>
    <row r="30" spans="1:13" s="12" customFormat="1" ht="15" customHeight="1" x14ac:dyDescent="0.2">
      <c r="A30" s="489" t="s">
        <v>97</v>
      </c>
      <c r="B30" s="732" t="str">
        <f>'APONTAMENTO CREDENCIAMENTO'!FD4</f>
        <v>Outros apontamentos</v>
      </c>
      <c r="C30" s="726"/>
      <c r="D30" s="726"/>
      <c r="E30" s="726"/>
      <c r="F30" s="726"/>
      <c r="G30" s="726"/>
      <c r="H30" s="727">
        <f>'EMPRESA C'!X16</f>
        <v>0</v>
      </c>
      <c r="I30" s="727"/>
      <c r="M30" s="55"/>
    </row>
    <row r="31" spans="1:13" s="12" customFormat="1" ht="15" customHeight="1" x14ac:dyDescent="0.2">
      <c r="A31" s="489" t="s">
        <v>98</v>
      </c>
      <c r="B31" s="726" t="s">
        <v>99</v>
      </c>
      <c r="C31" s="726"/>
      <c r="D31" s="726"/>
      <c r="E31" s="726"/>
      <c r="F31" s="726"/>
      <c r="G31" s="726"/>
      <c r="H31" s="727">
        <f>'EMPRESA C'!Y16</f>
        <v>0</v>
      </c>
      <c r="I31" s="727"/>
      <c r="M31" s="55"/>
    </row>
    <row r="32" spans="1:13" s="12" customFormat="1" ht="15" customHeight="1" x14ac:dyDescent="0.2">
      <c r="A32" s="489" t="s">
        <v>100</v>
      </c>
      <c r="B32" s="730" t="s">
        <v>101</v>
      </c>
      <c r="C32" s="730"/>
      <c r="D32" s="730"/>
      <c r="E32" s="730"/>
      <c r="F32" s="730"/>
      <c r="G32" s="730"/>
      <c r="H32" s="731">
        <f>'EMPRESA C'!Z16</f>
        <v>15967.580000000002</v>
      </c>
      <c r="I32" s="731"/>
      <c r="L32" s="55"/>
    </row>
    <row r="33" spans="1:12" s="12" customFormat="1" ht="15" customHeight="1" x14ac:dyDescent="0.2">
      <c r="A33" s="489" t="s">
        <v>102</v>
      </c>
      <c r="B33" s="726" t="s">
        <v>103</v>
      </c>
      <c r="C33" s="726"/>
      <c r="D33" s="726"/>
      <c r="E33" s="726"/>
      <c r="F33" s="726"/>
      <c r="G33" s="726"/>
      <c r="H33" s="727">
        <f>'EMPRESA C'!AB16</f>
        <v>0</v>
      </c>
      <c r="I33" s="727"/>
    </row>
    <row r="34" spans="1:12" s="12" customFormat="1" x14ac:dyDescent="0.2">
      <c r="A34" s="489" t="s">
        <v>104</v>
      </c>
      <c r="B34" s="728" t="s">
        <v>105</v>
      </c>
      <c r="C34" s="728"/>
      <c r="D34" s="728"/>
      <c r="E34" s="728"/>
      <c r="F34" s="728"/>
      <c r="G34" s="728"/>
      <c r="H34" s="729">
        <f>H32-H33</f>
        <v>15967.580000000002</v>
      </c>
      <c r="I34" s="729"/>
    </row>
    <row r="35" spans="1:12" s="12" customFormat="1" x14ac:dyDescent="0.2">
      <c r="A35" s="716" t="s">
        <v>106</v>
      </c>
      <c r="B35" s="717">
        <f>VLOOKUP(A11,'APONTAMENTO CREDENCIAMENTO'!D1:EL4242,138,FALSE)</f>
        <v>0</v>
      </c>
      <c r="C35" s="717"/>
      <c r="D35" s="717"/>
      <c r="E35" s="717"/>
      <c r="F35" s="717"/>
      <c r="G35" s="717"/>
      <c r="H35" s="717"/>
      <c r="I35" s="717"/>
    </row>
    <row r="36" spans="1:12" s="12" customFormat="1" x14ac:dyDescent="0.2">
      <c r="A36" s="716"/>
      <c r="B36" s="717"/>
      <c r="C36" s="717"/>
      <c r="D36" s="717"/>
      <c r="E36" s="717"/>
      <c r="F36" s="717"/>
      <c r="G36" s="717"/>
      <c r="H36" s="717"/>
      <c r="I36" s="717"/>
    </row>
    <row r="37" spans="1:12" s="12" customFormat="1" ht="20.100000000000001" customHeight="1" x14ac:dyDescent="0.2">
      <c r="A37" s="716" t="s">
        <v>107</v>
      </c>
      <c r="B37" s="718">
        <f>VLOOKUP(A11,'APONTAMENTO CREDENCIAMENTO'!D1:EL4242,139,FALSE)</f>
        <v>0</v>
      </c>
      <c r="C37" s="719"/>
      <c r="D37" s="719"/>
      <c r="E37" s="719"/>
      <c r="F37" s="719"/>
      <c r="G37" s="719"/>
      <c r="H37" s="719"/>
      <c r="I37" s="720"/>
    </row>
    <row r="38" spans="1:12" s="12" customFormat="1" ht="20.100000000000001" customHeight="1" x14ac:dyDescent="0.2">
      <c r="A38" s="716"/>
      <c r="B38" s="721"/>
      <c r="C38" s="722"/>
      <c r="D38" s="722"/>
      <c r="E38" s="722"/>
      <c r="F38" s="722"/>
      <c r="G38" s="722"/>
      <c r="H38" s="722"/>
      <c r="I38" s="723"/>
    </row>
    <row r="39" spans="1:12" s="12" customFormat="1" ht="20.100000000000001" customHeight="1" x14ac:dyDescent="0.2">
      <c r="A39" s="35"/>
      <c r="B39" s="724" t="s">
        <v>108</v>
      </c>
      <c r="C39" s="724"/>
      <c r="D39" s="724"/>
      <c r="E39" s="724"/>
      <c r="F39" s="724"/>
      <c r="G39" s="724"/>
      <c r="H39" s="724"/>
      <c r="I39" s="724"/>
    </row>
    <row r="40" spans="1:12" s="12" customFormat="1" x14ac:dyDescent="0.2">
      <c r="A40" s="35"/>
      <c r="B40" s="724"/>
      <c r="C40" s="724"/>
      <c r="D40" s="724"/>
      <c r="E40" s="724"/>
      <c r="F40" s="724"/>
      <c r="G40" s="724"/>
      <c r="H40" s="724"/>
      <c r="I40" s="724"/>
    </row>
    <row r="41" spans="1:12" s="12" customFormat="1" ht="12.75" customHeight="1" x14ac:dyDescent="0.2">
      <c r="A41" s="35"/>
      <c r="B41" s="724"/>
      <c r="C41" s="724"/>
      <c r="D41" s="724"/>
      <c r="E41" s="724"/>
      <c r="F41" s="724"/>
      <c r="G41" s="724"/>
      <c r="H41" s="724"/>
      <c r="I41" s="724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25" t="s">
        <v>109</v>
      </c>
      <c r="C43" s="725"/>
      <c r="D43" s="725"/>
      <c r="E43" s="725"/>
      <c r="F43" s="725"/>
      <c r="G43" s="725"/>
      <c r="H43" s="725"/>
      <c r="I43" s="725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01" t="s">
        <v>110</v>
      </c>
      <c r="B45" s="702"/>
      <c r="C45" s="702"/>
      <c r="D45" s="702"/>
      <c r="E45" s="703"/>
      <c r="F45" s="703"/>
      <c r="G45" s="703"/>
      <c r="H45" s="703"/>
      <c r="I45" s="704"/>
    </row>
    <row r="46" spans="1:12" ht="12.75" customHeight="1" x14ac:dyDescent="0.2">
      <c r="A46" s="736" t="s">
        <v>154</v>
      </c>
      <c r="B46" s="737"/>
      <c r="C46" s="737"/>
      <c r="D46" s="737"/>
      <c r="E46" s="737"/>
      <c r="F46" s="737"/>
      <c r="G46" s="737"/>
      <c r="H46" s="737"/>
      <c r="I46" s="73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705" t="s">
        <v>111</v>
      </c>
      <c r="B53" s="706"/>
      <c r="C53" s="706"/>
      <c r="D53" s="706"/>
      <c r="E53" s="706"/>
      <c r="F53" s="706"/>
      <c r="G53" s="706"/>
      <c r="H53" s="706"/>
      <c r="I53" s="707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708" t="s">
        <v>116</v>
      </c>
      <c r="B56" s="709"/>
      <c r="C56" s="709"/>
      <c r="D56" s="709"/>
      <c r="E56" s="709"/>
      <c r="F56" s="709"/>
      <c r="G56" s="709"/>
      <c r="H56" s="709"/>
      <c r="I56" s="710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711" t="s">
        <v>119</v>
      </c>
      <c r="B58" s="712"/>
      <c r="C58" s="712"/>
      <c r="D58" s="712"/>
      <c r="E58" s="712"/>
      <c r="F58" s="712"/>
      <c r="G58" s="712"/>
      <c r="H58" s="712"/>
      <c r="I58" s="713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H30:I30"/>
    <mergeCell ref="B31:G31"/>
    <mergeCell ref="H31:I31"/>
    <mergeCell ref="B32:G32"/>
    <mergeCell ref="H32:I32"/>
    <mergeCell ref="B30:G30"/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40"/>
  <sheetViews>
    <sheetView showGridLines="0" zoomScale="80" zoomScaleNormal="80" workbookViewId="0">
      <selection activeCell="C4" sqref="C4:C74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757" t="s">
        <v>4</v>
      </c>
      <c r="B1" s="412"/>
      <c r="C1" s="757" t="s">
        <v>263</v>
      </c>
      <c r="D1" s="759" t="s">
        <v>129</v>
      </c>
      <c r="E1" s="759" t="s">
        <v>262</v>
      </c>
      <c r="F1" s="759" t="s">
        <v>261</v>
      </c>
      <c r="G1" s="759" t="s">
        <v>3093</v>
      </c>
      <c r="H1" s="763" t="s">
        <v>260</v>
      </c>
      <c r="I1" s="761" t="s">
        <v>259</v>
      </c>
      <c r="J1" s="761" t="s">
        <v>258</v>
      </c>
      <c r="K1" s="761" t="s">
        <v>257</v>
      </c>
    </row>
    <row r="2" spans="1:16" ht="29.25" customHeight="1" x14ac:dyDescent="0.2">
      <c r="A2" s="758"/>
      <c r="B2" s="414" t="s">
        <v>168</v>
      </c>
      <c r="C2" s="758"/>
      <c r="D2" s="760"/>
      <c r="E2" s="760"/>
      <c r="F2" s="760"/>
      <c r="G2" s="760"/>
      <c r="H2" s="764"/>
      <c r="I2" s="762"/>
      <c r="J2" s="762"/>
      <c r="K2" s="762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3196</v>
      </c>
      <c r="B4" s="413" t="s">
        <v>3484</v>
      </c>
      <c r="C4" s="432" t="s">
        <v>3555</v>
      </c>
      <c r="D4" s="430">
        <f>SUMIF('APONTAMENTO CREDENCIAMENTO'!$D$5:$D$4244,$A4,'APONTAMENTO CREDENCIAMENTO'!$FE$5:$FE$4244)</f>
        <v>9803.9000000000015</v>
      </c>
      <c r="E4" s="431">
        <f>IF(D4=0,0,IF(D4*0.2*0.11&gt;607.2,607.2,IF(D4&lt;42377.92,D4*0.2*0.11,IF(D4*0.2*0.11&gt;932.31,932.31))))</f>
        <v>215.68580000000006</v>
      </c>
      <c r="F4" s="431">
        <f>$D4*'VALORES TABELA'!$B$45*'VALORES TABELA'!$B$46</f>
        <v>49.019500000000015</v>
      </c>
      <c r="G4" s="431">
        <f t="shared" ref="G4" si="0">D4*60%</f>
        <v>5882.3400000000011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542.21</v>
      </c>
      <c r="I4" s="431">
        <f>IF($C4=$C3,($D4+$D3)*'VALORES TABELA'!$B$50-$E3,$D4*'VALORES TABELA'!$B$50)</f>
        <v>5882.3400000000011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649.59990500000026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649.59990500000026</v>
      </c>
    </row>
    <row r="5" spans="1:16" ht="20.25" customHeight="1" x14ac:dyDescent="0.2">
      <c r="A5" t="s">
        <v>3200</v>
      </c>
      <c r="B5" t="s">
        <v>3485</v>
      </c>
      <c r="C5" t="s">
        <v>3556</v>
      </c>
      <c r="D5" s="430">
        <f>SUMIF('APONTAMENTO CREDENCIAMENTO'!$D$5:$D$4244,$A5,'APONTAMENTO CREDENCIAMENTO'!$FE$5:$FE$4244)</f>
        <v>18664.190000000002</v>
      </c>
      <c r="E5" s="431">
        <f t="shared" ref="E5:E68" si="1">IF(D5=0,0,IF(D5*0.2*0.11&gt;607.2,607.2,IF(D5&lt;42377.92,D5*0.2*0.11,IF(D5*0.2*0.11&gt;932.31,932.31))))</f>
        <v>410.61218000000008</v>
      </c>
      <c r="F5" s="431">
        <f>$D5*'VALORES TABELA'!$B$45*'VALORES TABELA'!$B$46</f>
        <v>93.320950000000025</v>
      </c>
      <c r="G5" s="431">
        <f t="shared" ref="G5:G68" si="2">D5*60%</f>
        <v>11198.514000000001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2170.86</v>
      </c>
      <c r="I5" s="431">
        <f>IF($C5=$C4,($D5+$D4)*'VALORES TABELA'!$B$50-$E4,$D5*'VALORES TABELA'!$B$50)</f>
        <v>11198.514000000001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2057.9430005000004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1408.3430955000001</v>
      </c>
    </row>
    <row r="6" spans="1:16" ht="20.25" customHeight="1" x14ac:dyDescent="0.2">
      <c r="A6" t="s">
        <v>3204</v>
      </c>
      <c r="B6" t="s">
        <v>3486</v>
      </c>
      <c r="C6" t="s">
        <v>3557</v>
      </c>
      <c r="D6" s="430">
        <f>SUMIF('APONTAMENTO CREDENCIAMENTO'!$D$5:$D$4244,$A6,'APONTAMENTO CREDENCIAMENTO'!$FE$5:$FE$4244)</f>
        <v>11999.970000000001</v>
      </c>
      <c r="E6" s="431">
        <f t="shared" si="1"/>
        <v>263.99934000000002</v>
      </c>
      <c r="F6" s="431">
        <f>$D6*'VALORES TABELA'!$B$45*'VALORES TABELA'!$B$46</f>
        <v>59.999850000000009</v>
      </c>
      <c r="G6" s="431">
        <f t="shared" si="2"/>
        <v>7199.9820000000009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1071.26</v>
      </c>
      <c r="I6" s="431">
        <f>IF($C6=$C5,($D6+$D5)*'VALORES TABELA'!$B$50-$E5,$D6*'VALORES TABELA'!$B$50)</f>
        <v>7199.9820000000009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998.66523150000035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-1059.277769</v>
      </c>
    </row>
    <row r="7" spans="1:16" ht="20.25" customHeight="1" x14ac:dyDescent="0.2">
      <c r="A7" t="s">
        <v>3208</v>
      </c>
      <c r="B7" t="s">
        <v>3487</v>
      </c>
      <c r="C7" t="s">
        <v>3558</v>
      </c>
      <c r="D7" s="430">
        <f>SUMIF('APONTAMENTO CREDENCIAMENTO'!$D$5:$D$4244,$A7,'APONTAMENTO CREDENCIAMENTO'!$FE$5:$FE$4244)</f>
        <v>13736.558000000003</v>
      </c>
      <c r="E7" s="431">
        <f t="shared" si="1"/>
        <v>302.20427600000011</v>
      </c>
      <c r="F7" s="431">
        <f>$D7*'VALORES TABELA'!$B$45*'VALORES TABELA'!$B$46</f>
        <v>68.682790000000026</v>
      </c>
      <c r="G7" s="431">
        <f t="shared" si="2"/>
        <v>8241.9348000000009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1357.8</v>
      </c>
      <c r="I7" s="431">
        <f>IF($C7=$C6,($D7+$D6)*'VALORES TABELA'!$B$50-$E6,$D7*'VALORES TABELA'!$B$50)</f>
        <v>8241.9348000000009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1274.6958941000003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276.03066259999991</v>
      </c>
    </row>
    <row r="8" spans="1:16" ht="20.25" customHeight="1" x14ac:dyDescent="0.2">
      <c r="A8" t="s">
        <v>3212</v>
      </c>
      <c r="B8" t="s">
        <v>3488</v>
      </c>
      <c r="C8" t="s">
        <v>3559</v>
      </c>
      <c r="D8" s="430">
        <f>SUMIF('APONTAMENTO CREDENCIAMENTO'!$D$5:$D$4244,$A8,'APONTAMENTO CREDENCIAMENTO'!$FE$5:$FE$4244)</f>
        <v>17508.5</v>
      </c>
      <c r="E8" s="431">
        <f t="shared" si="1"/>
        <v>385.18700000000001</v>
      </c>
      <c r="F8" s="431">
        <f>$D8*'VALORES TABELA'!$B$45*'VALORES TABELA'!$B$46</f>
        <v>87.542500000000018</v>
      </c>
      <c r="G8" s="431">
        <f t="shared" si="2"/>
        <v>10505.1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1980.17</v>
      </c>
      <c r="I8" s="431">
        <f>IF($C8=$C7,($D8+$D7)*'VALORES TABELA'!$B$50-$E7,$D8*'VALORES TABELA'!$B$50)</f>
        <v>10505.1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1874.2460750000005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599.55018090000021</v>
      </c>
    </row>
    <row r="9" spans="1:16" ht="20.25" customHeight="1" x14ac:dyDescent="0.2">
      <c r="A9" t="s">
        <v>3216</v>
      </c>
      <c r="B9" t="s">
        <v>3489</v>
      </c>
      <c r="C9" t="s">
        <v>3560</v>
      </c>
      <c r="D9" s="430">
        <f>SUMIF('APONTAMENTO CREDENCIAMENTO'!$D$5:$D$4244,$A9,'APONTAMENTO CREDENCIAMENTO'!$FE$5:$FE$4244)</f>
        <v>20590.34</v>
      </c>
      <c r="E9" s="431">
        <f t="shared" si="1"/>
        <v>452.98748000000001</v>
      </c>
      <c r="F9" s="431">
        <f>$D9*'VALORES TABELA'!$B$45*'VALORES TABELA'!$B$46</f>
        <v>102.95170000000002</v>
      </c>
      <c r="G9" s="431">
        <f t="shared" si="2"/>
        <v>12354.204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2488.67</v>
      </c>
      <c r="I9" s="431">
        <f>IF($C9=$C8,($D9+$D8)*'VALORES TABELA'!$B$50-$E8,$D9*'VALORES TABELA'!$B$50)</f>
        <v>12354.204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2364.1045430000004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489.8584679999999</v>
      </c>
    </row>
    <row r="10" spans="1:16" ht="20.25" customHeight="1" x14ac:dyDescent="0.2">
      <c r="A10" t="s">
        <v>3220</v>
      </c>
      <c r="B10" t="s">
        <v>3490</v>
      </c>
      <c r="C10" t="s">
        <v>3561</v>
      </c>
      <c r="D10" s="430">
        <f>SUMIF('APONTAMENTO CREDENCIAMENTO'!$D$5:$D$4244,$A10,'APONTAMENTO CREDENCIAMENTO'!$FE$5:$FE$4244)</f>
        <v>8506.9589999999989</v>
      </c>
      <c r="E10" s="431">
        <f t="shared" si="1"/>
        <v>187.153098</v>
      </c>
      <c r="F10" s="431">
        <f>$D10*'VALORES TABELA'!$B$45*'VALORES TABELA'!$B$46</f>
        <v>42.534795000000003</v>
      </c>
      <c r="G10" s="431">
        <f t="shared" si="2"/>
        <v>5104.1753999999992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220.81</v>
      </c>
      <c r="I10" s="431">
        <f>IF($C10=$C9,($D10+$D9)*'VALORES TABELA'!$B$50-$E9,$D10*'VALORES TABELA'!$B$50)</f>
        <v>5104.1753999999992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443.45113304999995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-1920.6534099500004</v>
      </c>
    </row>
    <row r="11" spans="1:16" ht="20.25" customHeight="1" x14ac:dyDescent="0.2">
      <c r="A11" t="s">
        <v>3224</v>
      </c>
      <c r="B11" t="s">
        <v>3491</v>
      </c>
      <c r="C11" t="s">
        <v>3562</v>
      </c>
      <c r="D11" s="430">
        <f>SUMIF('APONTAMENTO CREDENCIAMENTO'!$D$5:$D$4244,$A11,'APONTAMENTO CREDENCIAMENTO'!$FE$5:$FE$4244)</f>
        <v>20590.34</v>
      </c>
      <c r="E11" s="431">
        <f t="shared" si="1"/>
        <v>452.98748000000001</v>
      </c>
      <c r="F11" s="431">
        <f>$D11*'VALORES TABELA'!$B$45*'VALORES TABELA'!$B$46</f>
        <v>102.95170000000002</v>
      </c>
      <c r="G11" s="431">
        <f t="shared" si="2"/>
        <v>12354.204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2488.67</v>
      </c>
      <c r="I11" s="431">
        <f>IF($C11=$C10,($D11+$D10)*'VALORES TABELA'!$B$50-$E10,$D11*'VALORES TABELA'!$B$50)</f>
        <v>12354.204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2364.1045430000004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1920.6534099500004</v>
      </c>
    </row>
    <row r="12" spans="1:16" ht="20.25" customHeight="1" x14ac:dyDescent="0.2">
      <c r="A12" t="s">
        <v>3228</v>
      </c>
      <c r="B12" t="s">
        <v>3492</v>
      </c>
      <c r="C12" t="s">
        <v>3563</v>
      </c>
      <c r="D12" s="430">
        <f>SUMIF('APONTAMENTO CREDENCIAMENTO'!$D$5:$D$4244,$A12,'APONTAMENTO CREDENCIAMENTO'!$FE$5:$FE$4244)</f>
        <v>30147.504000000001</v>
      </c>
      <c r="E12" s="431">
        <f t="shared" si="1"/>
        <v>607.20000000000005</v>
      </c>
      <c r="F12" s="431">
        <f>$D12*'VALORES TABELA'!$B$45*'VALORES TABELA'!$B$46</f>
        <v>150.73752000000002</v>
      </c>
      <c r="G12" s="431">
        <f t="shared" si="2"/>
        <v>18088.502400000001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4065.6</v>
      </c>
      <c r="I12" s="431">
        <f>IF($C12=$C11,($D12+$D11)*'VALORES TABELA'!$B$50-$E11,$D12*'VALORES TABELA'!$B$50)</f>
        <v>18088.502400000001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3898.6281600000007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1534.5236170000003</v>
      </c>
    </row>
    <row r="13" spans="1:16" ht="20.25" customHeight="1" x14ac:dyDescent="0.2">
      <c r="A13" t="s">
        <v>3232</v>
      </c>
      <c r="B13" t="s">
        <v>3493</v>
      </c>
      <c r="C13" t="s">
        <v>3564</v>
      </c>
      <c r="D13" s="430">
        <f>SUMIF('APONTAMENTO CREDENCIAMENTO'!$D$5:$D$4244,$A13,'APONTAMENTO CREDENCIAMENTO'!$FE$5:$FE$4244)</f>
        <v>28198.984</v>
      </c>
      <c r="E13" s="431">
        <f t="shared" si="1"/>
        <v>607.20000000000005</v>
      </c>
      <c r="F13" s="431">
        <f>$D13*'VALORES TABELA'!$B$45*'VALORES TABELA'!$B$46</f>
        <v>140.99492000000001</v>
      </c>
      <c r="G13" s="431">
        <f t="shared" si="2"/>
        <v>16919.3904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3744.1</v>
      </c>
      <c r="I13" s="431">
        <f>IF($C13=$C12,($D13+$D12)*'VALORES TABELA'!$B$50-$E12,$D13*'VALORES TABELA'!$B$50)</f>
        <v>16919.3904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3577.1223599999998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-321.50580000000082</v>
      </c>
    </row>
    <row r="14" spans="1:16" ht="20.25" customHeight="1" x14ac:dyDescent="0.2">
      <c r="A14" t="s">
        <v>3236</v>
      </c>
      <c r="B14" t="s">
        <v>3494</v>
      </c>
      <c r="C14" t="s">
        <v>3565</v>
      </c>
      <c r="D14" s="430">
        <f>SUMIF('APONTAMENTO CREDENCIAMENTO'!$D$5:$D$4244,$A14,'APONTAMENTO CREDENCIAMENTO'!$FE$5:$FE$4244)</f>
        <v>15197.119999999999</v>
      </c>
      <c r="E14" s="431">
        <f t="shared" si="1"/>
        <v>334.33663999999999</v>
      </c>
      <c r="F14" s="431">
        <f>$D14*'VALORES TABELA'!$B$45*'VALORES TABELA'!$B$46</f>
        <v>75.985600000000005</v>
      </c>
      <c r="G14" s="431">
        <f t="shared" si="2"/>
        <v>9118.271999999999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1598.79</v>
      </c>
      <c r="I14" s="431">
        <f>IF($C14=$C13,($D14+$D13)*'VALORES TABELA'!$B$50-$E13,$D14*'VALORES TABELA'!$B$50)</f>
        <v>9118.271999999999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1506.8522240000002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-2070.2701359999996</v>
      </c>
    </row>
    <row r="15" spans="1:16" ht="20.25" customHeight="1" x14ac:dyDescent="0.2">
      <c r="A15" t="s">
        <v>3240</v>
      </c>
      <c r="B15" t="s">
        <v>3495</v>
      </c>
      <c r="C15" t="s">
        <v>3566</v>
      </c>
      <c r="D15" s="430">
        <f>SUMIF('APONTAMENTO CREDENCIAMENTO'!$D$5:$D$4244,$A15,'APONTAMENTO CREDENCIAMENTO'!$FE$5:$FE$4244)</f>
        <v>17508.5</v>
      </c>
      <c r="E15" s="431">
        <f t="shared" si="1"/>
        <v>385.18700000000001</v>
      </c>
      <c r="F15" s="431">
        <f>$D15*'VALORES TABELA'!$B$45*'VALORES TABELA'!$B$46</f>
        <v>87.542500000000018</v>
      </c>
      <c r="G15" s="431">
        <f t="shared" si="2"/>
        <v>10505.1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1980.17</v>
      </c>
      <c r="I15" s="431">
        <f>IF($C15=$C14,($D15+$D14)*'VALORES TABELA'!$B$50-$E14,$D15*'VALORES TABELA'!$B$50)</f>
        <v>10505.1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1874.2460750000005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367.39385100000027</v>
      </c>
    </row>
    <row r="16" spans="1:16" ht="20.25" customHeight="1" x14ac:dyDescent="0.2">
      <c r="A16" t="s">
        <v>3244</v>
      </c>
      <c r="B16" t="s">
        <v>3496</v>
      </c>
      <c r="C16" t="s">
        <v>3567</v>
      </c>
      <c r="D16" s="430">
        <f>SUMIF('APONTAMENTO CREDENCIAMENTO'!$D$5:$D$4244,$A16,'APONTAMENTO CREDENCIAMENTO'!$FE$5:$FE$4244)</f>
        <v>20648.735000000001</v>
      </c>
      <c r="E16" s="431">
        <f t="shared" si="1"/>
        <v>454.27217000000002</v>
      </c>
      <c r="F16" s="431">
        <f>$D16*'VALORES TABELA'!$B$45*'VALORES TABELA'!$B$46</f>
        <v>103.24367500000001</v>
      </c>
      <c r="G16" s="431">
        <f t="shared" si="2"/>
        <v>12389.241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2498.31</v>
      </c>
      <c r="I16" s="431">
        <f>IF($C16=$C15,($D16+$D15)*'VALORES TABELA'!$B$50-$E15,$D16*'VALORES TABELA'!$B$50)</f>
        <v>12389.241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2373.3864282500003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499.14035324999986</v>
      </c>
    </row>
    <row r="17" spans="1:11" ht="20.25" customHeight="1" x14ac:dyDescent="0.2">
      <c r="A17" t="s">
        <v>3248</v>
      </c>
      <c r="B17" t="s">
        <v>3497</v>
      </c>
      <c r="C17" t="s">
        <v>3568</v>
      </c>
      <c r="D17" s="430">
        <f>SUMIF('APONTAMENTO CREDENCIAMENTO'!$D$5:$D$4244,$A17,'APONTAMENTO CREDENCIAMENTO'!$FE$5:$FE$4244)</f>
        <v>15967.580000000002</v>
      </c>
      <c r="E17" s="431">
        <f t="shared" si="1"/>
        <v>351.28676000000007</v>
      </c>
      <c r="F17" s="431">
        <f>$D17*'VALORES TABELA'!$B$45*'VALORES TABELA'!$B$46</f>
        <v>79.837900000000019</v>
      </c>
      <c r="G17" s="431">
        <f t="shared" si="2"/>
        <v>9580.5480000000007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1725.92</v>
      </c>
      <c r="I17" s="431">
        <f>IF($C17=$C16,($D17+$D16)*'VALORES TABELA'!$B$50-$E16,$D17*'VALORES TABELA'!$B$50)</f>
        <v>9580.5480000000007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1629.3168410000003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-744.06958725000004</v>
      </c>
    </row>
    <row r="18" spans="1:11" ht="20.25" customHeight="1" x14ac:dyDescent="0.2">
      <c r="A18" t="s">
        <v>3252</v>
      </c>
      <c r="B18" t="s">
        <v>3498</v>
      </c>
      <c r="C18" t="s">
        <v>3569</v>
      </c>
      <c r="D18" s="430">
        <f>SUMIF('APONTAMENTO CREDENCIAMENTO'!$D$5:$D$4244,$A18,'APONTAMENTO CREDENCIAMENTO'!$FE$5:$FE$4244)</f>
        <v>18433.052</v>
      </c>
      <c r="E18" s="431">
        <f t="shared" si="1"/>
        <v>405.52714400000002</v>
      </c>
      <c r="F18" s="431">
        <f>$D18*'VALORES TABELA'!$B$45*'VALORES TABELA'!$B$46</f>
        <v>92.165260000000004</v>
      </c>
      <c r="G18" s="431">
        <f t="shared" si="2"/>
        <v>11059.831199999999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2132.7199999999998</v>
      </c>
      <c r="I18" s="431">
        <f>IF($C18=$C17,($D18+$D17)*'VALORES TABELA'!$B$50-$E17,$D18*'VALORES TABELA'!$B$50)</f>
        <v>11059.831199999999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2021.2036153999998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391.88677439999947</v>
      </c>
    </row>
    <row r="19" spans="1:11" ht="20.25" customHeight="1" x14ac:dyDescent="0.2">
      <c r="A19" t="s">
        <v>3256</v>
      </c>
      <c r="B19" t="s">
        <v>3499</v>
      </c>
      <c r="C19" t="s">
        <v>3570</v>
      </c>
      <c r="D19" s="430">
        <f>SUMIF('APONTAMENTO CREDENCIAMENTO'!$D$5:$D$4244,$A19,'APONTAMENTO CREDENCIAMENTO'!$FE$5:$FE$4244)</f>
        <v>20012.494999999999</v>
      </c>
      <c r="E19" s="431">
        <f t="shared" si="1"/>
        <v>440.27488999999997</v>
      </c>
      <c r="F19" s="431">
        <f>$D19*'VALORES TABELA'!$B$45*'VALORES TABELA'!$B$46</f>
        <v>100.06247500000001</v>
      </c>
      <c r="G19" s="431">
        <f t="shared" si="2"/>
        <v>12007.496999999999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2393.33</v>
      </c>
      <c r="I19" s="431">
        <f>IF($C19=$C18,($D19+$D18)*'VALORES TABELA'!$B$50-$E18,$D19*'VALORES TABELA'!$B$50)</f>
        <v>12007.496999999999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2272.2560802499997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251.05246484999998</v>
      </c>
    </row>
    <row r="20" spans="1:11" ht="20.25" customHeight="1" x14ac:dyDescent="0.2">
      <c r="A20" t="s">
        <v>3260</v>
      </c>
      <c r="B20" t="s">
        <v>3500</v>
      </c>
      <c r="C20" t="s">
        <v>3571</v>
      </c>
      <c r="D20" s="430">
        <f>SUMIF('APONTAMENTO CREDENCIAMENTO'!$D$5:$D$4244,$A20,'APONTAMENTO CREDENCIAMENTO'!$FE$5:$FE$4244)</f>
        <v>19344.154000000002</v>
      </c>
      <c r="E20" s="431">
        <f t="shared" si="1"/>
        <v>425.57138800000007</v>
      </c>
      <c r="F20" s="431">
        <f>$D20*'VALORES TABELA'!$B$45*'VALORES TABELA'!$B$46</f>
        <v>96.720770000000016</v>
      </c>
      <c r="G20" s="431">
        <f t="shared" si="2"/>
        <v>11606.492400000001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2283.0500000000002</v>
      </c>
      <c r="I20" s="431">
        <f>IF($C20=$C19,($D20+$D19)*'VALORES TABELA'!$B$50-$E19,$D20*'VALORES TABELA'!$B$50)</f>
        <v>11606.492400000001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2166.0232783000006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-106.23280194999916</v>
      </c>
    </row>
    <row r="21" spans="1:11" ht="20.25" customHeight="1" x14ac:dyDescent="0.2">
      <c r="A21" t="s">
        <v>3264</v>
      </c>
      <c r="B21" t="s">
        <v>3501</v>
      </c>
      <c r="C21" t="s">
        <v>3572</v>
      </c>
      <c r="D21" s="430">
        <f>SUMIF('APONTAMENTO CREDENCIAMENTO'!$D$5:$D$4244,$A21,'APONTAMENTO CREDENCIAMENTO'!$FE$5:$FE$4244)</f>
        <v>18410.756000000005</v>
      </c>
      <c r="E21" s="431">
        <f t="shared" si="1"/>
        <v>405.03663200000011</v>
      </c>
      <c r="F21" s="431">
        <f>$D21*'VALORES TABELA'!$B$45*'VALORES TABELA'!$B$46</f>
        <v>92.053780000000032</v>
      </c>
      <c r="G21" s="431">
        <f t="shared" si="2"/>
        <v>11046.453600000003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2129.04</v>
      </c>
      <c r="I21" s="431">
        <f>IF($C21=$C20,($D21+$D20)*'VALORES TABELA'!$B$50-$E20,$D21*'VALORES TABELA'!$B$50)</f>
        <v>11046.453600000003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2017.6596662000011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-148.3636120999995</v>
      </c>
    </row>
    <row r="22" spans="1:11" ht="20.25" customHeight="1" x14ac:dyDescent="0.2">
      <c r="A22" t="s">
        <v>3268</v>
      </c>
      <c r="B22" t="s">
        <v>3502</v>
      </c>
      <c r="C22" t="s">
        <v>3573</v>
      </c>
      <c r="D22" s="430">
        <f>SUMIF('APONTAMENTO CREDENCIAMENTO'!$D$5:$D$4244,$A22,'APONTAMENTO CREDENCIAMENTO'!$FE$5:$FE$4244)</f>
        <v>20718.75</v>
      </c>
      <c r="E22" s="431">
        <f t="shared" si="1"/>
        <v>455.8125</v>
      </c>
      <c r="F22" s="431">
        <f>$D22*'VALORES TABELA'!$B$45*'VALORES TABELA'!$B$46</f>
        <v>103.59375</v>
      </c>
      <c r="G22" s="431">
        <f t="shared" si="2"/>
        <v>12431.25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2509.86</v>
      </c>
      <c r="I22" s="431">
        <f>IF($C22=$C21,($D22+$D21)*'VALORES TABELA'!$B$50-$E21,$D22*'VALORES TABELA'!$B$50)</f>
        <v>12431.25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2384.5153125000002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366.85564629999908</v>
      </c>
    </row>
    <row r="23" spans="1:11" ht="20.25" customHeight="1" x14ac:dyDescent="0.2">
      <c r="A23" t="s">
        <v>3272</v>
      </c>
      <c r="B23" t="s">
        <v>3503</v>
      </c>
      <c r="C23" t="s">
        <v>3574</v>
      </c>
      <c r="D23" s="430">
        <f>SUMIF('APONTAMENTO CREDENCIAMENTO'!$D$5:$D$4244,$A23,'APONTAMENTO CREDENCIAMENTO'!$FE$5:$FE$4244)</f>
        <v>27794.289000000004</v>
      </c>
      <c r="E23" s="431">
        <f t="shared" si="1"/>
        <v>607.20000000000005</v>
      </c>
      <c r="F23" s="431">
        <f>$D23*'VALORES TABELA'!$B$45*'VALORES TABELA'!$B$46</f>
        <v>138.97144500000005</v>
      </c>
      <c r="G23" s="431">
        <f t="shared" si="2"/>
        <v>16676.573400000001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3677.32</v>
      </c>
      <c r="I23" s="431">
        <f>IF($C23=$C22,($D23+$D22)*'VALORES TABELA'!$B$50-$E22,$D23*'VALORES TABELA'!$B$50)</f>
        <v>16676.573400000001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3510.3476850000002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1125.8323725</v>
      </c>
    </row>
    <row r="24" spans="1:11" ht="20.25" customHeight="1" x14ac:dyDescent="0.2">
      <c r="A24" t="s">
        <v>3276</v>
      </c>
      <c r="B24" t="s">
        <v>3504</v>
      </c>
      <c r="C24" t="s">
        <v>3575</v>
      </c>
      <c r="D24" s="430">
        <f>SUMIF('APONTAMENTO CREDENCIAMENTO'!$D$5:$D$4244,$A24,'APONTAMENTO CREDENCIAMENTO'!$FE$5:$FE$4244)</f>
        <v>18638.508000000002</v>
      </c>
      <c r="E24" s="431">
        <f t="shared" si="1"/>
        <v>410.04717600000004</v>
      </c>
      <c r="F24" s="431">
        <f>$D24*'VALORES TABELA'!$B$45*'VALORES TABELA'!$B$46</f>
        <v>93.192540000000008</v>
      </c>
      <c r="G24" s="431">
        <f t="shared" si="2"/>
        <v>11183.104800000001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2166.62</v>
      </c>
      <c r="I24" s="431">
        <f>IF($C24=$C23,($D24+$D23)*'VALORES TABELA'!$B$50-$E23,$D24*'VALORES TABELA'!$B$50)</f>
        <v>11183.104800000001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2053.8608466000005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-1456.4868383999997</v>
      </c>
    </row>
    <row r="25" spans="1:11" ht="20.25" customHeight="1" x14ac:dyDescent="0.2">
      <c r="A25" t="s">
        <v>3280</v>
      </c>
      <c r="B25" t="s">
        <v>3505</v>
      </c>
      <c r="C25" t="s">
        <v>3576</v>
      </c>
      <c r="D25" s="430">
        <f>SUMIF('APONTAMENTO CREDENCIAMENTO'!$D$5:$D$4244,$A25,'APONTAMENTO CREDENCIAMENTO'!$FE$5:$FE$4244)</f>
        <v>20975.57</v>
      </c>
      <c r="E25" s="431">
        <f t="shared" si="1"/>
        <v>461.46254000000005</v>
      </c>
      <c r="F25" s="431">
        <f>$D25*'VALORES TABELA'!$B$45*'VALORES TABELA'!$B$46</f>
        <v>104.87785000000002</v>
      </c>
      <c r="G25" s="431">
        <f t="shared" si="2"/>
        <v>12585.341999999999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2552.23</v>
      </c>
      <c r="I25" s="431">
        <f>IF($C25=$C24,($D25+$D24)*'VALORES TABELA'!$B$50-$E24,$D25*'VALORES TABELA'!$B$50)</f>
        <v>12585.341999999999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2425.3368514999997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371.47600489999923</v>
      </c>
    </row>
    <row r="26" spans="1:11" ht="20.25" customHeight="1" x14ac:dyDescent="0.2">
      <c r="A26" t="s">
        <v>3284</v>
      </c>
      <c r="B26" t="s">
        <v>3506</v>
      </c>
      <c r="C26" t="s">
        <v>3577</v>
      </c>
      <c r="D26" s="430">
        <f>SUMIF('APONTAMENTO CREDENCIAMENTO'!$D$5:$D$4244,$A26,'APONTAMENTO CREDENCIAMENTO'!$FE$5:$FE$4244)</f>
        <v>15197.119999999999</v>
      </c>
      <c r="E26" s="431">
        <f t="shared" si="1"/>
        <v>334.33663999999999</v>
      </c>
      <c r="F26" s="431">
        <f>$D26*'VALORES TABELA'!$B$45*'VALORES TABELA'!$B$46</f>
        <v>75.985600000000005</v>
      </c>
      <c r="G26" s="431">
        <f t="shared" si="2"/>
        <v>9118.271999999999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1598.79</v>
      </c>
      <c r="I26" s="431">
        <f>IF($C26=$C25,($D26+$D25)*'VALORES TABELA'!$B$50-$E25,$D26*'VALORES TABELA'!$B$50)</f>
        <v>9118.271999999999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1506.8522240000002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-918.48462749999953</v>
      </c>
    </row>
    <row r="27" spans="1:11" ht="20.25" customHeight="1" x14ac:dyDescent="0.2">
      <c r="A27" t="s">
        <v>3288</v>
      </c>
      <c r="B27" t="s">
        <v>3507</v>
      </c>
      <c r="C27" t="s">
        <v>3578</v>
      </c>
      <c r="D27" s="430">
        <f>SUMIF('APONTAMENTO CREDENCIAMENTO'!$D$5:$D$4244,$A27,'APONTAMENTO CREDENCIAMENTO'!$FE$5:$FE$4244)</f>
        <v>14435.178</v>
      </c>
      <c r="E27" s="431">
        <f t="shared" si="1"/>
        <v>317.573916</v>
      </c>
      <c r="F27" s="431">
        <f>$D27*'VALORES TABELA'!$B$45*'VALORES TABELA'!$B$46</f>
        <v>72.17589000000001</v>
      </c>
      <c r="G27" s="431">
        <f t="shared" si="2"/>
        <v>8661.1067999999996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1473.07</v>
      </c>
      <c r="I27" s="431">
        <f>IF($C27=$C26,($D27+$D26)*'VALORES TABELA'!$B$50-$E26,$D27*'VALORES TABELA'!$B$50)</f>
        <v>8661.1067999999996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1385.7415431000004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-121.11068089999981</v>
      </c>
    </row>
    <row r="28" spans="1:11" ht="20.25" customHeight="1" x14ac:dyDescent="0.2">
      <c r="A28" t="s">
        <v>3292</v>
      </c>
      <c r="B28" t="s">
        <v>3508</v>
      </c>
      <c r="C28" t="s">
        <v>3579</v>
      </c>
      <c r="D28" s="430">
        <f>SUMIF('APONTAMENTO CREDENCIAMENTO'!$D$5:$D$4244,$A28,'APONTAMENTO CREDENCIAMENTO'!$FE$5:$FE$4244)</f>
        <v>18939.644</v>
      </c>
      <c r="E28" s="431">
        <f t="shared" si="1"/>
        <v>416.672168</v>
      </c>
      <c r="F28" s="431">
        <f>$D28*'VALORES TABELA'!$B$45*'VALORES TABELA'!$B$46</f>
        <v>94.698220000000006</v>
      </c>
      <c r="G28" s="431">
        <f t="shared" si="2"/>
        <v>11363.786399999999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2216.31</v>
      </c>
      <c r="I28" s="431">
        <f>IF($C28=$C27,($D28+$D27)*'VALORES TABELA'!$B$50-$E27,$D28*'VALORES TABELA'!$B$50)</f>
        <v>11363.786399999999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2101.7264138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715.98487069999965</v>
      </c>
    </row>
    <row r="29" spans="1:11" ht="20.25" customHeight="1" x14ac:dyDescent="0.2">
      <c r="A29" t="s">
        <v>3296</v>
      </c>
      <c r="B29" t="s">
        <v>3509</v>
      </c>
      <c r="C29" t="s">
        <v>3580</v>
      </c>
      <c r="D29" s="430">
        <f>SUMIF('APONTAMENTO CREDENCIAMENTO'!$D$5:$D$4244,$A29,'APONTAMENTO CREDENCIAMENTO'!$FE$5:$FE$4244)</f>
        <v>21540.574000000004</v>
      </c>
      <c r="E29" s="431">
        <f t="shared" si="1"/>
        <v>473.89262800000012</v>
      </c>
      <c r="F29" s="431">
        <f>$D29*'VALORES TABELA'!$B$45*'VALORES TABELA'!$B$46</f>
        <v>107.70287000000003</v>
      </c>
      <c r="G29" s="431">
        <f t="shared" si="2"/>
        <v>12924.344400000002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2645.46</v>
      </c>
      <c r="I29" s="431">
        <f>IF($C29=$C28,($D29+$D28)*'VALORES TABELA'!$B$50-$E28,$D29*'VALORES TABELA'!$B$50)</f>
        <v>12924.344400000002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2515.1442373000009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413.41782350000085</v>
      </c>
    </row>
    <row r="30" spans="1:11" ht="20.25" customHeight="1" x14ac:dyDescent="0.2">
      <c r="A30" t="s">
        <v>3300</v>
      </c>
      <c r="B30" t="s">
        <v>3510</v>
      </c>
      <c r="C30" t="s">
        <v>3581</v>
      </c>
      <c r="D30" s="430">
        <f>SUMIF('APONTAMENTO CREDENCIAMENTO'!$D$5:$D$4244,$A30,'APONTAMENTO CREDENCIAMENTO'!$FE$5:$FE$4244)</f>
        <v>18471.575000000001</v>
      </c>
      <c r="E30" s="431">
        <f t="shared" si="1"/>
        <v>406.37465000000003</v>
      </c>
      <c r="F30" s="431">
        <f>$D30*'VALORES TABELA'!$B$45*'VALORES TABELA'!$B$46</f>
        <v>92.357875000000021</v>
      </c>
      <c r="G30" s="431">
        <f t="shared" si="2"/>
        <v>11082.945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2139.0700000000002</v>
      </c>
      <c r="I30" s="431">
        <f>IF($C30=$C29,($D30+$D29)*'VALORES TABELA'!$B$50-$E29,$D30*'VALORES TABELA'!$B$50)</f>
        <v>11082.945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2027.32684625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-487.81739105000088</v>
      </c>
    </row>
    <row r="31" spans="1:11" ht="20.25" customHeight="1" x14ac:dyDescent="0.2">
      <c r="A31" t="s">
        <v>3304</v>
      </c>
      <c r="B31" t="s">
        <v>3511</v>
      </c>
      <c r="C31" t="s">
        <v>3582</v>
      </c>
      <c r="D31" s="430">
        <f>SUMIF('APONTAMENTO CREDENCIAMENTO'!$D$5:$D$4244,$A31,'APONTAMENTO CREDENCIAMENTO'!$FE$5:$FE$4244)</f>
        <v>13492.69</v>
      </c>
      <c r="E31" s="431">
        <f t="shared" si="1"/>
        <v>296.83918000000006</v>
      </c>
      <c r="F31" s="431">
        <f>$D31*'VALORES TABELA'!$B$45*'VALORES TABELA'!$B$46</f>
        <v>67.463450000000009</v>
      </c>
      <c r="G31" s="431">
        <f t="shared" si="2"/>
        <v>8095.6139999999996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1317.56</v>
      </c>
      <c r="I31" s="431">
        <f>IF($C31=$C30,($D31+$D30)*'VALORES TABELA'!$B$50-$E30,$D31*'VALORES TABELA'!$B$50)</f>
        <v>8095.6139999999996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1235.9330755000001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-791.39377074999993</v>
      </c>
    </row>
    <row r="32" spans="1:11" ht="20.25" customHeight="1" x14ac:dyDescent="0.2">
      <c r="A32" t="s">
        <v>3308</v>
      </c>
      <c r="B32" t="s">
        <v>3512</v>
      </c>
      <c r="C32" t="s">
        <v>3583</v>
      </c>
      <c r="D32" s="430">
        <f>SUMIF('APONTAMENTO CREDENCIAMENTO'!$D$5:$D$4244,$A32,'APONTAMENTO CREDENCIAMENTO'!$FE$5:$FE$4244)</f>
        <v>17665.866999999998</v>
      </c>
      <c r="E32" s="431">
        <f t="shared" si="1"/>
        <v>388.64907399999998</v>
      </c>
      <c r="F32" s="431">
        <f>$D32*'VALORES TABELA'!$B$45*'VALORES TABELA'!$B$46</f>
        <v>88.329335</v>
      </c>
      <c r="G32" s="431">
        <f t="shared" si="2"/>
        <v>10599.520199999999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2006.13</v>
      </c>
      <c r="I32" s="431">
        <f>IF($C32=$C31,($D32+$D31)*'VALORES TABELA'!$B$50-$E31,$D32*'VALORES TABELA'!$B$50)</f>
        <v>10599.520199999999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1899.2595596499996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663.32648414999949</v>
      </c>
    </row>
    <row r="33" spans="1:11" ht="20.25" customHeight="1" x14ac:dyDescent="0.2">
      <c r="A33" t="s">
        <v>3312</v>
      </c>
      <c r="B33" t="s">
        <v>3513</v>
      </c>
      <c r="C33" t="s">
        <v>3584</v>
      </c>
      <c r="D33" s="430">
        <f>SUMIF('APONTAMENTO CREDENCIAMENTO'!$D$5:$D$4244,$A33,'APONTAMENTO CREDENCIAMENTO'!$FE$5:$FE$4244)</f>
        <v>9844.2989999999991</v>
      </c>
      <c r="E33" s="431">
        <f t="shared" si="1"/>
        <v>216.574578</v>
      </c>
      <c r="F33" s="431">
        <f>$D33*'VALORES TABELA'!$B$45*'VALORES TABELA'!$B$46</f>
        <v>49.221495000000004</v>
      </c>
      <c r="G33" s="431">
        <f t="shared" si="2"/>
        <v>5906.5793999999996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552.22</v>
      </c>
      <c r="I33" s="431">
        <f>IF($C33=$C32,($D33+$D32)*'VALORES TABELA'!$B$50-$E32,$D33*'VALORES TABELA'!$B$50)</f>
        <v>5906.5793999999996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656.02132604999997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-1243.2382335999996</v>
      </c>
    </row>
    <row r="34" spans="1:11" ht="20.25" customHeight="1" x14ac:dyDescent="0.2">
      <c r="A34" t="s">
        <v>3316</v>
      </c>
      <c r="B34" t="s">
        <v>3514</v>
      </c>
      <c r="C34" t="s">
        <v>3585</v>
      </c>
      <c r="D34" s="430">
        <f>SUMIF('APONTAMENTO CREDENCIAMENTO'!$D$5:$D$4244,$A34,'APONTAMENTO CREDENCIAMENTO'!$FE$5:$FE$4244)</f>
        <v>16840.768</v>
      </c>
      <c r="E34" s="431">
        <f t="shared" si="1"/>
        <v>370.49689599999999</v>
      </c>
      <c r="F34" s="431">
        <f>$D34*'VALORES TABELA'!$B$45*'VALORES TABELA'!$B$46</f>
        <v>84.203840000000014</v>
      </c>
      <c r="G34" s="431">
        <f t="shared" si="2"/>
        <v>10104.460799999999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1869.99</v>
      </c>
      <c r="I34" s="431">
        <f>IF($C34=$C33,($D34+$D33)*'VALORES TABELA'!$B$50-$E33,$D34*'VALORES TABELA'!$B$50)</f>
        <v>10104.460799999999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1768.1100735999999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1112.0887475499999</v>
      </c>
    </row>
    <row r="35" spans="1:11" ht="20.25" customHeight="1" x14ac:dyDescent="0.2">
      <c r="A35" t="s">
        <v>3320</v>
      </c>
      <c r="B35" t="s">
        <v>3515</v>
      </c>
      <c r="C35" t="s">
        <v>3586</v>
      </c>
      <c r="D35" s="430">
        <f>SUMIF('APONTAMENTO CREDENCIAMENTO'!$D$5:$D$4244,$A35,'APONTAMENTO CREDENCIAMENTO'!$FE$5:$FE$4244)</f>
        <v>14632.116</v>
      </c>
      <c r="E35" s="431">
        <f t="shared" si="1"/>
        <v>321.90655200000003</v>
      </c>
      <c r="F35" s="431">
        <f>$D35*'VALORES TABELA'!$B$45*'VALORES TABELA'!$B$46</f>
        <v>73.16058000000001</v>
      </c>
      <c r="G35" s="431">
        <f t="shared" si="2"/>
        <v>8779.2695999999996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1505.56</v>
      </c>
      <c r="I35" s="431">
        <f>IF($C35=$C34,($D35+$D34)*'VALORES TABELA'!$B$50-$E34,$D35*'VALORES TABELA'!$B$50)</f>
        <v>8779.2695999999996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1417.0448382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-351.06523539999989</v>
      </c>
    </row>
    <row r="36" spans="1:11" ht="20.25" customHeight="1" x14ac:dyDescent="0.2">
      <c r="A36" t="s">
        <v>3324</v>
      </c>
      <c r="B36" t="s">
        <v>3516</v>
      </c>
      <c r="C36" t="s">
        <v>3587</v>
      </c>
      <c r="D36" s="430">
        <f>SUMIF('APONTAMENTO CREDENCIAMENTO'!$D$5:$D$4244,$A36,'APONTAMENTO CREDENCIAMENTO'!$FE$5:$FE$4244)</f>
        <v>23984.156999999999</v>
      </c>
      <c r="E36" s="431">
        <f t="shared" si="1"/>
        <v>527.65145400000006</v>
      </c>
      <c r="F36" s="431">
        <f>$D36*'VALORES TABELA'!$B$45*'VALORES TABELA'!$B$46</f>
        <v>119.92078500000001</v>
      </c>
      <c r="G36" s="431">
        <f t="shared" si="2"/>
        <v>14390.494199999999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3048.65</v>
      </c>
      <c r="I36" s="431">
        <f>IF($C36=$C35,($D36+$D35)*'VALORES TABELA'!$B$50-$E35,$D36*'VALORES TABELA'!$B$50)</f>
        <v>14390.494199999999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2903.5517551499997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1486.5069169499998</v>
      </c>
    </row>
    <row r="37" spans="1:11" ht="20.25" customHeight="1" x14ac:dyDescent="0.2">
      <c r="A37" t="s">
        <v>3328</v>
      </c>
      <c r="B37" t="s">
        <v>3517</v>
      </c>
      <c r="C37" t="s">
        <v>3588</v>
      </c>
      <c r="D37" s="430">
        <f>SUMIF('APONTAMENTO CREDENCIAMENTO'!$D$5:$D$4244,$A37,'APONTAMENTO CREDENCIAMENTO'!$FE$5:$FE$4244)</f>
        <v>13270.970000000001</v>
      </c>
      <c r="E37" s="431">
        <f t="shared" si="1"/>
        <v>291.96134000000006</v>
      </c>
      <c r="F37" s="431">
        <f>$D37*'VALORES TABELA'!$B$45*'VALORES TABELA'!$B$46</f>
        <v>66.354850000000013</v>
      </c>
      <c r="G37" s="431">
        <f t="shared" si="2"/>
        <v>7962.5820000000003</v>
      </c>
      <c r="H37" s="431">
        <f>_xlfn.LET(_xlpm.base,G37,_xlpm.bruto,E37+G37,_xlpm.ir_normal,IF(_xlpm.base&lt;='VALORES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1280.98</v>
      </c>
      <c r="I37" s="431">
        <f>IF($C37=$C36,($D37+$D36)*'VALORES TABELA'!$B$50-$E36,$D37*'VALORES TABELA'!$B$50)</f>
        <v>7962.5820000000003</v>
      </c>
      <c r="J37" s="431">
        <f>IF(($G37-E37)&lt;='VALORES TABELA'!$A$56,0,IF(($G37-$E37)&lt;='VALORES TABELA'!$A$57,($G37-$E37)*'VALORES TABELA'!$B$57-'VALORES TABELA'!$C$57,IF(($G37-$E37)&lt;='VALORES TABELA'!$A$58,($G37-$E37)*'VALORES TABELA'!$B$58-'VALORES TABELA'!$C$58,IF(($G37-$E37)&lt;='VALORES TABELA'!$A$59,($G37-$E37)*'VALORES TABELA'!$B$59-'VALORES TABELA'!$C$59,($G37-$E37)*'VALORES TABELA'!$B$60-'VALORES TABELA'!$C$60))))</f>
        <v>1200.6906815000002</v>
      </c>
      <c r="K37" s="431">
        <f>IF(($I37-$E37)&lt;='VALORES TABELA'!$A$56,0,IF(($I37-$E37)&lt;='VALORES TABELA'!$A$57,($I37-$E37)*'VALORES TABELA'!$B$57-'VALORES TABELA'!$C$57,IF(($I37-$E37)&lt;='VALORES TABELA'!$A$58,($I37-$E37)*'VALORES TABELA'!$B$58-'VALORES TABELA'!$C$58,IF(($I37-$E37)&lt;='VALORES TABELA'!$A$59,($I37-$E37)*'VALORES TABELA'!$B$59-'VALORES TABELA'!$C$59,($I37-$E37)*'VALORES TABELA'!$B$60-'VALORES TABELA'!$C$60))))-J36</f>
        <v>-1702.8610736499995</v>
      </c>
    </row>
    <row r="38" spans="1:11" ht="20.25" customHeight="1" x14ac:dyDescent="0.2">
      <c r="A38" t="s">
        <v>3332</v>
      </c>
      <c r="B38" t="s">
        <v>3518</v>
      </c>
      <c r="C38" t="s">
        <v>3589</v>
      </c>
      <c r="D38" s="430">
        <f>SUMIF('APONTAMENTO CREDENCIAMENTO'!$D$5:$D$4244,$A38,'APONTAMENTO CREDENCIAMENTO'!$FE$5:$FE$4244)</f>
        <v>22311.034</v>
      </c>
      <c r="E38" s="431">
        <f t="shared" si="1"/>
        <v>490.84274799999997</v>
      </c>
      <c r="F38" s="431">
        <f>$D38*'VALORES TABELA'!$B$45*'VALORES TABELA'!$B$46</f>
        <v>111.55517</v>
      </c>
      <c r="G38" s="431">
        <f t="shared" si="2"/>
        <v>13386.6204</v>
      </c>
      <c r="H38" s="431">
        <f>_xlfn.LET(_xlpm.base,G38,_xlpm.bruto,E38+G38,_xlpm.ir_normal,IF(_xlpm.base&lt;='VALORES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2772.59</v>
      </c>
      <c r="I38" s="431">
        <f>IF($C38=$C37,($D38+$D37)*'VALORES TABELA'!$B$50-$E37,$D38*'VALORES TABELA'!$B$50)</f>
        <v>13386.6204</v>
      </c>
      <c r="J38" s="431">
        <f>IF(($G38-E38)&lt;='VALORES TABELA'!$A$56,0,IF(($G38-$E38)&lt;='VALORES TABELA'!$A$57,($G38-$E38)*'VALORES TABELA'!$B$57-'VALORES TABELA'!$C$57,IF(($G38-$E38)&lt;='VALORES TABELA'!$A$58,($G38-$E38)*'VALORES TABELA'!$B$58-'VALORES TABELA'!$C$58,IF(($G38-$E38)&lt;='VALORES TABELA'!$A$59,($G38-$E38)*'VALORES TABELA'!$B$59-'VALORES TABELA'!$C$59,($G38-$E38)*'VALORES TABELA'!$B$60-'VALORES TABELA'!$C$60))))</f>
        <v>2637.6088543000005</v>
      </c>
      <c r="K38" s="431">
        <f>IF(($I38-$E38)&lt;='VALORES TABELA'!$A$56,0,IF(($I38-$E38)&lt;='VALORES TABELA'!$A$57,($I38-$E38)*'VALORES TABELA'!$B$57-'VALORES TABELA'!$C$57,IF(($I38-$E38)&lt;='VALORES TABELA'!$A$58,($I38-$E38)*'VALORES TABELA'!$B$58-'VALORES TABELA'!$C$58,IF(($I38-$E38)&lt;='VALORES TABELA'!$A$59,($I38-$E38)*'VALORES TABELA'!$B$59-'VALORES TABELA'!$C$59,($I38-$E38)*'VALORES TABELA'!$B$60-'VALORES TABELA'!$C$60))))-J37</f>
        <v>1436.9181728000003</v>
      </c>
    </row>
    <row r="39" spans="1:11" ht="20.25" customHeight="1" x14ac:dyDescent="0.2">
      <c r="A39" t="s">
        <v>3336</v>
      </c>
      <c r="B39" t="s">
        <v>3519</v>
      </c>
      <c r="C39" t="s">
        <v>3590</v>
      </c>
      <c r="D39" s="430">
        <f>SUMIF('APONTAMENTO CREDENCIAMENTO'!$D$5:$D$4244,$A39,'APONTAMENTO CREDENCIAMENTO'!$FE$5:$FE$4244)</f>
        <v>24808.960000000003</v>
      </c>
      <c r="E39" s="431">
        <f t="shared" si="1"/>
        <v>545.79712000000018</v>
      </c>
      <c r="F39" s="431">
        <f>$D39*'VALORES TABELA'!$B$45*'VALORES TABELA'!$B$46</f>
        <v>124.04480000000004</v>
      </c>
      <c r="G39" s="431">
        <f t="shared" si="2"/>
        <v>14885.376</v>
      </c>
      <c r="H39" s="431">
        <f>_xlfn.LET(_xlpm.base,G39,_xlpm.bruto,E39+G39,_xlpm.ir_normal,IF(_xlpm.base&lt;='VALORES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3184.74</v>
      </c>
      <c r="I39" s="431">
        <f>IF($C39=$C38,($D39+$D38)*'VALORES TABELA'!$B$50-$E38,$D39*'VALORES TABELA'!$B$50)</f>
        <v>14885.376</v>
      </c>
      <c r="J39" s="431">
        <f>IF(($G39-E39)&lt;='VALORES TABELA'!$A$56,0,IF(($G39-$E39)&lt;='VALORES TABELA'!$A$57,($G39-$E39)*'VALORES TABELA'!$B$57-'VALORES TABELA'!$C$57,IF(($G39-$E39)&lt;='VALORES TABELA'!$A$58,($G39-$E39)*'VALORES TABELA'!$B$58-'VALORES TABELA'!$C$58,IF(($G39-$E39)&lt;='VALORES TABELA'!$A$59,($G39-$E39)*'VALORES TABELA'!$B$59-'VALORES TABELA'!$C$59,($G39-$E39)*'VALORES TABELA'!$B$60-'VALORES TABELA'!$C$60))))</f>
        <v>3034.6541920000004</v>
      </c>
      <c r="K39" s="431">
        <f>IF(($I39-$E39)&lt;='VALORES TABELA'!$A$56,0,IF(($I39-$E39)&lt;='VALORES TABELA'!$A$57,($I39-$E39)*'VALORES TABELA'!$B$57-'VALORES TABELA'!$C$57,IF(($I39-$E39)&lt;='VALORES TABELA'!$A$58,($I39-$E39)*'VALORES TABELA'!$B$58-'VALORES TABELA'!$C$58,IF(($I39-$E39)&lt;='VALORES TABELA'!$A$59,($I39-$E39)*'VALORES TABELA'!$B$59-'VALORES TABELA'!$C$59,($I39-$E39)*'VALORES TABELA'!$B$60-'VALORES TABELA'!$C$60))))-J38</f>
        <v>397.04533769999989</v>
      </c>
    </row>
    <row r="40" spans="1:11" ht="20.25" customHeight="1" x14ac:dyDescent="0.2">
      <c r="A40" t="s">
        <v>3340</v>
      </c>
      <c r="B40" t="s">
        <v>3520</v>
      </c>
      <c r="C40" t="s">
        <v>3591</v>
      </c>
      <c r="D40" s="430">
        <f>SUMIF('APONTAMENTO CREDENCIAMENTO'!$D$5:$D$4244,$A40,'APONTAMENTO CREDENCIAMENTO'!$FE$5:$FE$4244)</f>
        <v>14725.573999999999</v>
      </c>
      <c r="E40" s="431">
        <f t="shared" si="1"/>
        <v>323.962628</v>
      </c>
      <c r="F40" s="431">
        <f>$D40*'VALORES TABELA'!$B$45*'VALORES TABELA'!$B$46</f>
        <v>73.627870000000001</v>
      </c>
      <c r="G40" s="431">
        <f t="shared" si="2"/>
        <v>8835.3443999999981</v>
      </c>
      <c r="H40" s="431">
        <f>_xlfn.LET(_xlpm.base,G40,_xlpm.bruto,E40+G40,_xlpm.ir_normal,IF(_xlpm.base&lt;='VALORES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1520.98</v>
      </c>
      <c r="I40" s="431">
        <f>IF($C40=$C39,($D40+$D39)*'VALORES TABELA'!$B$50-$E39,$D40*'VALORES TABELA'!$B$50)</f>
        <v>8835.3443999999981</v>
      </c>
      <c r="J40" s="431">
        <f>IF(($G40-E40)&lt;='VALORES TABELA'!$A$56,0,IF(($G40-$E40)&lt;='VALORES TABELA'!$A$57,($G40-$E40)*'VALORES TABELA'!$B$57-'VALORES TABELA'!$C$57,IF(($G40-$E40)&lt;='VALORES TABELA'!$A$58,($G40-$E40)*'VALORES TABELA'!$B$58-'VALORES TABELA'!$C$58,IF(($G40-$E40)&lt;='VALORES TABELA'!$A$59,($G40-$E40)*'VALORES TABELA'!$B$59-'VALORES TABELA'!$C$59,($G40-$E40)*'VALORES TABELA'!$B$60-'VALORES TABELA'!$C$60))))</f>
        <v>1431.8999872999998</v>
      </c>
      <c r="K40" s="431">
        <f>IF(($I40-$E40)&lt;='VALORES TABELA'!$A$56,0,IF(($I40-$E40)&lt;='VALORES TABELA'!$A$57,($I40-$E40)*'VALORES TABELA'!$B$57-'VALORES TABELA'!$C$57,IF(($I40-$E40)&lt;='VALORES TABELA'!$A$58,($I40-$E40)*'VALORES TABELA'!$B$58-'VALORES TABELA'!$C$58,IF(($I40-$E40)&lt;='VALORES TABELA'!$A$59,($I40-$E40)*'VALORES TABELA'!$B$59-'VALORES TABELA'!$C$59,($I40-$E40)*'VALORES TABELA'!$B$60-'VALORES TABELA'!$C$60))))-J39</f>
        <v>-1602.7542047000006</v>
      </c>
    </row>
    <row r="41" spans="1:11" ht="20.25" customHeight="1" x14ac:dyDescent="0.2">
      <c r="A41" t="s">
        <v>3344</v>
      </c>
      <c r="B41" t="s">
        <v>3521</v>
      </c>
      <c r="C41" t="s">
        <v>3592</v>
      </c>
      <c r="D41" s="430">
        <f>SUMIF('APONTAMENTO CREDENCIAMENTO'!$D$5:$D$4244,$A41,'APONTAMENTO CREDENCIAMENTO'!$FE$5:$FE$4244)</f>
        <v>12372.137000000001</v>
      </c>
      <c r="E41" s="431">
        <f t="shared" si="1"/>
        <v>272.18701400000003</v>
      </c>
      <c r="F41" s="431">
        <f>$D41*'VALORES TABELA'!$B$45*'VALORES TABELA'!$B$46</f>
        <v>61.860685000000018</v>
      </c>
      <c r="G41" s="431">
        <f t="shared" si="2"/>
        <v>7423.2821999999996</v>
      </c>
      <c r="H41" s="431">
        <f>_xlfn.LET(_xlpm.base,G41,_xlpm.bruto,E41+G41,_xlpm.ir_normal,IF(_xlpm.base&lt;='VALORES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1132.67</v>
      </c>
      <c r="I41" s="431">
        <f>IF($C41=$C40,($D41+$D40)*'VALORES TABELA'!$B$50-$E40,$D41*'VALORES TABELA'!$B$50)</f>
        <v>7423.2821999999996</v>
      </c>
      <c r="J41" s="431">
        <f>IF(($G41-E41)&lt;='VALORES TABELA'!$A$56,0,IF(($G41-$E41)&lt;='VALORES TABELA'!$A$57,($G41-$E41)*'VALORES TABELA'!$B$57-'VALORES TABELA'!$C$57,IF(($G41-$E41)&lt;='VALORES TABELA'!$A$58,($G41-$E41)*'VALORES TABELA'!$B$58-'VALORES TABELA'!$C$58,IF(($G41-$E41)&lt;='VALORES TABELA'!$A$59,($G41-$E41)*'VALORES TABELA'!$B$59-'VALORES TABELA'!$C$59,($G41-$E41)*'VALORES TABELA'!$B$60-'VALORES TABELA'!$C$60))))</f>
        <v>1057.8211761499999</v>
      </c>
      <c r="K41" s="431">
        <f>IF(($I41-$E41)&lt;='VALORES TABELA'!$A$56,0,IF(($I41-$E41)&lt;='VALORES TABELA'!$A$57,($I41-$E41)*'VALORES TABELA'!$B$57-'VALORES TABELA'!$C$57,IF(($I41-$E41)&lt;='VALORES TABELA'!$A$58,($I41-$E41)*'VALORES TABELA'!$B$58-'VALORES TABELA'!$C$58,IF(($I41-$E41)&lt;='VALORES TABELA'!$A$59,($I41-$E41)*'VALORES TABELA'!$B$59-'VALORES TABELA'!$C$59,($I41-$E41)*'VALORES TABELA'!$B$60-'VALORES TABELA'!$C$60))))-J40</f>
        <v>-374.07881114999986</v>
      </c>
    </row>
    <row r="42" spans="1:11" ht="20.25" customHeight="1" x14ac:dyDescent="0.2">
      <c r="A42" t="s">
        <v>3348</v>
      </c>
      <c r="B42" t="s">
        <v>3522</v>
      </c>
      <c r="C42" t="s">
        <v>3593</v>
      </c>
      <c r="D42" s="430">
        <f>SUMIF('APONTAMENTO CREDENCIAMENTO'!$D$5:$D$4244,$A42,'APONTAMENTO CREDENCIAMENTO'!$FE$5:$FE$4244)</f>
        <v>13637.697</v>
      </c>
      <c r="E42" s="431">
        <f t="shared" si="1"/>
        <v>300.02933400000001</v>
      </c>
      <c r="F42" s="431">
        <f>$D42*'VALORES TABELA'!$B$45*'VALORES TABELA'!$B$46</f>
        <v>68.188485</v>
      </c>
      <c r="G42" s="431">
        <f t="shared" si="2"/>
        <v>8182.6181999999999</v>
      </c>
      <c r="H42" s="431">
        <f>_xlfn.LET(_xlpm.base,G42,_xlpm.bruto,E42+G42,_xlpm.ir_normal,IF(_xlpm.base&lt;='VALORES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1341.49</v>
      </c>
      <c r="I42" s="431">
        <f>IF($C42=$C41,($D42+$D41)*'VALORES TABELA'!$B$50-$E41,$D42*'VALORES TABELA'!$B$50)</f>
        <v>8182.6181999999999</v>
      </c>
      <c r="J42" s="431">
        <f>IF(($G42-E42)&lt;='VALORES TABELA'!$A$56,0,IF(($G42-$E42)&lt;='VALORES TABELA'!$A$57,($G42-$E42)*'VALORES TABELA'!$B$57-'VALORES TABELA'!$C$57,IF(($G42-$E42)&lt;='VALORES TABELA'!$A$58,($G42-$E42)*'VALORES TABELA'!$B$58-'VALORES TABELA'!$C$58,IF(($G42-$E42)&lt;='VALORES TABELA'!$A$59,($G42-$E42)*'VALORES TABELA'!$B$59-'VALORES TABELA'!$C$59,($G42-$E42)*'VALORES TABELA'!$B$60-'VALORES TABELA'!$C$60))))</f>
        <v>1258.9819381500001</v>
      </c>
      <c r="K42" s="431">
        <f>IF(($I42-$E42)&lt;='VALORES TABELA'!$A$56,0,IF(($I42-$E42)&lt;='VALORES TABELA'!$A$57,($I42-$E42)*'VALORES TABELA'!$B$57-'VALORES TABELA'!$C$57,IF(($I42-$E42)&lt;='VALORES TABELA'!$A$58,($I42-$E42)*'VALORES TABELA'!$B$58-'VALORES TABELA'!$C$58,IF(($I42-$E42)&lt;='VALORES TABELA'!$A$59,($I42-$E42)*'VALORES TABELA'!$B$59-'VALORES TABELA'!$C$59,($I42-$E42)*'VALORES TABELA'!$B$60-'VALORES TABELA'!$C$60))))-J41</f>
        <v>201.1607620000002</v>
      </c>
    </row>
    <row r="43" spans="1:11" ht="20.25" customHeight="1" x14ac:dyDescent="0.2">
      <c r="A43" t="s">
        <v>3352</v>
      </c>
      <c r="B43" t="s">
        <v>3523</v>
      </c>
      <c r="C43" t="s">
        <v>3594</v>
      </c>
      <c r="D43" s="430">
        <f>SUMIF('APONTAMENTO CREDENCIAMENTO'!$D$5:$D$4244,$A43,'APONTAMENTO CREDENCIAMENTO'!$FE$5:$FE$4244)</f>
        <v>9977.3090000000011</v>
      </c>
      <c r="E43" s="431">
        <f t="shared" si="1"/>
        <v>219.50079800000003</v>
      </c>
      <c r="F43" s="431">
        <f>$D43*'VALORES TABELA'!$B$45*'VALORES TABELA'!$B$46</f>
        <v>49.886545000000012</v>
      </c>
      <c r="G43" s="431">
        <f t="shared" si="2"/>
        <v>5986.3854000000001</v>
      </c>
      <c r="H43" s="431">
        <f>_xlfn.LET(_xlpm.base,G43,_xlpm.bruto,E43+G43,_xlpm.ir_normal,IF(_xlpm.base&lt;='VALORES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585.17999999999995</v>
      </c>
      <c r="I43" s="431">
        <f>IF($C43=$C42,($D43+$D42)*'VALORES TABELA'!$B$50-$E42,$D43*'VALORES TABELA'!$B$50)</f>
        <v>5986.3854000000001</v>
      </c>
      <c r="J43" s="431">
        <f>IF(($G43-E43)&lt;='VALORES TABELA'!$A$56,0,IF(($G43-$E43)&lt;='VALORES TABELA'!$A$57,($G43-$E43)*'VALORES TABELA'!$B$57-'VALORES TABELA'!$C$57,IF(($G43-$E43)&lt;='VALORES TABELA'!$A$58,($G43-$E43)*'VALORES TABELA'!$B$58-'VALORES TABELA'!$C$58,IF(($G43-$E43)&lt;='VALORES TABELA'!$A$59,($G43-$E43)*'VALORES TABELA'!$B$59-'VALORES TABELA'!$C$59,($G43-$E43)*'VALORES TABELA'!$B$60-'VALORES TABELA'!$C$60))))</f>
        <v>677.16326555000023</v>
      </c>
      <c r="K43" s="431">
        <f>IF(($I43-$E43)&lt;='VALORES TABELA'!$A$56,0,IF(($I43-$E43)&lt;='VALORES TABELA'!$A$57,($I43-$E43)*'VALORES TABELA'!$B$57-'VALORES TABELA'!$C$57,IF(($I43-$E43)&lt;='VALORES TABELA'!$A$58,($I43-$E43)*'VALORES TABELA'!$B$58-'VALORES TABELA'!$C$58,IF(($I43-$E43)&lt;='VALORES TABELA'!$A$59,($I43-$E43)*'VALORES TABELA'!$B$59-'VALORES TABELA'!$C$59,($I43-$E43)*'VALORES TABELA'!$B$60-'VALORES TABELA'!$C$60))))-J42</f>
        <v>-581.8186725999999</v>
      </c>
    </row>
    <row r="44" spans="1:11" ht="20.25" customHeight="1" x14ac:dyDescent="0.2">
      <c r="A44" t="s">
        <v>3356</v>
      </c>
      <c r="B44" t="s">
        <v>3524</v>
      </c>
      <c r="C44" t="s">
        <v>3595</v>
      </c>
      <c r="D44" s="430">
        <f>SUMIF('APONTAMENTO CREDENCIAMENTO'!$D$5:$D$4244,$A44,'APONTAMENTO CREDENCIAMENTO'!$FE$5:$FE$4244)</f>
        <v>17123.27</v>
      </c>
      <c r="E44" s="431">
        <f t="shared" si="1"/>
        <v>376.71194000000003</v>
      </c>
      <c r="F44" s="431">
        <f>$D44*'VALORES TABELA'!$B$45*'VALORES TABELA'!$B$46</f>
        <v>85.616350000000011</v>
      </c>
      <c r="G44" s="431">
        <f t="shared" si="2"/>
        <v>10273.962</v>
      </c>
      <c r="H44" s="431">
        <f>_xlfn.LET(_xlpm.base,G44,_xlpm.bruto,E44+G44,_xlpm.ir_normal,IF(_xlpm.base&lt;='VALORES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1916.6</v>
      </c>
      <c r="I44" s="431">
        <f>IF($C44=$C43,($D44+$D43)*'VALORES TABELA'!$B$50-$E43,$D44*'VALORES TABELA'!$B$50)</f>
        <v>10273.962</v>
      </c>
      <c r="J44" s="431">
        <f>IF(($G44-E44)&lt;='VALORES TABELA'!$A$56,0,IF(($G44-$E44)&lt;='VALORES TABELA'!$A$57,($G44-$E44)*'VALORES TABELA'!$B$57-'VALORES TABELA'!$C$57,IF(($G44-$E44)&lt;='VALORES TABELA'!$A$58,($G44-$E44)*'VALORES TABELA'!$B$58-'VALORES TABELA'!$C$58,IF(($G44-$E44)&lt;='VALORES TABELA'!$A$59,($G44-$E44)*'VALORES TABELA'!$B$59-'VALORES TABELA'!$C$59,($G44-$E44)*'VALORES TABELA'!$B$60-'VALORES TABELA'!$C$60))))</f>
        <v>1813.0137665000002</v>
      </c>
      <c r="K44" s="431">
        <f>IF(($I44-$E44)&lt;='VALORES TABELA'!$A$56,0,IF(($I44-$E44)&lt;='VALORES TABELA'!$A$57,($I44-$E44)*'VALORES TABELA'!$B$57-'VALORES TABELA'!$C$57,IF(($I44-$E44)&lt;='VALORES TABELA'!$A$58,($I44-$E44)*'VALORES TABELA'!$B$58-'VALORES TABELA'!$C$58,IF(($I44-$E44)&lt;='VALORES TABELA'!$A$59,($I44-$E44)*'VALORES TABELA'!$B$59-'VALORES TABELA'!$C$59,($I44-$E44)*'VALORES TABELA'!$B$60-'VALORES TABELA'!$C$60))))-J43</f>
        <v>1135.85050095</v>
      </c>
    </row>
    <row r="45" spans="1:11" ht="20.25" customHeight="1" x14ac:dyDescent="0.2">
      <c r="A45" t="s">
        <v>3360</v>
      </c>
      <c r="B45" t="s">
        <v>3525</v>
      </c>
      <c r="C45" t="s">
        <v>3596</v>
      </c>
      <c r="D45" s="430">
        <f>SUMIF('APONTAMENTO CREDENCIAMENTO'!$D$5:$D$4244,$A45,'APONTAMENTO CREDENCIAMENTO'!$FE$5:$FE$4244)</f>
        <v>24536.246000000003</v>
      </c>
      <c r="E45" s="431">
        <f t="shared" si="1"/>
        <v>539.79741200000012</v>
      </c>
      <c r="F45" s="431">
        <f>$D45*'VALORES TABELA'!$B$45*'VALORES TABELA'!$B$46</f>
        <v>122.68123000000003</v>
      </c>
      <c r="G45" s="431">
        <f t="shared" si="2"/>
        <v>14721.747600000001</v>
      </c>
      <c r="H45" s="431">
        <f>_xlfn.LET(_xlpm.base,G45,_xlpm.bruto,E45+G45,_xlpm.ir_normal,IF(_xlpm.base&lt;='VALORES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3139.75</v>
      </c>
      <c r="I45" s="431">
        <f>IF($C45=$C44,($D45+$D44)*'VALORES TABELA'!$B$50-$E44,$D45*'VALORES TABELA'!$B$50)</f>
        <v>14721.747600000001</v>
      </c>
      <c r="J45" s="431">
        <f>IF(($G45-E45)&lt;='VALORES TABELA'!$A$56,0,IF(($G45-$E45)&lt;='VALORES TABELA'!$A$57,($G45-$E45)*'VALORES TABELA'!$B$57-'VALORES TABELA'!$C$57,IF(($G45-$E45)&lt;='VALORES TABELA'!$A$58,($G45-$E45)*'VALORES TABELA'!$B$58-'VALORES TABELA'!$C$58,IF(($G45-$E45)&lt;='VALORES TABELA'!$A$59,($G45-$E45)*'VALORES TABELA'!$B$59-'VALORES TABELA'!$C$59,($G45-$E45)*'VALORES TABELA'!$B$60-'VALORES TABELA'!$C$60))))</f>
        <v>2991.3063017000004</v>
      </c>
      <c r="K45" s="431">
        <f>IF(($I45-$E45)&lt;='VALORES TABELA'!$A$56,0,IF(($I45-$E45)&lt;='VALORES TABELA'!$A$57,($I45-$E45)*'VALORES TABELA'!$B$57-'VALORES TABELA'!$C$57,IF(($I45-$E45)&lt;='VALORES TABELA'!$A$58,($I45-$E45)*'VALORES TABELA'!$B$58-'VALORES TABELA'!$C$58,IF(($I45-$E45)&lt;='VALORES TABELA'!$A$59,($I45-$E45)*'VALORES TABELA'!$B$59-'VALORES TABELA'!$C$59,($I45-$E45)*'VALORES TABELA'!$B$60-'VALORES TABELA'!$C$60))))-J44</f>
        <v>1178.2925352000002</v>
      </c>
    </row>
    <row r="46" spans="1:11" ht="20.25" customHeight="1" x14ac:dyDescent="0.2">
      <c r="A46" t="s">
        <v>3364</v>
      </c>
      <c r="B46" t="s">
        <v>3526</v>
      </c>
      <c r="C46" t="s">
        <v>3597</v>
      </c>
      <c r="D46" s="430">
        <f>SUMIF('APONTAMENTO CREDENCIAMENTO'!$D$5:$D$4244,$A46,'APONTAMENTO CREDENCIAMENTO'!$FE$5:$FE$4244)</f>
        <v>16855.54</v>
      </c>
      <c r="E46" s="431">
        <f t="shared" si="1"/>
        <v>370.82188000000002</v>
      </c>
      <c r="F46" s="431">
        <f>$D46*'VALORES TABELA'!$B$45*'VALORES TABELA'!$B$46</f>
        <v>84.27770000000001</v>
      </c>
      <c r="G46" s="431">
        <f t="shared" si="2"/>
        <v>10113.324000000001</v>
      </c>
      <c r="H46" s="431">
        <f>_xlfn.LET(_xlpm.base,G46,_xlpm.bruto,E46+G46,_xlpm.ir_normal,IF(_xlpm.base&lt;='VALORES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1872.43</v>
      </c>
      <c r="I46" s="431">
        <f>IF($C46=$C45,($D46+$D45)*'VALORES TABELA'!$B$50-$E45,$D46*'VALORES TABELA'!$B$50)</f>
        <v>10113.324000000001</v>
      </c>
      <c r="J46" s="431">
        <f>IF(($G46-E46)&lt;='VALORES TABELA'!$A$56,0,IF(($G46-$E46)&lt;='VALORES TABELA'!$A$57,($G46-$E46)*'VALORES TABELA'!$B$57-'VALORES TABELA'!$C$57,IF(($G46-$E46)&lt;='VALORES TABELA'!$A$58,($G46-$E46)*'VALORES TABELA'!$B$58-'VALORES TABELA'!$C$58,IF(($G46-$E46)&lt;='VALORES TABELA'!$A$59,($G46-$E46)*'VALORES TABELA'!$B$59-'VALORES TABELA'!$C$59,($G46-$E46)*'VALORES TABELA'!$B$60-'VALORES TABELA'!$C$60))))</f>
        <v>1770.4580830000004</v>
      </c>
      <c r="K46" s="431">
        <f>IF(($I46-$E46)&lt;='VALORES TABELA'!$A$56,0,IF(($I46-$E46)&lt;='VALORES TABELA'!$A$57,($I46-$E46)*'VALORES TABELA'!$B$57-'VALORES TABELA'!$C$57,IF(($I46-$E46)&lt;='VALORES TABELA'!$A$58,($I46-$E46)*'VALORES TABELA'!$B$58-'VALORES TABELA'!$C$58,IF(($I46-$E46)&lt;='VALORES TABELA'!$A$59,($I46-$E46)*'VALORES TABELA'!$B$59-'VALORES TABELA'!$C$59,($I46-$E46)*'VALORES TABELA'!$B$60-'VALORES TABELA'!$C$60))))-J45</f>
        <v>-1220.8482187</v>
      </c>
    </row>
    <row r="47" spans="1:11" ht="20.25" customHeight="1" x14ac:dyDescent="0.2">
      <c r="A47" t="s">
        <v>3368</v>
      </c>
      <c r="B47" t="s">
        <v>3527</v>
      </c>
      <c r="C47" t="s">
        <v>3598</v>
      </c>
      <c r="D47" s="430">
        <f>SUMIF('APONTAMENTO CREDENCIAMENTO'!$D$5:$D$4244,$A47,'APONTAMENTO CREDENCIAMENTO'!$FE$5:$FE$4244)</f>
        <v>13057.723666666665</v>
      </c>
      <c r="E47" s="431">
        <f t="shared" si="1"/>
        <v>287.26992066666668</v>
      </c>
      <c r="F47" s="431">
        <f>$D47*'VALORES TABELA'!$B$45*'VALORES TABELA'!$B$46</f>
        <v>65.288618333333332</v>
      </c>
      <c r="G47" s="431">
        <f t="shared" si="2"/>
        <v>7834.6341999999986</v>
      </c>
      <c r="H47" s="431">
        <f>_xlfn.LET(_xlpm.base,G47,_xlpm.bruto,E47+G47,_xlpm.ir_normal,IF(_xlpm.base&lt;='VALORES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1245.79</v>
      </c>
      <c r="I47" s="431">
        <f>IF($C47=$C46,($D47+$D46)*'VALORES TABELA'!$B$50-$E46,$D47*'VALORES TABELA'!$B$50)</f>
        <v>7834.6341999999986</v>
      </c>
      <c r="J47" s="431">
        <f>IF(($G47-E47)&lt;='VALORES TABELA'!$A$56,0,IF(($G47-$E47)&lt;='VALORES TABELA'!$A$57,($G47-$E47)*'VALORES TABELA'!$B$57-'VALORES TABELA'!$C$57,IF(($G47-$E47)&lt;='VALORES TABELA'!$A$58,($G47-$E47)*'VALORES TABELA'!$B$58-'VALORES TABELA'!$C$58,IF(($G47-$E47)&lt;='VALORES TABELA'!$A$59,($G47-$E47)*'VALORES TABELA'!$B$59-'VALORES TABELA'!$C$59,($G47-$E47)*'VALORES TABELA'!$B$60-'VALORES TABELA'!$C$60))))</f>
        <v>1166.7951768166663</v>
      </c>
      <c r="K47" s="431">
        <f>IF(($I47-$E47)&lt;='VALORES TABELA'!$A$56,0,IF(($I47-$E47)&lt;='VALORES TABELA'!$A$57,($I47-$E47)*'VALORES TABELA'!$B$57-'VALORES TABELA'!$C$57,IF(($I47-$E47)&lt;='VALORES TABELA'!$A$58,($I47-$E47)*'VALORES TABELA'!$B$58-'VALORES TABELA'!$C$58,IF(($I47-$E47)&lt;='VALORES TABELA'!$A$59,($I47-$E47)*'VALORES TABELA'!$B$59-'VALORES TABELA'!$C$59,($I47-$E47)*'VALORES TABELA'!$B$60-'VALORES TABELA'!$C$60))))-J46</f>
        <v>-603.66290618333414</v>
      </c>
    </row>
    <row r="48" spans="1:11" ht="20.25" customHeight="1" x14ac:dyDescent="0.2">
      <c r="A48" t="s">
        <v>3372</v>
      </c>
      <c r="B48" t="s">
        <v>3528</v>
      </c>
      <c r="C48" t="s">
        <v>3599</v>
      </c>
      <c r="D48" s="430">
        <f>SUMIF('APONTAMENTO CREDENCIAMENTO'!$D$5:$D$4244,$A48,'APONTAMENTO CREDENCIAMENTO'!$FE$5:$FE$4244)</f>
        <v>20205.11</v>
      </c>
      <c r="E48" s="431">
        <f t="shared" si="1"/>
        <v>444.51242000000002</v>
      </c>
      <c r="F48" s="431">
        <f>$D48*'VALORES TABELA'!$B$45*'VALORES TABELA'!$B$46</f>
        <v>101.02555000000001</v>
      </c>
      <c r="G48" s="431">
        <f t="shared" si="2"/>
        <v>12123.066000000001</v>
      </c>
      <c r="H48" s="431">
        <f>_xlfn.LET(_xlpm.base,G48,_xlpm.bruto,E48+G48,_xlpm.ir_normal,IF(_xlpm.base&lt;='VALORES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2425.11</v>
      </c>
      <c r="I48" s="431">
        <f>IF($C48=$C47,($D48+$D47)*'VALORES TABELA'!$B$50-$E47,$D48*'VALORES TABELA'!$B$50)</f>
        <v>12123.066000000001</v>
      </c>
      <c r="J48" s="431">
        <f>IF(($G48-E48)&lt;='VALORES TABELA'!$A$56,0,IF(($G48-$E48)&lt;='VALORES TABELA'!$A$57,($G48-$E48)*'VALORES TABELA'!$B$57-'VALORES TABELA'!$C$57,IF(($G48-$E48)&lt;='VALORES TABELA'!$A$58,($G48-$E48)*'VALORES TABELA'!$B$58-'VALORES TABELA'!$C$58,IF(($G48-$E48)&lt;='VALORES TABELA'!$A$59,($G48-$E48)*'VALORES TABELA'!$B$59-'VALORES TABELA'!$C$59,($G48-$E48)*'VALORES TABELA'!$B$60-'VALORES TABELA'!$C$60))))</f>
        <v>2302.8722345000001</v>
      </c>
      <c r="K48" s="431">
        <f>IF(($I48-$E48)&lt;='VALORES TABELA'!$A$56,0,IF(($I48-$E48)&lt;='VALORES TABELA'!$A$57,($I48-$E48)*'VALORES TABELA'!$B$57-'VALORES TABELA'!$C$57,IF(($I48-$E48)&lt;='VALORES TABELA'!$A$58,($I48-$E48)*'VALORES TABELA'!$B$58-'VALORES TABELA'!$C$58,IF(($I48-$E48)&lt;='VALORES TABELA'!$A$59,($I48-$E48)*'VALORES TABELA'!$B$59-'VALORES TABELA'!$C$59,($I48-$E48)*'VALORES TABELA'!$B$60-'VALORES TABELA'!$C$60))))-J47</f>
        <v>1136.0770576833338</v>
      </c>
    </row>
    <row r="49" spans="1:11" ht="20.25" customHeight="1" x14ac:dyDescent="0.2">
      <c r="A49" t="s">
        <v>3376</v>
      </c>
      <c r="B49" t="s">
        <v>3529</v>
      </c>
      <c r="C49" t="s">
        <v>3600</v>
      </c>
      <c r="D49" s="430">
        <f>SUMIF('APONTAMENTO CREDENCIAMENTO'!$D$5:$D$4244,$A49,'APONTAMENTO CREDENCIAMENTO'!$FE$5:$FE$4244)</f>
        <v>22407.693000000003</v>
      </c>
      <c r="E49" s="431">
        <f t="shared" si="1"/>
        <v>492.96924600000011</v>
      </c>
      <c r="F49" s="431">
        <f>$D49*'VALORES TABELA'!$B$45*'VALORES TABELA'!$B$46</f>
        <v>112.03846500000003</v>
      </c>
      <c r="G49" s="431">
        <f t="shared" si="2"/>
        <v>13444.615800000001</v>
      </c>
      <c r="H49" s="431">
        <f>_xlfn.LET(_xlpm.base,G49,_xlpm.bruto,E49+G49,_xlpm.ir_normal,IF(_xlpm.base&lt;='VALORES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2788.53</v>
      </c>
      <c r="I49" s="431">
        <f>IF($C49=$C48,($D49+$D48)*'VALORES TABELA'!$B$50-$E48,$D49*'VALORES TABELA'!$B$50)</f>
        <v>13444.615800000001</v>
      </c>
      <c r="J49" s="431">
        <f>IF(($G49-E49)&lt;='VALORES TABELA'!$A$56,0,IF(($G49-$E49)&lt;='VALORES TABELA'!$A$57,($G49-$E49)*'VALORES TABELA'!$B$57-'VALORES TABELA'!$C$57,IF(($G49-$E49)&lt;='VALORES TABELA'!$A$58,($G49-$E49)*'VALORES TABELA'!$B$58-'VALORES TABELA'!$C$58,IF(($G49-$E49)&lt;='VALORES TABELA'!$A$59,($G49-$E49)*'VALORES TABELA'!$B$59-'VALORES TABELA'!$C$59,($G49-$E49)*'VALORES TABELA'!$B$60-'VALORES TABELA'!$C$60))))</f>
        <v>2652.9728023500006</v>
      </c>
      <c r="K49" s="431">
        <f>IF(($I49-$E49)&lt;='VALORES TABELA'!$A$56,0,IF(($I49-$E49)&lt;='VALORES TABELA'!$A$57,($I49-$E49)*'VALORES TABELA'!$B$57-'VALORES TABELA'!$C$57,IF(($I49-$E49)&lt;='VALORES TABELA'!$A$58,($I49-$E49)*'VALORES TABELA'!$B$58-'VALORES TABELA'!$C$58,IF(($I49-$E49)&lt;='VALORES TABELA'!$A$59,($I49-$E49)*'VALORES TABELA'!$B$59-'VALORES TABELA'!$C$59,($I49-$E49)*'VALORES TABELA'!$B$60-'VALORES TABELA'!$C$60))))-J48</f>
        <v>350.10056785000052</v>
      </c>
    </row>
    <row r="50" spans="1:11" ht="20.25" customHeight="1" x14ac:dyDescent="0.2">
      <c r="A50" t="s">
        <v>3380</v>
      </c>
      <c r="B50" t="s">
        <v>3530</v>
      </c>
      <c r="C50" t="s">
        <v>3601</v>
      </c>
      <c r="D50" s="430">
        <f>SUMIF('APONTAMENTO CREDENCIAMENTO'!$D$5:$D$4244,$A50,'APONTAMENTO CREDENCIAMENTO'!$FE$5:$FE$4244)</f>
        <v>19884.084999999999</v>
      </c>
      <c r="E50" s="431">
        <f t="shared" si="1"/>
        <v>437.44986999999998</v>
      </c>
      <c r="F50" s="431">
        <f>$D50*'VALORES TABELA'!$B$45*'VALORES TABELA'!$B$46</f>
        <v>99.420425000000009</v>
      </c>
      <c r="G50" s="431">
        <f t="shared" si="2"/>
        <v>11930.450999999999</v>
      </c>
      <c r="H50" s="431">
        <f>_xlfn.LET(_xlpm.base,G50,_xlpm.bruto,E50+G50,_xlpm.ir_normal,IF(_xlpm.base&lt;='VALORES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2372.14</v>
      </c>
      <c r="I50" s="431">
        <f>IF($C50=$C49,($D50+$D49)*'VALORES TABELA'!$B$50-$E49,$D50*'VALORES TABELA'!$B$50)</f>
        <v>11930.450999999999</v>
      </c>
      <c r="J50" s="431">
        <f>IF(($G50-E50)&lt;='VALORES TABELA'!$A$56,0,IF(($G50-$E50)&lt;='VALORES TABELA'!$A$57,($G50-$E50)*'VALORES TABELA'!$B$57-'VALORES TABELA'!$C$57,IF(($G50-$E50)&lt;='VALORES TABELA'!$A$58,($G50-$E50)*'VALORES TABELA'!$B$58-'VALORES TABELA'!$C$58,IF(($G50-$E50)&lt;='VALORES TABELA'!$A$59,($G50-$E50)*'VALORES TABELA'!$B$59-'VALORES TABELA'!$C$59,($G50-$E50)*'VALORES TABELA'!$B$60-'VALORES TABELA'!$C$60))))</f>
        <v>2251.84531075</v>
      </c>
      <c r="K50" s="431">
        <f>IF(($I50-$E50)&lt;='VALORES TABELA'!$A$56,0,IF(($I50-$E50)&lt;='VALORES TABELA'!$A$57,($I50-$E50)*'VALORES TABELA'!$B$57-'VALORES TABELA'!$C$57,IF(($I50-$E50)&lt;='VALORES TABELA'!$A$58,($I50-$E50)*'VALORES TABELA'!$B$58-'VALORES TABELA'!$C$58,IF(($I50-$E50)&lt;='VALORES TABELA'!$A$59,($I50-$E50)*'VALORES TABELA'!$B$59-'VALORES TABELA'!$C$59,($I50-$E50)*'VALORES TABELA'!$B$60-'VALORES TABELA'!$C$60))))-J49</f>
        <v>-401.12749160000067</v>
      </c>
    </row>
    <row r="51" spans="1:11" ht="20.25" customHeight="1" x14ac:dyDescent="0.2">
      <c r="A51" t="s">
        <v>3384</v>
      </c>
      <c r="B51" t="s">
        <v>3531</v>
      </c>
      <c r="C51" t="s">
        <v>3602</v>
      </c>
      <c r="D51" s="430">
        <f>SUMIF('APONTAMENTO CREDENCIAMENTO'!$D$5:$D$4244,$A51,'APONTAMENTO CREDENCIAMENTO'!$FE$5:$FE$4244)</f>
        <v>14458.892</v>
      </c>
      <c r="E51" s="431">
        <f t="shared" si="1"/>
        <v>318.09562400000004</v>
      </c>
      <c r="F51" s="431">
        <f>$D51*'VALORES TABELA'!$B$45*'VALORES TABELA'!$B$46</f>
        <v>72.294460000000001</v>
      </c>
      <c r="G51" s="431">
        <f t="shared" si="2"/>
        <v>8675.3351999999995</v>
      </c>
      <c r="H51" s="431">
        <f>_xlfn.LET(_xlpm.base,G51,_xlpm.bruto,E51+G51,_xlpm.ir_normal,IF(_xlpm.base&lt;='VALORES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1476.98</v>
      </c>
      <c r="I51" s="431">
        <f>IF($C51=$C50,($D51+$D50)*'VALORES TABELA'!$B$50-$E50,$D51*'VALORES TABELA'!$B$50)</f>
        <v>8675.3351999999995</v>
      </c>
      <c r="J51" s="431">
        <f>IF(($G51-E51)&lt;='VALORES TABELA'!$A$56,0,IF(($G51-$E51)&lt;='VALORES TABELA'!$A$57,($G51-$E51)*'VALORES TABELA'!$B$57-'VALORES TABELA'!$C$57,IF(($G51-$E51)&lt;='VALORES TABELA'!$A$58,($G51-$E51)*'VALORES TABELA'!$B$58-'VALORES TABELA'!$C$58,IF(($G51-$E51)&lt;='VALORES TABELA'!$A$59,($G51-$E51)*'VALORES TABELA'!$B$59-'VALORES TABELA'!$C$59,($G51-$E51)*'VALORES TABELA'!$B$60-'VALORES TABELA'!$C$60))))</f>
        <v>1389.5108834000002</v>
      </c>
      <c r="K51" s="431">
        <f>IF(($I51-$E51)&lt;='VALORES TABELA'!$A$56,0,IF(($I51-$E51)&lt;='VALORES TABELA'!$A$57,($I51-$E51)*'VALORES TABELA'!$B$57-'VALORES TABELA'!$C$57,IF(($I51-$E51)&lt;='VALORES TABELA'!$A$58,($I51-$E51)*'VALORES TABELA'!$B$58-'VALORES TABELA'!$C$58,IF(($I51-$E51)&lt;='VALORES TABELA'!$A$59,($I51-$E51)*'VALORES TABELA'!$B$59-'VALORES TABELA'!$C$59,($I51-$E51)*'VALORES TABELA'!$B$60-'VALORES TABELA'!$C$60))))-J50</f>
        <v>-862.33442734999971</v>
      </c>
    </row>
    <row r="52" spans="1:11" ht="20.25" customHeight="1" x14ac:dyDescent="0.2">
      <c r="A52" t="s">
        <v>3388</v>
      </c>
      <c r="B52" t="s">
        <v>3532</v>
      </c>
      <c r="C52" t="s">
        <v>3603</v>
      </c>
      <c r="D52" s="430">
        <f>SUMIF('APONTAMENTO CREDENCIAMENTO'!$D$5:$D$4244,$A52,'APONTAMENTO CREDENCIAMENTO'!$FE$5:$FE$4244)</f>
        <v>14176.39</v>
      </c>
      <c r="E52" s="431">
        <f t="shared" si="1"/>
        <v>311.88058000000001</v>
      </c>
      <c r="F52" s="431">
        <f>$D52*'VALORES TABELA'!$B$45*'VALORES TABELA'!$B$46</f>
        <v>70.881950000000003</v>
      </c>
      <c r="G52" s="431">
        <f t="shared" si="2"/>
        <v>8505.8339999999989</v>
      </c>
      <c r="H52" s="431">
        <f>_xlfn.LET(_xlpm.base,G52,_xlpm.bruto,E52+G52,_xlpm.ir_normal,IF(_xlpm.base&lt;='VALORES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1430.37</v>
      </c>
      <c r="I52" s="431">
        <f>IF($C52=$C51,($D52+$D51)*'VALORES TABELA'!$B$50-$E51,$D52*'VALORES TABELA'!$B$50)</f>
        <v>8505.8339999999989</v>
      </c>
      <c r="J52" s="431">
        <f>IF(($G52-E52)&lt;='VALORES TABELA'!$A$56,0,IF(($G52-$E52)&lt;='VALORES TABELA'!$A$57,($G52-$E52)*'VALORES TABELA'!$B$57-'VALORES TABELA'!$C$57,IF(($G52-$E52)&lt;='VALORES TABELA'!$A$58,($G52-$E52)*'VALORES TABELA'!$B$58-'VALORES TABELA'!$C$58,IF(($G52-$E52)&lt;='VALORES TABELA'!$A$59,($G52-$E52)*'VALORES TABELA'!$B$59-'VALORES TABELA'!$C$59,($G52-$E52)*'VALORES TABELA'!$B$60-'VALORES TABELA'!$C$60))))</f>
        <v>1344.6071904999994</v>
      </c>
      <c r="K52" s="431">
        <f>IF(($I52-$E52)&lt;='VALORES TABELA'!$A$56,0,IF(($I52-$E52)&lt;='VALORES TABELA'!$A$57,($I52-$E52)*'VALORES TABELA'!$B$57-'VALORES TABELA'!$C$57,IF(($I52-$E52)&lt;='VALORES TABELA'!$A$58,($I52-$E52)*'VALORES TABELA'!$B$58-'VALORES TABELA'!$C$58,IF(($I52-$E52)&lt;='VALORES TABELA'!$A$59,($I52-$E52)*'VALORES TABELA'!$B$59-'VALORES TABELA'!$C$59,($I52-$E52)*'VALORES TABELA'!$B$60-'VALORES TABELA'!$C$60))))-J51</f>
        <v>-44.903692900000806</v>
      </c>
    </row>
    <row r="53" spans="1:11" ht="20.25" customHeight="1" x14ac:dyDescent="0.2">
      <c r="A53" t="s">
        <v>3392</v>
      </c>
      <c r="B53" t="s">
        <v>3533</v>
      </c>
      <c r="C53" t="s">
        <v>3604</v>
      </c>
      <c r="D53" s="430">
        <f>SUMIF('APONTAMENTO CREDENCIAMENTO'!$D$5:$D$4244,$A53,'APONTAMENTO CREDENCIAMENTO'!$FE$5:$FE$4244)</f>
        <v>15062.94</v>
      </c>
      <c r="E53" s="431">
        <f t="shared" si="1"/>
        <v>331.38468</v>
      </c>
      <c r="F53" s="431">
        <f>$D53*'VALORES TABELA'!$B$45*'VALORES TABELA'!$B$46</f>
        <v>75.314700000000002</v>
      </c>
      <c r="G53" s="431">
        <f t="shared" si="2"/>
        <v>9037.7639999999992</v>
      </c>
      <c r="H53" s="431">
        <f>_xlfn.LET(_xlpm.base,G53,_xlpm.bruto,E53+G53,_xlpm.ir_normal,IF(_xlpm.base&lt;='VALORES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1576.65</v>
      </c>
      <c r="I53" s="431">
        <f>IF($C53=$C52,($D53+$D52)*'VALORES TABELA'!$B$50-$E52,$D53*'VALORES TABELA'!$B$50)</f>
        <v>9037.7639999999992</v>
      </c>
      <c r="J53" s="431">
        <f>IF(($G53-E53)&lt;='VALORES TABELA'!$A$56,0,IF(($G53-$E53)&lt;='VALORES TABELA'!$A$57,($G53-$E53)*'VALORES TABELA'!$B$57-'VALORES TABELA'!$C$57,IF(($G53-$E53)&lt;='VALORES TABELA'!$A$58,($G53-$E53)*'VALORES TABELA'!$B$58-'VALORES TABELA'!$C$58,IF(($G53-$E53)&lt;='VALORES TABELA'!$A$59,($G53-$E53)*'VALORES TABELA'!$B$59-'VALORES TABELA'!$C$59,($G53-$E53)*'VALORES TABELA'!$B$60-'VALORES TABELA'!$C$60))))</f>
        <v>1485.5243130000003</v>
      </c>
      <c r="K53" s="431">
        <f>IF(($I53-$E53)&lt;='VALORES TABELA'!$A$56,0,IF(($I53-$E53)&lt;='VALORES TABELA'!$A$57,($I53-$E53)*'VALORES TABELA'!$B$57-'VALORES TABELA'!$C$57,IF(($I53-$E53)&lt;='VALORES TABELA'!$A$58,($I53-$E53)*'VALORES TABELA'!$B$58-'VALORES TABELA'!$C$58,IF(($I53-$E53)&lt;='VALORES TABELA'!$A$59,($I53-$E53)*'VALORES TABELA'!$B$59-'VALORES TABELA'!$C$59,($I53-$E53)*'VALORES TABELA'!$B$60-'VALORES TABELA'!$C$60))))-J52</f>
        <v>140.91712250000091</v>
      </c>
    </row>
    <row r="54" spans="1:11" ht="20.25" customHeight="1" x14ac:dyDescent="0.2">
      <c r="A54" t="s">
        <v>3396</v>
      </c>
      <c r="B54" t="s">
        <v>3534</v>
      </c>
      <c r="C54" t="s">
        <v>3605</v>
      </c>
      <c r="D54" s="430">
        <f>SUMIF('APONTAMENTO CREDENCIAMENTO'!$D$5:$D$4244,$A54,'APONTAMENTO CREDENCIAMENTO'!$FE$5:$FE$4244)</f>
        <v>19434.650000000001</v>
      </c>
      <c r="E54" s="431">
        <f t="shared" si="1"/>
        <v>427.56230000000005</v>
      </c>
      <c r="F54" s="431">
        <f>$D54*'VALORES TABELA'!$B$45*'VALORES TABELA'!$B$46</f>
        <v>97.17325000000001</v>
      </c>
      <c r="G54" s="431">
        <f t="shared" si="2"/>
        <v>11660.79</v>
      </c>
      <c r="H54" s="431">
        <f>_xlfn.LET(_xlpm.base,G54,_xlpm.bruto,E54+G54,_xlpm.ir_normal,IF(_xlpm.base&lt;='VALORES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2297.98</v>
      </c>
      <c r="I54" s="431">
        <f>IF($C54=$C53,($D54+$D53)*'VALORES TABELA'!$B$50-$E53,$D54*'VALORES TABELA'!$B$50)</f>
        <v>11660.79</v>
      </c>
      <c r="J54" s="431">
        <f>IF(($G54-E54)&lt;='VALORES TABELA'!$A$56,0,IF(($G54-$E54)&lt;='VALORES TABELA'!$A$57,($G54-$E54)*'VALORES TABELA'!$B$57-'VALORES TABELA'!$C$57,IF(($G54-$E54)&lt;='VALORES TABELA'!$A$58,($G54-$E54)*'VALORES TABELA'!$B$58-'VALORES TABELA'!$C$58,IF(($G54-$E54)&lt;='VALORES TABELA'!$A$59,($G54-$E54)*'VALORES TABELA'!$B$59-'VALORES TABELA'!$C$59,($G54-$E54)*'VALORES TABELA'!$B$60-'VALORES TABELA'!$C$60))))</f>
        <v>2180.4076175000005</v>
      </c>
      <c r="K54" s="431">
        <f>IF(($I54-$E54)&lt;='VALORES TABELA'!$A$56,0,IF(($I54-$E54)&lt;='VALORES TABELA'!$A$57,($I54-$E54)*'VALORES TABELA'!$B$57-'VALORES TABELA'!$C$57,IF(($I54-$E54)&lt;='VALORES TABELA'!$A$58,($I54-$E54)*'VALORES TABELA'!$B$58-'VALORES TABELA'!$C$58,IF(($I54-$E54)&lt;='VALORES TABELA'!$A$59,($I54-$E54)*'VALORES TABELA'!$B$59-'VALORES TABELA'!$C$59,($I54-$E54)*'VALORES TABELA'!$B$60-'VALORES TABELA'!$C$60))))-J53</f>
        <v>694.88330450000012</v>
      </c>
    </row>
    <row r="55" spans="1:11" ht="20.25" customHeight="1" x14ac:dyDescent="0.2">
      <c r="A55" t="s">
        <v>3400</v>
      </c>
      <c r="B55" t="s">
        <v>3535</v>
      </c>
      <c r="C55" t="s">
        <v>3606</v>
      </c>
      <c r="D55" s="430">
        <f>SUMIF('APONTAMENTO CREDENCIAMENTO'!$D$5:$D$4244,$A55,'APONTAMENTO CREDENCIAMENTO'!$FE$5:$FE$4244)</f>
        <v>17238.839000000004</v>
      </c>
      <c r="E55" s="431">
        <f t="shared" si="1"/>
        <v>379.25445800000011</v>
      </c>
      <c r="F55" s="431">
        <f>$D55*'VALORES TABELA'!$B$45*'VALORES TABELA'!$B$46</f>
        <v>86.194195000000036</v>
      </c>
      <c r="G55" s="431">
        <f t="shared" si="2"/>
        <v>10343.303400000003</v>
      </c>
      <c r="H55" s="431">
        <f>_xlfn.LET(_xlpm.base,G55,_xlpm.bruto,E55+G55,_xlpm.ir_normal,IF(_xlpm.base&lt;='VALORES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1935.67</v>
      </c>
      <c r="I55" s="431">
        <f>IF($C55=$C54,($D55+$D54)*'VALORES TABELA'!$B$50-$E54,$D55*'VALORES TABELA'!$B$50)</f>
        <v>10343.303400000003</v>
      </c>
      <c r="J55" s="431">
        <f>IF(($G55-E55)&lt;='VALORES TABELA'!$A$56,0,IF(($G55-$E55)&lt;='VALORES TABELA'!$A$57,($G55-$E55)*'VALORES TABELA'!$B$57-'VALORES TABELA'!$C$57,IF(($G55-$E55)&lt;='VALORES TABELA'!$A$58,($G55-$E55)*'VALORES TABELA'!$B$58-'VALORES TABELA'!$C$58,IF(($G55-$E55)&lt;='VALORES TABELA'!$A$59,($G55-$E55)*'VALORES TABELA'!$B$59-'VALORES TABELA'!$C$59,($G55-$E55)*'VALORES TABELA'!$B$60-'VALORES TABELA'!$C$60))))</f>
        <v>1831.383459050001</v>
      </c>
      <c r="K55" s="431">
        <f>IF(($I55-$E55)&lt;='VALORES TABELA'!$A$56,0,IF(($I55-$E55)&lt;='VALORES TABELA'!$A$57,($I55-$E55)*'VALORES TABELA'!$B$57-'VALORES TABELA'!$C$57,IF(($I55-$E55)&lt;='VALORES TABELA'!$A$58,($I55-$E55)*'VALORES TABELA'!$B$58-'VALORES TABELA'!$C$58,IF(($I55-$E55)&lt;='VALORES TABELA'!$A$59,($I55-$E55)*'VALORES TABELA'!$B$59-'VALORES TABELA'!$C$59,($I55-$E55)*'VALORES TABELA'!$B$60-'VALORES TABELA'!$C$60))))-J54</f>
        <v>-349.0241584499995</v>
      </c>
    </row>
    <row r="56" spans="1:11" ht="20.25" customHeight="1" x14ac:dyDescent="0.2">
      <c r="A56" t="s">
        <v>3404</v>
      </c>
      <c r="B56" t="s">
        <v>3536</v>
      </c>
      <c r="C56" t="s">
        <v>3607</v>
      </c>
      <c r="D56" s="430">
        <f>SUMIF('APONTAMENTO CREDENCIAMENTO'!$D$5:$D$4244,$A56,'APONTAMENTO CREDENCIAMENTO'!$FE$5:$FE$4244)</f>
        <v>20500.453000000001</v>
      </c>
      <c r="E56" s="431">
        <f t="shared" si="1"/>
        <v>451.00996600000008</v>
      </c>
      <c r="F56" s="431">
        <f>$D56*'VALORES TABELA'!$B$45*'VALORES TABELA'!$B$46</f>
        <v>102.50226500000002</v>
      </c>
      <c r="G56" s="431">
        <f t="shared" si="2"/>
        <v>12300.2718</v>
      </c>
      <c r="H56" s="431">
        <f>_xlfn.LET(_xlpm.base,G56,_xlpm.bruto,E56+G56,_xlpm.ir_normal,IF(_xlpm.base&lt;='VALORES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2473.84</v>
      </c>
      <c r="I56" s="431">
        <f>IF($C56=$C55,($D56+$D55)*'VALORES TABELA'!$B$50-$E55,$D56*'VALORES TABELA'!$B$50)</f>
        <v>12300.2718</v>
      </c>
      <c r="J56" s="431">
        <f>IF(($G56-E56)&lt;='VALORES TABELA'!$A$56,0,IF(($G56-$E56)&lt;='VALORES TABELA'!$A$57,($G56-$E56)*'VALORES TABELA'!$B$57-'VALORES TABELA'!$C$57,IF(($G56-$E56)&lt;='VALORES TABELA'!$A$58,($G56-$E56)*'VALORES TABELA'!$B$58-'VALORES TABELA'!$C$58,IF(($G56-$E56)&lt;='VALORES TABELA'!$A$59,($G56-$E56)*'VALORES TABELA'!$B$59-'VALORES TABELA'!$C$59,($G56-$E56)*'VALORES TABELA'!$B$60-'VALORES TABELA'!$C$60))))</f>
        <v>2349.8170043500004</v>
      </c>
      <c r="K56" s="431">
        <f>IF(($I56-$E56)&lt;='VALORES TABELA'!$A$56,0,IF(($I56-$E56)&lt;='VALORES TABELA'!$A$57,($I56-$E56)*'VALORES TABELA'!$B$57-'VALORES TABELA'!$C$57,IF(($I56-$E56)&lt;='VALORES TABELA'!$A$58,($I56-$E56)*'VALORES TABELA'!$B$58-'VALORES TABELA'!$C$58,IF(($I56-$E56)&lt;='VALORES TABELA'!$A$59,($I56-$E56)*'VALORES TABELA'!$B$59-'VALORES TABELA'!$C$59,($I56-$E56)*'VALORES TABELA'!$B$60-'VALORES TABELA'!$C$60))))-J55</f>
        <v>518.43354529999942</v>
      </c>
    </row>
    <row r="57" spans="1:11" ht="20.25" customHeight="1" x14ac:dyDescent="0.2">
      <c r="A57" t="s">
        <v>3408</v>
      </c>
      <c r="B57" t="s">
        <v>3537</v>
      </c>
      <c r="C57" t="s">
        <v>3608</v>
      </c>
      <c r="D57" s="430">
        <f>SUMIF('APONTAMENTO CREDENCIAMENTO'!$D$5:$D$4244,$A57,'APONTAMENTO CREDENCIAMENTO'!$FE$5:$FE$4244)</f>
        <v>19819.88</v>
      </c>
      <c r="E57" s="431">
        <f t="shared" si="1"/>
        <v>436.03736000000009</v>
      </c>
      <c r="F57" s="431">
        <f>$D57*'VALORES TABELA'!$B$45*'VALORES TABELA'!$B$46</f>
        <v>99.099400000000017</v>
      </c>
      <c r="G57" s="431">
        <f t="shared" si="2"/>
        <v>11891.928</v>
      </c>
      <c r="H57" s="431">
        <f>_xlfn.LET(_xlpm.base,G57,_xlpm.bruto,E57+G57,_xlpm.ir_normal,IF(_xlpm.base&lt;='VALORES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2361.5500000000002</v>
      </c>
      <c r="I57" s="431">
        <f>IF($C57=$C56,($D57+$D56)*'VALORES TABELA'!$B$50-$E56,$D57*'VALORES TABELA'!$B$50)</f>
        <v>11891.928</v>
      </c>
      <c r="J57" s="431">
        <f>IF(($G57-E57)&lt;='VALORES TABELA'!$A$56,0,IF(($G57-$E57)&lt;='VALORES TABELA'!$A$57,($G57-$E57)*'VALORES TABELA'!$B$57-'VALORES TABELA'!$C$57,IF(($G57-$E57)&lt;='VALORES TABELA'!$A$58,($G57-$E57)*'VALORES TABELA'!$B$58-'VALORES TABELA'!$C$58,IF(($G57-$E57)&lt;='VALORES TABELA'!$A$59,($G57-$E57)*'VALORES TABELA'!$B$59-'VALORES TABELA'!$C$59,($G57-$E57)*'VALORES TABELA'!$B$60-'VALORES TABELA'!$C$60))))</f>
        <v>2241.6399260000003</v>
      </c>
      <c r="K57" s="431">
        <f>IF(($I57-$E57)&lt;='VALORES TABELA'!$A$56,0,IF(($I57-$E57)&lt;='VALORES TABELA'!$A$57,($I57-$E57)*'VALORES TABELA'!$B$57-'VALORES TABELA'!$C$57,IF(($I57-$E57)&lt;='VALORES TABELA'!$A$58,($I57-$E57)*'VALORES TABELA'!$B$58-'VALORES TABELA'!$C$58,IF(($I57-$E57)&lt;='VALORES TABELA'!$A$59,($I57-$E57)*'VALORES TABELA'!$B$59-'VALORES TABELA'!$C$59,($I57-$E57)*'VALORES TABELA'!$B$60-'VALORES TABELA'!$C$60))))-J56</f>
        <v>-108.1770783500001</v>
      </c>
    </row>
    <row r="58" spans="1:11" ht="20.25" customHeight="1" x14ac:dyDescent="0.2">
      <c r="A58" t="s">
        <v>3412</v>
      </c>
      <c r="B58" t="s">
        <v>3538</v>
      </c>
      <c r="C58" t="s">
        <v>3609</v>
      </c>
      <c r="D58" s="430">
        <f>SUMIF('APONTAMENTO CREDENCIAMENTO'!$D$5:$D$4244,$A58,'APONTAMENTO CREDENCIAMENTO'!$FE$5:$FE$4244)</f>
        <v>19049.420000000002</v>
      </c>
      <c r="E58" s="431">
        <f t="shared" si="1"/>
        <v>419.08724000000007</v>
      </c>
      <c r="F58" s="431">
        <f>$D58*'VALORES TABELA'!$B$45*'VALORES TABELA'!$B$46</f>
        <v>95.247100000000017</v>
      </c>
      <c r="G58" s="431">
        <f t="shared" si="2"/>
        <v>11429.652</v>
      </c>
      <c r="H58" s="431">
        <f>_xlfn.LET(_xlpm.base,G58,_xlpm.bruto,E58+G58,_xlpm.ir_normal,IF(_xlpm.base&lt;='VALORES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2234.42</v>
      </c>
      <c r="I58" s="431">
        <f>IF($C58=$C57,($D58+$D57)*'VALORES TABELA'!$B$50-$E57,$D58*'VALORES TABELA'!$B$50)</f>
        <v>11429.652</v>
      </c>
      <c r="J58" s="431">
        <f>IF(($G58-E58)&lt;='VALORES TABELA'!$A$56,0,IF(($G58-$E58)&lt;='VALORES TABELA'!$A$57,($G58-$E58)*'VALORES TABELA'!$B$57-'VALORES TABELA'!$C$57,IF(($G58-$E58)&lt;='VALORES TABELA'!$A$58,($G58-$E58)*'VALORES TABELA'!$B$58-'VALORES TABELA'!$C$58,IF(($G58-$E58)&lt;='VALORES TABELA'!$A$59,($G58-$E58)*'VALORES TABELA'!$B$59-'VALORES TABELA'!$C$59,($G58-$E58)*'VALORES TABELA'!$B$60-'VALORES TABELA'!$C$60))))</f>
        <v>2119.1753090000002</v>
      </c>
      <c r="K58" s="431">
        <f>IF(($I58-$E58)&lt;='VALORES TABELA'!$A$56,0,IF(($I58-$E58)&lt;='VALORES TABELA'!$A$57,($I58-$E58)*'VALORES TABELA'!$B$57-'VALORES TABELA'!$C$57,IF(($I58-$E58)&lt;='VALORES TABELA'!$A$58,($I58-$E58)*'VALORES TABELA'!$B$58-'VALORES TABELA'!$C$58,IF(($I58-$E58)&lt;='VALORES TABELA'!$A$59,($I58-$E58)*'VALORES TABELA'!$B$59-'VALORES TABELA'!$C$59,($I58-$E58)*'VALORES TABELA'!$B$60-'VALORES TABELA'!$C$60))))-J57</f>
        <v>-122.46461700000009</v>
      </c>
    </row>
    <row r="59" spans="1:11" ht="20.25" customHeight="1" x14ac:dyDescent="0.2">
      <c r="A59" t="s">
        <v>3416</v>
      </c>
      <c r="B59" t="s">
        <v>3539</v>
      </c>
      <c r="C59" t="s">
        <v>3610</v>
      </c>
      <c r="D59" s="430">
        <f>SUMIF('APONTAMENTO CREDENCIAMENTO'!$D$5:$D$4244,$A59,'APONTAMENTO CREDENCIAMENTO'!$FE$5:$FE$4244)</f>
        <v>14879.481</v>
      </c>
      <c r="E59" s="431">
        <f t="shared" si="1"/>
        <v>327.34858200000002</v>
      </c>
      <c r="F59" s="431">
        <f>$D59*'VALORES TABELA'!$B$45*'VALORES TABELA'!$B$46</f>
        <v>74.397405000000006</v>
      </c>
      <c r="G59" s="431">
        <f t="shared" si="2"/>
        <v>8927.6885999999995</v>
      </c>
      <c r="H59" s="431">
        <f>_xlfn.LET(_xlpm.base,G59,_xlpm.bruto,E59+G59,_xlpm.ir_normal,IF(_xlpm.base&lt;='VALORES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1546.38</v>
      </c>
      <c r="I59" s="431">
        <f>IF($C59=$C58,($D59+$D58)*'VALORES TABELA'!$B$50-$E58,$D59*'VALORES TABELA'!$B$50)</f>
        <v>8927.6885999999995</v>
      </c>
      <c r="J59" s="431">
        <f>IF(($G59-E59)&lt;='VALORES TABELA'!$A$56,0,IF(($G59-$E59)&lt;='VALORES TABELA'!$A$57,($G59-$E59)*'VALORES TABELA'!$B$57-'VALORES TABELA'!$C$57,IF(($G59-$E59)&lt;='VALORES TABELA'!$A$58,($G59-$E59)*'VALORES TABELA'!$B$58-'VALORES TABELA'!$C$58,IF(($G59-$E59)&lt;='VALORES TABELA'!$A$59,($G59-$E59)*'VALORES TABELA'!$B$59-'VALORES TABELA'!$C$59,($G59-$E59)*'VALORES TABELA'!$B$60-'VALORES TABELA'!$C$60))))</f>
        <v>1456.3635049499999</v>
      </c>
      <c r="K59" s="431">
        <f>IF(($I59-$E59)&lt;='VALORES TABELA'!$A$56,0,IF(($I59-$E59)&lt;='VALORES TABELA'!$A$57,($I59-$E59)*'VALORES TABELA'!$B$57-'VALORES TABELA'!$C$57,IF(($I59-$E59)&lt;='VALORES TABELA'!$A$58,($I59-$E59)*'VALORES TABELA'!$B$58-'VALORES TABELA'!$C$58,IF(($I59-$E59)&lt;='VALORES TABELA'!$A$59,($I59-$E59)*'VALORES TABELA'!$B$59-'VALORES TABELA'!$C$59,($I59-$E59)*'VALORES TABELA'!$B$60-'VALORES TABELA'!$C$60))))-J58</f>
        <v>-662.81180405000032</v>
      </c>
    </row>
    <row r="60" spans="1:11" ht="20.25" customHeight="1" x14ac:dyDescent="0.2">
      <c r="A60" t="s">
        <v>3420</v>
      </c>
      <c r="B60" t="s">
        <v>3540</v>
      </c>
      <c r="C60" t="s">
        <v>3611</v>
      </c>
      <c r="D60" s="430">
        <f>SUMIF('APONTAMENTO CREDENCIAMENTO'!$D$5:$D$4244,$A60,'APONTAMENTO CREDENCIAMENTO'!$FE$5:$FE$4244)</f>
        <v>17271.071</v>
      </c>
      <c r="E60" s="431">
        <f t="shared" si="1"/>
        <v>379.96356200000002</v>
      </c>
      <c r="F60" s="431">
        <f>$D60*'VALORES TABELA'!$B$45*'VALORES TABELA'!$B$46</f>
        <v>86.355355000000017</v>
      </c>
      <c r="G60" s="431">
        <f t="shared" si="2"/>
        <v>10362.642599999999</v>
      </c>
      <c r="H60" s="431">
        <f>_xlfn.LET(_xlpm.base,G60,_xlpm.bruto,E60+G60,_xlpm.ir_normal,IF(_xlpm.base&lt;='VALORES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1940.99</v>
      </c>
      <c r="I60" s="431">
        <f>IF($C60=$C59,($D60+$D59)*'VALORES TABELA'!$B$50-$E59,$D60*'VALORES TABELA'!$B$50)</f>
        <v>10362.642599999999</v>
      </c>
      <c r="J60" s="431">
        <f>IF(($G60-E60)&lt;='VALORES TABELA'!$A$56,0,IF(($G60-$E60)&lt;='VALORES TABELA'!$A$57,($G60-$E60)*'VALORES TABELA'!$B$57-'VALORES TABELA'!$C$57,IF(($G60-$E60)&lt;='VALORES TABELA'!$A$58,($G60-$E60)*'VALORES TABELA'!$B$58-'VALORES TABELA'!$C$58,IF(($G60-$E60)&lt;='VALORES TABELA'!$A$59,($G60-$E60)*'VALORES TABELA'!$B$59-'VALORES TABELA'!$C$59,($G60-$E60)*'VALORES TABELA'!$B$60-'VALORES TABELA'!$C$60))))</f>
        <v>1836.5067354499997</v>
      </c>
      <c r="K60" s="431">
        <f>IF(($I60-$E60)&lt;='VALORES TABELA'!$A$56,0,IF(($I60-$E60)&lt;='VALORES TABELA'!$A$57,($I60-$E60)*'VALORES TABELA'!$B$57-'VALORES TABELA'!$C$57,IF(($I60-$E60)&lt;='VALORES TABELA'!$A$58,($I60-$E60)*'VALORES TABELA'!$B$58-'VALORES TABELA'!$C$58,IF(($I60-$E60)&lt;='VALORES TABELA'!$A$59,($I60-$E60)*'VALORES TABELA'!$B$59-'VALORES TABELA'!$C$59,($I60-$E60)*'VALORES TABELA'!$B$60-'VALORES TABELA'!$C$60))))-J59</f>
        <v>380.14323049999985</v>
      </c>
    </row>
    <row r="61" spans="1:11" ht="20.25" customHeight="1" x14ac:dyDescent="0.2">
      <c r="A61" t="s">
        <v>3424</v>
      </c>
      <c r="B61" t="s">
        <v>3541</v>
      </c>
      <c r="C61" t="s">
        <v>3612</v>
      </c>
      <c r="D61" s="430">
        <f>SUMIF('APONTAMENTO CREDENCIAMENTO'!$D$5:$D$4244,$A61,'APONTAMENTO CREDENCIAMENTO'!$FE$5:$FE$4244)</f>
        <v>25598.33</v>
      </c>
      <c r="E61" s="431">
        <f t="shared" si="1"/>
        <v>563.16326000000015</v>
      </c>
      <c r="F61" s="431">
        <f>$D61*'VALORES TABELA'!$B$45*'VALORES TABELA'!$B$46</f>
        <v>127.99165000000004</v>
      </c>
      <c r="G61" s="431">
        <f t="shared" si="2"/>
        <v>15358.998</v>
      </c>
      <c r="H61" s="431">
        <f>_xlfn.LET(_xlpm.base,G61,_xlpm.bruto,E61+G61,_xlpm.ir_normal,IF(_xlpm.base&lt;='VALORES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3314.99</v>
      </c>
      <c r="I61" s="431">
        <f>IF($C61=$C60,($D61+$D60)*'VALORES TABELA'!$B$50-$E60,$D61*'VALORES TABELA'!$B$50)</f>
        <v>15358.998</v>
      </c>
      <c r="J61" s="431">
        <f>IF(($G61-E61)&lt;='VALORES TABELA'!$A$56,0,IF(($G61-$E61)&lt;='VALORES TABELA'!$A$57,($G61-$E61)*'VALORES TABELA'!$B$57-'VALORES TABELA'!$C$57,IF(($G61-$E61)&lt;='VALORES TABELA'!$A$58,($G61-$E61)*'VALORES TABELA'!$B$58-'VALORES TABELA'!$C$58,IF(($G61-$E61)&lt;='VALORES TABELA'!$A$59,($G61-$E61)*'VALORES TABELA'!$B$59-'VALORES TABELA'!$C$59,($G61-$E61)*'VALORES TABELA'!$B$60-'VALORES TABELA'!$C$60))))</f>
        <v>3160.1245535000003</v>
      </c>
      <c r="K61" s="431">
        <f>IF(($I61-$E61)&lt;='VALORES TABELA'!$A$56,0,IF(($I61-$E61)&lt;='VALORES TABELA'!$A$57,($I61-$E61)*'VALORES TABELA'!$B$57-'VALORES TABELA'!$C$57,IF(($I61-$E61)&lt;='VALORES TABELA'!$A$58,($I61-$E61)*'VALORES TABELA'!$B$58-'VALORES TABELA'!$C$58,IF(($I61-$E61)&lt;='VALORES TABELA'!$A$59,($I61-$E61)*'VALORES TABELA'!$B$59-'VALORES TABELA'!$C$59,($I61-$E61)*'VALORES TABELA'!$B$60-'VALORES TABELA'!$C$60))))-J60</f>
        <v>1323.6178180500006</v>
      </c>
    </row>
    <row r="62" spans="1:11" ht="20.25" customHeight="1" x14ac:dyDescent="0.2">
      <c r="A62" t="s">
        <v>3428</v>
      </c>
      <c r="B62" t="s">
        <v>3542</v>
      </c>
      <c r="C62" t="s">
        <v>3613</v>
      </c>
      <c r="D62" s="430">
        <f>SUMIF('APONTAMENTO CREDENCIAMENTO'!$D$5:$D$4244,$A62,'APONTAMENTO CREDENCIAMENTO'!$FE$5:$FE$4244)</f>
        <v>17765.394</v>
      </c>
      <c r="E62" s="431">
        <f t="shared" si="1"/>
        <v>390.83866800000004</v>
      </c>
      <c r="F62" s="431">
        <f>$D62*'VALORES TABELA'!$B$45*'VALORES TABELA'!$B$46</f>
        <v>88.826970000000017</v>
      </c>
      <c r="G62" s="431">
        <f t="shared" si="2"/>
        <v>10659.2364</v>
      </c>
      <c r="H62" s="431">
        <f>_xlfn.LET(_xlpm.base,G62,_xlpm.bruto,E62+G62,_xlpm.ir_normal,IF(_xlpm.base&lt;='VALORES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2022.56</v>
      </c>
      <c r="I62" s="431">
        <f>IF($C62=$C61,($D62+$D61)*'VALORES TABELA'!$B$50-$E61,$D62*'VALORES TABELA'!$B$50)</f>
        <v>10659.2364</v>
      </c>
      <c r="J62" s="431">
        <f>IF(($G62-E62)&lt;='VALORES TABELA'!$A$56,0,IF(($G62-$E62)&lt;='VALORES TABELA'!$A$57,($G62-$E62)*'VALORES TABELA'!$B$57-'VALORES TABELA'!$C$57,IF(($G62-$E62)&lt;='VALORES TABELA'!$A$58,($G62-$E62)*'VALORES TABELA'!$B$58-'VALORES TABELA'!$C$58,IF(($G62-$E62)&lt;='VALORES TABELA'!$A$59,($G62-$E62)*'VALORES TABELA'!$B$59-'VALORES TABELA'!$C$59,($G62-$E62)*'VALORES TABELA'!$B$60-'VALORES TABELA'!$C$60))))</f>
        <v>1915.0793763000001</v>
      </c>
      <c r="K62" s="431">
        <f>IF(($I62-$E62)&lt;='VALORES TABELA'!$A$56,0,IF(($I62-$E62)&lt;='VALORES TABELA'!$A$57,($I62-$E62)*'VALORES TABELA'!$B$57-'VALORES TABELA'!$C$57,IF(($I62-$E62)&lt;='VALORES TABELA'!$A$58,($I62-$E62)*'VALORES TABELA'!$B$58-'VALORES TABELA'!$C$58,IF(($I62-$E62)&lt;='VALORES TABELA'!$A$59,($I62-$E62)*'VALORES TABELA'!$B$59-'VALORES TABELA'!$C$59,($I62-$E62)*'VALORES TABELA'!$B$60-'VALORES TABELA'!$C$60))))-J61</f>
        <v>-1245.0451772000001</v>
      </c>
    </row>
    <row r="63" spans="1:11" ht="20.25" customHeight="1" x14ac:dyDescent="0.2">
      <c r="A63" t="s">
        <v>3432</v>
      </c>
      <c r="B63" t="s">
        <v>3543</v>
      </c>
      <c r="C63" t="s">
        <v>3614</v>
      </c>
      <c r="D63" s="430">
        <f>SUMIF('APONTAMENTO CREDENCIAMENTO'!$D$5:$D$4244,$A63,'APONTAMENTO CREDENCIAMENTO'!$FE$5:$FE$4244)</f>
        <v>11498.912</v>
      </c>
      <c r="E63" s="431">
        <f t="shared" si="1"/>
        <v>252.97606400000001</v>
      </c>
      <c r="F63" s="431">
        <f>$D63*'VALORES TABELA'!$B$45*'VALORES TABELA'!$B$46</f>
        <v>57.494560000000007</v>
      </c>
      <c r="G63" s="431">
        <f t="shared" si="2"/>
        <v>6899.3472000000002</v>
      </c>
      <c r="H63" s="431">
        <f>_xlfn.LET(_xlpm.base,G63,_xlpm.bruto,E63+G63,_xlpm.ir_normal,IF(_xlpm.base&lt;='VALORES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962.26</v>
      </c>
      <c r="I63" s="431">
        <f>IF($C63=$C62,($D63+$D62)*'VALORES TABELA'!$B$50-$E62,$D63*'VALORES TABELA'!$B$50)</f>
        <v>6899.3472000000002</v>
      </c>
      <c r="J63" s="431">
        <f>IF(($G63-E63)&lt;='VALORES TABELA'!$A$56,0,IF(($G63-$E63)&lt;='VALORES TABELA'!$A$57,($G63-$E63)*'VALORES TABELA'!$B$57-'VALORES TABELA'!$C$57,IF(($G63-$E63)&lt;='VALORES TABELA'!$A$58,($G63-$E63)*'VALORES TABELA'!$B$58-'VALORES TABELA'!$C$58,IF(($G63-$E63)&lt;='VALORES TABELA'!$A$59,($G63-$E63)*'VALORES TABELA'!$B$59-'VALORES TABELA'!$C$59,($G63-$E63)*'VALORES TABELA'!$B$60-'VALORES TABELA'!$C$60))))</f>
        <v>919.0220624000001</v>
      </c>
      <c r="K63" s="431">
        <f>IF(($I63-$E63)&lt;='VALORES TABELA'!$A$56,0,IF(($I63-$E63)&lt;='VALORES TABELA'!$A$57,($I63-$E63)*'VALORES TABELA'!$B$57-'VALORES TABELA'!$C$57,IF(($I63-$E63)&lt;='VALORES TABELA'!$A$58,($I63-$E63)*'VALORES TABELA'!$B$58-'VALORES TABELA'!$C$58,IF(($I63-$E63)&lt;='VALORES TABELA'!$A$59,($I63-$E63)*'VALORES TABELA'!$B$59-'VALORES TABELA'!$C$59,($I63-$E63)*'VALORES TABELA'!$B$60-'VALORES TABELA'!$C$60))))-J62</f>
        <v>-996.05731390000005</v>
      </c>
    </row>
    <row r="64" spans="1:11" ht="20.25" customHeight="1" x14ac:dyDescent="0.2">
      <c r="A64" t="s">
        <v>3436</v>
      </c>
      <c r="B64" t="s">
        <v>3544</v>
      </c>
      <c r="C64" t="s">
        <v>3615</v>
      </c>
      <c r="D64" s="430">
        <f>SUMIF('APONTAMENTO CREDENCIAMENTO'!$D$5:$D$4244,$A64,'APONTAMENTO CREDENCIAMENTO'!$FE$5:$FE$4244)</f>
        <v>25803.786000000004</v>
      </c>
      <c r="E64" s="431">
        <f t="shared" si="1"/>
        <v>567.68329200000005</v>
      </c>
      <c r="F64" s="431">
        <f>$D64*'VALORES TABELA'!$B$45*'VALORES TABELA'!$B$46</f>
        <v>129.01893000000004</v>
      </c>
      <c r="G64" s="431">
        <f t="shared" si="2"/>
        <v>15482.271600000002</v>
      </c>
      <c r="H64" s="431">
        <f>_xlfn.LET(_xlpm.base,G64,_xlpm.bruto,E64+G64,_xlpm.ir_normal,IF(_xlpm.base&lt;='VALORES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3348.89</v>
      </c>
      <c r="I64" s="431">
        <f>IF($C64=$C63,($D64+$D63)*'VALORES TABELA'!$B$50-$E63,$D64*'VALORES TABELA'!$B$50)</f>
        <v>15482.271600000002</v>
      </c>
      <c r="J64" s="431">
        <f>IF(($G64-E64)&lt;='VALORES TABELA'!$A$56,0,IF(($G64-$E64)&lt;='VALORES TABELA'!$A$57,($G64-$E64)*'VALORES TABELA'!$B$57-'VALORES TABELA'!$C$57,IF(($G64-$E64)&lt;='VALORES TABELA'!$A$58,($G64-$E64)*'VALORES TABELA'!$B$58-'VALORES TABELA'!$C$58,IF(($G64-$E64)&lt;='VALORES TABELA'!$A$59,($G64-$E64)*'VALORES TABELA'!$B$59-'VALORES TABELA'!$C$59,($G64-$E64)*'VALORES TABELA'!$B$60-'VALORES TABELA'!$C$60))))</f>
        <v>3192.781784700001</v>
      </c>
      <c r="K64" s="431">
        <f>IF(($I64-$E64)&lt;='VALORES TABELA'!$A$56,0,IF(($I64-$E64)&lt;='VALORES TABELA'!$A$57,($I64-$E64)*'VALORES TABELA'!$B$57-'VALORES TABELA'!$C$57,IF(($I64-$E64)&lt;='VALORES TABELA'!$A$58,($I64-$E64)*'VALORES TABELA'!$B$58-'VALORES TABELA'!$C$58,IF(($I64-$E64)&lt;='VALORES TABELA'!$A$59,($I64-$E64)*'VALORES TABELA'!$B$59-'VALORES TABELA'!$C$59,($I64-$E64)*'VALORES TABELA'!$B$60-'VALORES TABELA'!$C$60))))-J63</f>
        <v>2273.7597223000012</v>
      </c>
    </row>
    <row r="65" spans="1:11" ht="20.25" customHeight="1" x14ac:dyDescent="0.2">
      <c r="A65" t="s">
        <v>3440</v>
      </c>
      <c r="B65" t="s">
        <v>3545</v>
      </c>
      <c r="C65" t="s">
        <v>3616</v>
      </c>
      <c r="D65" s="430">
        <f>SUMIF('APONTAMENTO CREDENCIAMENTO'!$D$5:$D$4244,$A65,'APONTAMENTO CREDENCIAMENTO'!$FE$5:$FE$4244)</f>
        <v>13958.278</v>
      </c>
      <c r="E65" s="431">
        <f t="shared" si="1"/>
        <v>307.08211599999998</v>
      </c>
      <c r="F65" s="431">
        <f>$D65*'VALORES TABELA'!$B$45*'VALORES TABELA'!$B$46</f>
        <v>69.791390000000007</v>
      </c>
      <c r="G65" s="431">
        <f t="shared" si="2"/>
        <v>8374.9668000000001</v>
      </c>
      <c r="H65" s="431">
        <f>_xlfn.LET(_xlpm.base,G65,_xlpm.bruto,E65+G65,_xlpm.ir_normal,IF(_xlpm.base&lt;='VALORES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1394.38</v>
      </c>
      <c r="I65" s="431">
        <f>IF($C65=$C64,($D65+$D64)*'VALORES TABELA'!$B$50-$E64,$D65*'VALORES TABELA'!$B$50)</f>
        <v>8374.9668000000001</v>
      </c>
      <c r="J65" s="431">
        <f>IF(($G65-E65)&lt;='VALORES TABELA'!$A$56,0,IF(($G65-$E65)&lt;='VALORES TABELA'!$A$57,($G65-$E65)*'VALORES TABELA'!$B$57-'VALORES TABELA'!$C$57,IF(($G65-$E65)&lt;='VALORES TABELA'!$A$58,($G65-$E65)*'VALORES TABELA'!$B$58-'VALORES TABELA'!$C$58,IF(($G65-$E65)&lt;='VALORES TABELA'!$A$59,($G65-$E65)*'VALORES TABELA'!$B$59-'VALORES TABELA'!$C$59,($G65-$E65)*'VALORES TABELA'!$B$60-'VALORES TABELA'!$C$60))))</f>
        <v>1309.9382881000001</v>
      </c>
      <c r="K65" s="431">
        <f>IF(($I65-$E65)&lt;='VALORES TABELA'!$A$56,0,IF(($I65-$E65)&lt;='VALORES TABELA'!$A$57,($I65-$E65)*'VALORES TABELA'!$B$57-'VALORES TABELA'!$C$57,IF(($I65-$E65)&lt;='VALORES TABELA'!$A$58,($I65-$E65)*'VALORES TABELA'!$B$58-'VALORES TABELA'!$C$58,IF(($I65-$E65)&lt;='VALORES TABELA'!$A$59,($I65-$E65)*'VALORES TABELA'!$B$59-'VALORES TABELA'!$C$59,($I65-$E65)*'VALORES TABELA'!$B$60-'VALORES TABELA'!$C$60))))-J64</f>
        <v>-1882.8434966000009</v>
      </c>
    </row>
    <row r="66" spans="1:11" ht="20.25" customHeight="1" x14ac:dyDescent="0.2">
      <c r="A66" t="s">
        <v>3444</v>
      </c>
      <c r="B66" t="s">
        <v>3546</v>
      </c>
      <c r="C66" t="s">
        <v>3617</v>
      </c>
      <c r="D66" s="430">
        <f>SUMIF('APONTAMENTO CREDENCIAMENTO'!$D$5:$D$4244,$A66,'APONTAMENTO CREDENCIAMENTO'!$FE$5:$FE$4244)</f>
        <v>26086.288000000004</v>
      </c>
      <c r="E66" s="431">
        <f t="shared" si="1"/>
        <v>573.89833600000009</v>
      </c>
      <c r="F66" s="431">
        <f>$D66*'VALORES TABELA'!$B$45*'VALORES TABELA'!$B$46</f>
        <v>130.43144000000004</v>
      </c>
      <c r="G66" s="431">
        <f t="shared" si="2"/>
        <v>15651.772800000002</v>
      </c>
      <c r="H66" s="431">
        <f>_xlfn.LET(_xlpm.base,G66,_xlpm.bruto,E66+G66,_xlpm.ir_normal,IF(_xlpm.base&lt;='VALORES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3395.5</v>
      </c>
      <c r="I66" s="431">
        <f>IF($C66=$C65,($D66+$D65)*'VALORES TABELA'!$B$50-$E65,$D66*'VALORES TABELA'!$B$50)</f>
        <v>15651.772800000002</v>
      </c>
      <c r="J66" s="431">
        <f>IF(($G66-E66)&lt;='VALORES TABELA'!$A$56,0,IF(($G66-$E66)&lt;='VALORES TABELA'!$A$57,($G66-$E66)*'VALORES TABELA'!$B$57-'VALORES TABELA'!$C$57,IF(($G66-$E66)&lt;='VALORES TABELA'!$A$58,($G66-$E66)*'VALORES TABELA'!$B$58-'VALORES TABELA'!$C$58,IF(($G66-$E66)&lt;='VALORES TABELA'!$A$59,($G66-$E66)*'VALORES TABELA'!$B$59-'VALORES TABELA'!$C$59,($G66-$E66)*'VALORES TABELA'!$B$60-'VALORES TABELA'!$C$60))))</f>
        <v>3237.6854776000014</v>
      </c>
      <c r="K66" s="431">
        <f>IF(($I66-$E66)&lt;='VALORES TABELA'!$A$56,0,IF(($I66-$E66)&lt;='VALORES TABELA'!$A$57,($I66-$E66)*'VALORES TABELA'!$B$57-'VALORES TABELA'!$C$57,IF(($I66-$E66)&lt;='VALORES TABELA'!$A$58,($I66-$E66)*'VALORES TABELA'!$B$58-'VALORES TABELA'!$C$58,IF(($I66-$E66)&lt;='VALORES TABELA'!$A$59,($I66-$E66)*'VALORES TABELA'!$B$59-'VALORES TABELA'!$C$59,($I66-$E66)*'VALORES TABELA'!$B$60-'VALORES TABELA'!$C$60))))-J65</f>
        <v>1927.7471895000012</v>
      </c>
    </row>
    <row r="67" spans="1:11" ht="20.25" customHeight="1" x14ac:dyDescent="0.2">
      <c r="A67" t="s">
        <v>3448</v>
      </c>
      <c r="B67" t="s">
        <v>3547</v>
      </c>
      <c r="C67" t="s">
        <v>3618</v>
      </c>
      <c r="D67" s="430">
        <f>SUMIF('APONTAMENTO CREDENCIAMENTO'!$D$5:$D$4244,$A67,'APONTAMENTO CREDENCIAMENTO'!$FE$5:$FE$4244)</f>
        <v>14991.664000000001</v>
      </c>
      <c r="E67" s="431">
        <f t="shared" si="1"/>
        <v>329.81660800000003</v>
      </c>
      <c r="F67" s="431">
        <f>$D67*'VALORES TABELA'!$B$45*'VALORES TABELA'!$B$46</f>
        <v>74.958320000000001</v>
      </c>
      <c r="G67" s="431">
        <f t="shared" si="2"/>
        <v>8994.9984000000004</v>
      </c>
      <c r="H67" s="431">
        <f>_xlfn.LET(_xlpm.base,G67,_xlpm.bruto,E67+G67,_xlpm.ir_normal,IF(_xlpm.base&lt;='VALORES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1564.89</v>
      </c>
      <c r="I67" s="431">
        <f>IF($C67=$C66,($D67+$D66)*'VALORES TABELA'!$B$50-$E66,$D67*'VALORES TABELA'!$B$50)</f>
        <v>8994.9984000000004</v>
      </c>
      <c r="J67" s="431">
        <f>IF(($G67-E67)&lt;='VALORES TABELA'!$A$56,0,IF(($G67-$E67)&lt;='VALORES TABELA'!$A$57,($G67-$E67)*'VALORES TABELA'!$B$57-'VALORES TABELA'!$C$57,IF(($G67-$E67)&lt;='VALORES TABELA'!$A$58,($G67-$E67)*'VALORES TABELA'!$B$58-'VALORES TABELA'!$C$58,IF(($G67-$E67)&lt;='VALORES TABELA'!$A$59,($G67-$E67)*'VALORES TABELA'!$B$59-'VALORES TABELA'!$C$59,($G67-$E67)*'VALORES TABELA'!$B$60-'VALORES TABELA'!$C$60))))</f>
        <v>1474.1949928000004</v>
      </c>
      <c r="K67" s="431">
        <f>IF(($I67-$E67)&lt;='VALORES TABELA'!$A$56,0,IF(($I67-$E67)&lt;='VALORES TABELA'!$A$57,($I67-$E67)*'VALORES TABELA'!$B$57-'VALORES TABELA'!$C$57,IF(($I67-$E67)&lt;='VALORES TABELA'!$A$58,($I67-$E67)*'VALORES TABELA'!$B$58-'VALORES TABELA'!$C$58,IF(($I67-$E67)&lt;='VALORES TABELA'!$A$59,($I67-$E67)*'VALORES TABELA'!$B$59-'VALORES TABELA'!$C$59,($I67-$E67)*'VALORES TABELA'!$B$60-'VALORES TABELA'!$C$60))))-J66</f>
        <v>-1763.490484800001</v>
      </c>
    </row>
    <row r="68" spans="1:11" ht="20.25" customHeight="1" x14ac:dyDescent="0.2">
      <c r="A68" t="s">
        <v>3452</v>
      </c>
      <c r="B68" t="s">
        <v>3548</v>
      </c>
      <c r="C68" t="s">
        <v>3619</v>
      </c>
      <c r="D68" s="430">
        <f>SUMIF('APONTAMENTO CREDENCIAMENTO'!$D$5:$D$4244,$A68,'APONTAMENTO CREDENCIAMENTO'!$FE$5:$FE$4244)</f>
        <v>11942.130000000001</v>
      </c>
      <c r="E68" s="431">
        <f t="shared" si="1"/>
        <v>262.72686000000004</v>
      </c>
      <c r="F68" s="431">
        <f>$D68*'VALORES TABELA'!$B$45*'VALORES TABELA'!$B$46</f>
        <v>59.710650000000015</v>
      </c>
      <c r="G68" s="431">
        <f t="shared" si="2"/>
        <v>7165.2780000000002</v>
      </c>
      <c r="H68" s="431">
        <f>_xlfn.LET(_xlpm.base,G68,_xlpm.bruto,E68+G68,_xlpm.ir_normal,IF(_xlpm.base&lt;='VALORES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1061.72</v>
      </c>
      <c r="I68" s="431">
        <f>IF($C68=$C67,($D68+$D67)*'VALORES TABELA'!$B$50-$E67,$D68*'VALORES TABELA'!$B$50)</f>
        <v>7165.2780000000002</v>
      </c>
      <c r="J68" s="431">
        <f>IF(($G68-E68)&lt;='VALORES TABELA'!$A$56,0,IF(($G68-$E68)&lt;='VALORES TABELA'!$A$57,($G68-$E68)*'VALORES TABELA'!$B$57-'VALORES TABELA'!$C$57,IF(($G68-$E68)&lt;='VALORES TABELA'!$A$58,($G68-$E68)*'VALORES TABELA'!$B$58-'VALORES TABELA'!$C$58,IF(($G68-$E68)&lt;='VALORES TABELA'!$A$59,($G68-$E68)*'VALORES TABELA'!$B$59-'VALORES TABELA'!$C$59,($G68-$E68)*'VALORES TABELA'!$B$60-'VALORES TABELA'!$C$60))))</f>
        <v>989.47156350000023</v>
      </c>
      <c r="K68" s="431">
        <f>IF(($I68-$E68)&lt;='VALORES TABELA'!$A$56,0,IF(($I68-$E68)&lt;='VALORES TABELA'!$A$57,($I68-$E68)*'VALORES TABELA'!$B$57-'VALORES TABELA'!$C$57,IF(($I68-$E68)&lt;='VALORES TABELA'!$A$58,($I68-$E68)*'VALORES TABELA'!$B$58-'VALORES TABELA'!$C$58,IF(($I68-$E68)&lt;='VALORES TABELA'!$A$59,($I68-$E68)*'VALORES TABELA'!$B$59-'VALORES TABELA'!$C$59,($I68-$E68)*'VALORES TABELA'!$B$60-'VALORES TABELA'!$C$60))))-J67</f>
        <v>-484.72342930000013</v>
      </c>
    </row>
    <row r="69" spans="1:11" ht="20.25" customHeight="1" x14ac:dyDescent="0.2">
      <c r="A69" t="s">
        <v>3456</v>
      </c>
      <c r="B69" t="s">
        <v>3549</v>
      </c>
      <c r="C69" t="s">
        <v>3620</v>
      </c>
      <c r="D69" s="430">
        <f>SUMIF('APONTAMENTO CREDENCIAMENTO'!$D$5:$D$4244,$A69,'APONTAMENTO CREDENCIAMENTO'!$FE$5:$FE$4244)</f>
        <v>15788.028</v>
      </c>
      <c r="E69" s="431">
        <f t="shared" ref="E69:E74" si="3">IF(D69=0,0,IF(D69*0.2*0.11&gt;607.2,607.2,IF(D69&lt;42377.92,D69*0.2*0.11,IF(D69*0.2*0.11&gt;932.31,932.31))))</f>
        <v>347.33661600000005</v>
      </c>
      <c r="F69" s="431">
        <f>$D69*'VALORES TABELA'!$B$45*'VALORES TABELA'!$B$46</f>
        <v>78.940140000000014</v>
      </c>
      <c r="G69" s="431">
        <f t="shared" ref="G69:G74" si="4">D69*60%</f>
        <v>9472.8168000000005</v>
      </c>
      <c r="H69" s="431">
        <f>_xlfn.LET(_xlpm.base,G69,_xlpm.bruto,E69+G69,_xlpm.ir_normal,IF(_xlpm.base&lt;='VALORES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1696.29</v>
      </c>
      <c r="I69" s="431">
        <f>IF($C69=$C68,($D69+$D68)*'VALORES TABELA'!$B$50-$E68,$D69*'VALORES TABELA'!$B$50)</f>
        <v>9472.8168000000005</v>
      </c>
      <c r="J69" s="431">
        <f>IF(($G69-E69)&lt;='VALORES TABELA'!$A$56,0,IF(($G69-$E69)&lt;='VALORES TABELA'!$A$57,($G69-$E69)*'VALORES TABELA'!$B$57-'VALORES TABELA'!$C$57,IF(($G69-$E69)&lt;='VALORES TABELA'!$A$58,($G69-$E69)*'VALORES TABELA'!$B$58-'VALORES TABELA'!$C$58,IF(($G69-$E69)&lt;='VALORES TABELA'!$A$59,($G69-$E69)*'VALORES TABELA'!$B$59-'VALORES TABELA'!$C$59,($G69-$E69)*'VALORES TABELA'!$B$60-'VALORES TABELA'!$C$60))))</f>
        <v>1600.7770506000002</v>
      </c>
      <c r="K69" s="431">
        <f>IF(($I69-$E69)&lt;='VALORES TABELA'!$A$56,0,IF(($I69-$E69)&lt;='VALORES TABELA'!$A$57,($I69-$E69)*'VALORES TABELA'!$B$57-'VALORES TABELA'!$C$57,IF(($I69-$E69)&lt;='VALORES TABELA'!$A$58,($I69-$E69)*'VALORES TABELA'!$B$58-'VALORES TABELA'!$C$58,IF(($I69-$E69)&lt;='VALORES TABELA'!$A$59,($I69-$E69)*'VALORES TABELA'!$B$59-'VALORES TABELA'!$C$59,($I69-$E69)*'VALORES TABELA'!$B$60-'VALORES TABELA'!$C$60))))-J68</f>
        <v>611.30548709999994</v>
      </c>
    </row>
    <row r="70" spans="1:11" ht="20.25" customHeight="1" x14ac:dyDescent="0.2">
      <c r="A70" t="s">
        <v>3460</v>
      </c>
      <c r="B70" t="s">
        <v>3550</v>
      </c>
      <c r="C70" t="s">
        <v>3621</v>
      </c>
      <c r="D70" s="430">
        <f>SUMIF('APONTAMENTO CREDENCIAMENTO'!$D$5:$D$4244,$A70,'APONTAMENTO CREDENCIAMENTO'!$FE$5:$FE$4244)</f>
        <v>16188.48</v>
      </c>
      <c r="E70" s="431">
        <f t="shared" si="3"/>
        <v>356.14655999999997</v>
      </c>
      <c r="F70" s="431">
        <f>$D70*'VALORES TABELA'!$B$45*'VALORES TABELA'!$B$46</f>
        <v>80.942400000000006</v>
      </c>
      <c r="G70" s="431">
        <f t="shared" si="4"/>
        <v>9713.0879999999997</v>
      </c>
      <c r="H70" s="431">
        <f>_xlfn.LET(_xlpm.base,G70,_xlpm.bruto,E70+G70,_xlpm.ir_normal,IF(_xlpm.base&lt;='VALORES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70" s="431">
        <f>IF($C70=$C69,($D70+$D69)*'VALORES TABELA'!$B$50-$E69,$D70*'VALORES TABELA'!$B$50)</f>
        <v>9713.0879999999997</v>
      </c>
      <c r="J70" s="431">
        <f>IF(($G70-E70)&lt;='VALORES TABELA'!$A$56,0,IF(($G70-$E70)&lt;='VALORES TABELA'!$A$57,($G70-$E70)*'VALORES TABELA'!$B$57-'VALORES TABELA'!$C$57,IF(($G70-$E70)&lt;='VALORES TABELA'!$A$58,($G70-$E70)*'VALORES TABELA'!$B$58-'VALORES TABELA'!$C$58,IF(($G70-$E70)&lt;='VALORES TABELA'!$A$59,($G70-$E70)*'VALORES TABELA'!$B$59-'VALORES TABELA'!$C$59,($G70-$E70)*'VALORES TABELA'!$B$60-'VALORES TABELA'!$C$60))))</f>
        <v>1664.4288960000003</v>
      </c>
      <c r="K70" s="431">
        <f>IF(($I70-$E70)&lt;='VALORES TABELA'!$A$56,0,IF(($I70-$E70)&lt;='VALORES TABELA'!$A$57,($I70-$E70)*'VALORES TABELA'!$B$57-'VALORES TABELA'!$C$57,IF(($I70-$E70)&lt;='VALORES TABELA'!$A$58,($I70-$E70)*'VALORES TABELA'!$B$58-'VALORES TABELA'!$C$58,IF(($I70-$E70)&lt;='VALORES TABELA'!$A$59,($I70-$E70)*'VALORES TABELA'!$B$59-'VALORES TABELA'!$C$59,($I70-$E70)*'VALORES TABELA'!$B$60-'VALORES TABELA'!$C$60))))-J69</f>
        <v>63.651845400000184</v>
      </c>
    </row>
    <row r="71" spans="1:11" ht="20.25" customHeight="1" x14ac:dyDescent="0.2">
      <c r="A71" t="s">
        <v>3464</v>
      </c>
      <c r="B71" t="s">
        <v>3551</v>
      </c>
      <c r="C71" t="s">
        <v>3622</v>
      </c>
      <c r="D71" s="430">
        <f>SUMIF('APONTAMENTO CREDENCIAMENTO'!$D$5:$D$4244,$A71,'APONTAMENTO CREDENCIAMENTO'!$FE$5:$FE$4244)</f>
        <v>10856.862000000001</v>
      </c>
      <c r="E71" s="431">
        <f t="shared" si="3"/>
        <v>238.85096400000003</v>
      </c>
      <c r="F71" s="431">
        <f>$D71*'VALORES TABELA'!$B$45*'VALORES TABELA'!$B$46</f>
        <v>54.284310000000005</v>
      </c>
      <c r="G71" s="431">
        <f t="shared" si="4"/>
        <v>6514.1172000000006</v>
      </c>
      <c r="H71" s="431">
        <f>_xlfn.LET(_xlpm.base,G71,_xlpm.bruto,E71+G71,_xlpm.ir_normal,IF(_xlpm.base&lt;='VALORES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803.15</v>
      </c>
      <c r="I71" s="431">
        <f>IF($C71=$C70,($D71+$D70)*'VALORES TABELA'!$B$50-$E70,$D71*'VALORES TABELA'!$B$50)</f>
        <v>6514.1172000000006</v>
      </c>
      <c r="J71" s="431">
        <f>IF(($G71-E71)&lt;='VALORES TABELA'!$A$56,0,IF(($G71-$E71)&lt;='VALORES TABELA'!$A$57,($G71-$E71)*'VALORES TABELA'!$B$57-'VALORES TABELA'!$C$57,IF(($G71-$E71)&lt;='VALORES TABELA'!$A$58,($G71-$E71)*'VALORES TABELA'!$B$58-'VALORES TABELA'!$C$58,IF(($G71-$E71)&lt;='VALORES TABELA'!$A$59,($G71-$E71)*'VALORES TABELA'!$B$59-'VALORES TABELA'!$C$59,($G71-$E71)*'VALORES TABELA'!$B$60-'VALORES TABELA'!$C$60))))</f>
        <v>816.96821490000025</v>
      </c>
      <c r="K71" s="431">
        <f>IF(($I71-$E71)&lt;='VALORES TABELA'!$A$56,0,IF(($I71-$E71)&lt;='VALORES TABELA'!$A$57,($I71-$E71)*'VALORES TABELA'!$B$57-'VALORES TABELA'!$C$57,IF(($I71-$E71)&lt;='VALORES TABELA'!$A$58,($I71-$E71)*'VALORES TABELA'!$B$58-'VALORES TABELA'!$C$58,IF(($I71-$E71)&lt;='VALORES TABELA'!$A$59,($I71-$E71)*'VALORES TABELA'!$B$59-'VALORES TABELA'!$C$59,($I71-$E71)*'VALORES TABELA'!$B$60-'VALORES TABELA'!$C$60))))-J70</f>
        <v>-847.4606811000001</v>
      </c>
    </row>
    <row r="72" spans="1:11" ht="20.25" customHeight="1" x14ac:dyDescent="0.2">
      <c r="A72" t="s">
        <v>3469</v>
      </c>
      <c r="B72" t="s">
        <v>3552</v>
      </c>
      <c r="C72" t="s">
        <v>3623</v>
      </c>
      <c r="D72" s="430">
        <f>SUMIF('APONTAMENTO CREDENCIAMENTO'!$D$5:$D$4244,$A72,'APONTAMENTO CREDENCIAMENTO'!$FE$5:$FE$4244)</f>
        <v>18599.985000000001</v>
      </c>
      <c r="E72" s="431">
        <f t="shared" si="3"/>
        <v>409.19967000000003</v>
      </c>
      <c r="F72" s="431">
        <f>$D72*'VALORES TABELA'!$B$45*'VALORES TABELA'!$B$46</f>
        <v>92.999925000000019</v>
      </c>
      <c r="G72" s="431">
        <f t="shared" si="4"/>
        <v>11159.991</v>
      </c>
      <c r="H72" s="431">
        <f>_xlfn.LET(_xlpm.base,G72,_xlpm.bruto,E72+G72,_xlpm.ir_normal,IF(_xlpm.base&lt;='VALORES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2160.2600000000002</v>
      </c>
      <c r="I72" s="431">
        <f>IF($C72=$C71,($D72+$D71)*'VALORES TABELA'!$B$50-$E71,$D72*'VALORES TABELA'!$B$50)</f>
        <v>11159.991</v>
      </c>
      <c r="J72" s="431">
        <f>IF(($G72-E72)&lt;='VALORES TABELA'!$A$56,0,IF(($G72-$E72)&lt;='VALORES TABELA'!$A$57,($G72-$E72)*'VALORES TABELA'!$B$57-'VALORES TABELA'!$C$57,IF(($G72-$E72)&lt;='VALORES TABELA'!$A$58,($G72-$E72)*'VALORES TABELA'!$B$58-'VALORES TABELA'!$C$58,IF(($G72-$E72)&lt;='VALORES TABELA'!$A$59,($G72-$E72)*'VALORES TABELA'!$B$59-'VALORES TABELA'!$C$59,($G72-$E72)*'VALORES TABELA'!$B$60-'VALORES TABELA'!$C$60))))</f>
        <v>2047.7376157500003</v>
      </c>
      <c r="K72" s="431">
        <f>IF(($I72-$E72)&lt;='VALORES TABELA'!$A$56,0,IF(($I72-$E72)&lt;='VALORES TABELA'!$A$57,($I72-$E72)*'VALORES TABELA'!$B$57-'VALORES TABELA'!$C$57,IF(($I72-$E72)&lt;='VALORES TABELA'!$A$58,($I72-$E72)*'VALORES TABELA'!$B$58-'VALORES TABELA'!$C$58,IF(($I72-$E72)&lt;='VALORES TABELA'!$A$59,($I72-$E72)*'VALORES TABELA'!$B$59-'VALORES TABELA'!$C$59,($I72-$E72)*'VALORES TABELA'!$B$60-'VALORES TABELA'!$C$60))))-J71</f>
        <v>1230.76940085</v>
      </c>
    </row>
    <row r="73" spans="1:11" ht="20.25" customHeight="1" x14ac:dyDescent="0.2">
      <c r="A73" t="s">
        <v>3473</v>
      </c>
      <c r="B73" t="s">
        <v>3553</v>
      </c>
      <c r="C73" t="s">
        <v>3624</v>
      </c>
      <c r="D73" s="430">
        <f>SUMIF('APONTAMENTO CREDENCIAMENTO'!$D$5:$D$4244,$A73,'APONTAMENTO CREDENCIAMENTO'!$FE$5:$FE$4244)</f>
        <v>9075.4230000000007</v>
      </c>
      <c r="E73" s="431">
        <f t="shared" si="3"/>
        <v>199.65930600000002</v>
      </c>
      <c r="F73" s="431">
        <f>$D73*'VALORES TABELA'!$B$45*'VALORES TABELA'!$B$46</f>
        <v>45.377115000000003</v>
      </c>
      <c r="G73" s="431">
        <f t="shared" si="4"/>
        <v>5445.2538000000004</v>
      </c>
      <c r="H73" s="431">
        <f>_xlfn.LET(_xlpm.base,G73,_xlpm.bruto,E73+G73,_xlpm.ir_normal,IF(_xlpm.base&lt;='VALORES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361.68</v>
      </c>
      <c r="I73" s="431">
        <f>IF($C73=$C72,($D73+$D72)*'VALORES TABELA'!$B$50-$E72,$D73*'VALORES TABELA'!$B$50)</f>
        <v>5445.2538000000004</v>
      </c>
      <c r="J73" s="431">
        <f>IF(($G73-E73)&lt;='VALORES TABELA'!$A$56,0,IF(($G73-$E73)&lt;='VALORES TABELA'!$A$57,($G73-$E73)*'VALORES TABELA'!$B$57-'VALORES TABELA'!$C$57,IF(($G73-$E73)&lt;='VALORES TABELA'!$A$58,($G73-$E73)*'VALORES TABELA'!$B$58-'VALORES TABELA'!$C$58,IF(($G73-$E73)&lt;='VALORES TABELA'!$A$59,($G73-$E73)*'VALORES TABELA'!$B$59-'VALORES TABELA'!$C$59,($G73-$E73)*'VALORES TABELA'!$B$60-'VALORES TABELA'!$C$60))))</f>
        <v>533.80848585000035</v>
      </c>
      <c r="K73" s="431">
        <f>IF(($I73-$E73)&lt;='VALORES TABELA'!$A$56,0,IF(($I73-$E73)&lt;='VALORES TABELA'!$A$57,($I73-$E73)*'VALORES TABELA'!$B$57-'VALORES TABELA'!$C$57,IF(($I73-$E73)&lt;='VALORES TABELA'!$A$58,($I73-$E73)*'VALORES TABELA'!$B$58-'VALORES TABELA'!$C$58,IF(($I73-$E73)&lt;='VALORES TABELA'!$A$59,($I73-$E73)*'VALORES TABELA'!$B$59-'VALORES TABELA'!$C$59,($I73-$E73)*'VALORES TABELA'!$B$60-'VALORES TABELA'!$C$60))))-J72</f>
        <v>-1513.9291298999999</v>
      </c>
    </row>
    <row r="74" spans="1:11" ht="20.25" customHeight="1" x14ac:dyDescent="0.2">
      <c r="A74" t="s">
        <v>3477</v>
      </c>
      <c r="B74" t="s">
        <v>3554</v>
      </c>
      <c r="C74" t="s">
        <v>3625</v>
      </c>
      <c r="D74" s="430">
        <f>SUMIF('APONTAMENTO CREDENCIAMENTO'!$D$5:$D$4244,$A74,'APONTAMENTO CREDENCIAMENTO'!$FE$5:$FE$4244)</f>
        <v>20532.87</v>
      </c>
      <c r="E74" s="431">
        <f t="shared" si="3"/>
        <v>451.72313999999994</v>
      </c>
      <c r="F74" s="431">
        <f>$D74*'VALORES TABELA'!$B$45*'VALORES TABELA'!$B$46</f>
        <v>102.66435</v>
      </c>
      <c r="G74" s="431">
        <f t="shared" si="4"/>
        <v>12319.722</v>
      </c>
      <c r="H74" s="431">
        <f>_xlfn.LET(_xlpm.base,G74,_xlpm.bruto,E74+G74,_xlpm.ir_normal,IF(_xlpm.base&lt;='VALORES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2479.19</v>
      </c>
      <c r="I74" s="431">
        <f>IF($C74=$C73,($D74+$D73)*'VALORES TABELA'!$B$50-$E73,$D74*'VALORES TABELA'!$B$50)</f>
        <v>12319.722</v>
      </c>
      <c r="J74" s="431">
        <f>IF(($G74-E74)&lt;='VALORES TABELA'!$A$56,0,IF(($G74-$E74)&lt;='VALORES TABELA'!$A$57,($G74-$E74)*'VALORES TABELA'!$B$57-'VALORES TABELA'!$C$57,IF(($G74-$E74)&lt;='VALORES TABELA'!$A$58,($G74-$E74)*'VALORES TABELA'!$B$58-'VALORES TABELA'!$C$58,IF(($G74-$E74)&lt;='VALORES TABELA'!$A$59,($G74-$E74)*'VALORES TABELA'!$B$59-'VALORES TABELA'!$C$59,($G74-$E74)*'VALORES TABELA'!$B$60-'VALORES TABELA'!$C$60))))</f>
        <v>2354.9696865000001</v>
      </c>
      <c r="K74" s="431">
        <f>IF(($I74-$E74)&lt;='VALORES TABELA'!$A$56,0,IF(($I74-$E74)&lt;='VALORES TABELA'!$A$57,($I74-$E74)*'VALORES TABELA'!$B$57-'VALORES TABELA'!$C$57,IF(($I74-$E74)&lt;='VALORES TABELA'!$A$58,($I74-$E74)*'VALORES TABELA'!$B$58-'VALORES TABELA'!$C$58,IF(($I74-$E74)&lt;='VALORES TABELA'!$A$59,($I74-$E74)*'VALORES TABELA'!$B$59-'VALORES TABELA'!$C$59,($I74-$E74)*'VALORES TABELA'!$B$60-'VALORES TABELA'!$C$60))))-J73</f>
        <v>1821.1612006499997</v>
      </c>
    </row>
    <row r="75" spans="1:11" ht="20.25" customHeight="1" x14ac:dyDescent="0.2">
      <c r="A75"/>
      <c r="B75"/>
      <c r="C75"/>
    </row>
    <row r="76" spans="1:11" ht="20.25" customHeight="1" x14ac:dyDescent="0.2">
      <c r="A76"/>
      <c r="B76"/>
      <c r="C76"/>
    </row>
    <row r="77" spans="1:11" ht="20.25" customHeight="1" x14ac:dyDescent="0.2">
      <c r="A77"/>
      <c r="B77"/>
      <c r="C77"/>
    </row>
    <row r="78" spans="1:11" ht="20.25" customHeight="1" x14ac:dyDescent="0.2">
      <c r="A78"/>
      <c r="B78"/>
      <c r="C78"/>
    </row>
    <row r="79" spans="1:11" ht="20.25" customHeight="1" x14ac:dyDescent="0.2">
      <c r="A79"/>
      <c r="B79"/>
      <c r="C79"/>
    </row>
    <row r="80" spans="1:11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</sheetData>
  <sheetProtection formatCells="0" formatColumns="0" formatRows="0" autoFilter="0"/>
  <mergeCells count="10">
    <mergeCell ref="K1:K2"/>
    <mergeCell ref="G1:G2"/>
    <mergeCell ref="H1:H2"/>
    <mergeCell ref="I1:I2"/>
    <mergeCell ref="J1:J2"/>
    <mergeCell ref="C1:C2"/>
    <mergeCell ref="D1:D2"/>
    <mergeCell ref="E1:E2"/>
    <mergeCell ref="F1:F2"/>
    <mergeCell ref="A1:A2"/>
  </mergeCells>
  <conditionalFormatting sqref="A1:B3">
    <cfRule type="duplicateValues" dxfId="20" priority="129860"/>
  </conditionalFormatting>
  <conditionalFormatting sqref="A14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tabSelected="1"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40"/>
      <c r="F2" s="740"/>
      <c r="G2" s="740"/>
      <c r="H2" s="740"/>
      <c r="I2" s="740"/>
      <c r="J2" s="35"/>
      <c r="K2" s="35"/>
      <c r="L2" s="35"/>
      <c r="M2" s="35"/>
      <c r="N2" s="741"/>
      <c r="O2" s="741"/>
      <c r="P2" s="741"/>
      <c r="Q2" s="741"/>
      <c r="R2" s="741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42"/>
      <c r="F3" s="742"/>
      <c r="G3" s="742"/>
      <c r="H3" s="742"/>
      <c r="I3" s="742"/>
      <c r="J3" s="35"/>
      <c r="K3" s="35"/>
      <c r="L3" s="35"/>
      <c r="M3" s="35"/>
      <c r="N3" s="741"/>
      <c r="O3" s="741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43"/>
      <c r="F4" s="743"/>
      <c r="G4" s="743"/>
      <c r="H4" s="743"/>
      <c r="I4" s="743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65" t="s">
        <v>73</v>
      </c>
      <c r="C9" s="765"/>
      <c r="D9" s="765"/>
      <c r="E9" s="765"/>
      <c r="F9" s="765"/>
      <c r="G9" s="765"/>
      <c r="H9" s="765"/>
      <c r="I9" s="765"/>
    </row>
    <row r="10" spans="1:46" s="12" customFormat="1" ht="12.75" customHeight="1" thickBot="1" x14ac:dyDescent="0.25">
      <c r="A10" s="766" t="s">
        <v>74</v>
      </c>
      <c r="B10" s="767"/>
      <c r="C10" s="466" t="s">
        <v>11</v>
      </c>
      <c r="D10" s="767" t="s">
        <v>291</v>
      </c>
      <c r="E10" s="767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2023/0034640</v>
      </c>
      <c r="B11" s="459"/>
      <c r="C11" s="460" t="str">
        <f>VLOOKUP(A11,ProcRel!A1:C5000,3,0)</f>
        <v>031.030-00</v>
      </c>
      <c r="D11" s="768" t="str">
        <f>VLOOKUP(A11,'APONTAMENTO CREDENCIAMENTO'!$D$6:$D$4244,1,FALSE)</f>
        <v>2023/0034640</v>
      </c>
      <c r="E11" s="768"/>
      <c r="F11" s="461">
        <f>SUMIF('APONTAMENTO CREDENCIAMENTO'!D$5:D$5347,A11,'APONTAMENTO CREDENCIAMENTO'!N$5:N$5347)</f>
        <v>0</v>
      </c>
      <c r="G11" s="462">
        <f>'EMPRESA C'!H16+'EMPRESA C'!I16+'EMPRESA C'!J16+'EMPRESA C'!K16+'EMPRESA C'!L16+'EMPRESA C'!M16</f>
        <v>38</v>
      </c>
      <c r="H11" s="463" t="str">
        <f>'BASE C'!E4</f>
        <v>ABRIL</v>
      </c>
      <c r="I11" s="464" t="str">
        <f>'BASE C'!D2</f>
        <v>SÃO MIGUEL</v>
      </c>
    </row>
    <row r="12" spans="1:46" s="12" customFormat="1" ht="12.75" customHeight="1" x14ac:dyDescent="0.2">
      <c r="A12" s="769" t="s">
        <v>80</v>
      </c>
      <c r="B12" s="770"/>
      <c r="C12" s="770"/>
      <c r="D12" s="770"/>
      <c r="E12" s="770"/>
      <c r="F12" s="771" t="s">
        <v>263</v>
      </c>
      <c r="G12" s="771"/>
      <c r="H12" s="771" t="s">
        <v>6</v>
      </c>
      <c r="I12" s="772"/>
    </row>
    <row r="13" spans="1:46" s="12" customFormat="1" ht="12.75" customHeight="1" thickBot="1" x14ac:dyDescent="0.25">
      <c r="A13" s="773" t="str">
        <f>VLOOKUP(A11,'APONTAMENTO CREDENCIAMENTO'!D1:J5347,6,FALSE)</f>
        <v>APARECIDA DE ALMEIDA DA SILVA</v>
      </c>
      <c r="B13" s="774"/>
      <c r="C13" s="774"/>
      <c r="D13" s="774"/>
      <c r="E13" s="775"/>
      <c r="F13" s="781" t="str">
        <f>VLOOKUP(A11,ProcRel1!E2:G5000,3,FALSE)</f>
        <v>297.326.798-67</v>
      </c>
      <c r="G13" s="781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76"/>
      <c r="B14" s="777"/>
      <c r="C14" s="777"/>
      <c r="D14" s="777"/>
      <c r="E14" s="777"/>
      <c r="F14" s="782" t="s">
        <v>82</v>
      </c>
      <c r="G14" s="783"/>
      <c r="H14" s="783" t="s">
        <v>83</v>
      </c>
      <c r="I14" s="784"/>
    </row>
    <row r="15" spans="1:46" s="12" customFormat="1" ht="12.75" customHeight="1" thickBot="1" x14ac:dyDescent="0.25">
      <c r="A15" s="778"/>
      <c r="B15" s="779"/>
      <c r="C15" s="779"/>
      <c r="D15" s="779"/>
      <c r="E15" s="780"/>
      <c r="F15" s="785" t="str">
        <f>VLOOKUP(A11,'APONTAMENTO CREDENCIAMENTO'!D1:O4242,12,FALSE)</f>
        <v>6020.2023/0034640-3</v>
      </c>
      <c r="G15" s="785"/>
      <c r="H15" s="786">
        <f>'VALORES TABELA'!B37</f>
        <v>46171</v>
      </c>
      <c r="I15" s="787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88" t="s">
        <v>85</v>
      </c>
      <c r="B19" s="789"/>
      <c r="C19" s="789"/>
      <c r="D19" s="789"/>
      <c r="E19" s="789"/>
      <c r="F19" s="789"/>
      <c r="G19" s="790"/>
      <c r="H19" s="791" t="s">
        <v>86</v>
      </c>
      <c r="I19" s="792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CREDENCIAMENTO'!$D$6:$EW$4244,150,FALSE)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CREDENCIAMENTO'!D$5:D$5347,A11,'APONTAMENTO CREDENCIAMENTO'!EX$5:EX$5347)</f>
        <v>15967.580000000002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CREDENCIAMENTO'!D5:D5347,A11,'APONTAMENTO CREDENCIAMENTO'!FB5:FB5347)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CREDENCIAMENTO'!D5:D5347,A11,'APONTAMENTO CREDENCIAMENTO'!EZ5:EZ5347)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CREDENCIAMENTO'!D5:D5347,A11,'APONTAMENTO CREDENCIAMENTO'!FA5:FA5347)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CREDENCIAMENTO'!D5:D5347,A11,'APONTAMENTO CREDENCIAMENTO'!FC5:FC5347)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CREDENCIAMENTO'!D5:IA5347,230,0)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CREDENCIAMENTO'!D5:IA5347,231,0)*-1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CREDENCIAMENTO'!D5:IA5347,232,0)*-1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CREDENCIAMENTO'!D5:D5347,A11,'APONTAMENTO CREDENCIAMENTO'!L5:L5347)</f>
        <v>0</v>
      </c>
      <c r="F29" s="506" t="s">
        <v>318</v>
      </c>
      <c r="G29" s="507">
        <f>SUMIF('APONTAMENTO CREDENCIAMENTO'!D5:D5347,A11,'APONTAMENTO CREDENCIAMENTO'!M5:M5347)</f>
        <v>0</v>
      </c>
      <c r="H29" s="504" t="s">
        <v>150</v>
      </c>
      <c r="I29" s="495">
        <f>SUMIF('APONTAMENTO CREDENCIAMENTO'!D5:D5347,A11,'APONTAMENTO CREDENCIAMENTO'!EY5:EY5347)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CREDENCIAMENTO'!D5:D5347,A11,'APONTAMENTO CREDENCIAMENTO'!FD5:FD5347)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15967.580000000002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VLOOKUP(A11,'ATESTE-LIQ-FIS'!A4:K3898,5,0)*-1</f>
        <v>-351.28676000000007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VLOOKUP(A11,'ATESTE-LIQ-FIS'!A4:K3898,6,0)*-1</f>
        <v>-79.837900000000019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-1558.94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13977.51534</v>
      </c>
    </row>
    <row r="37" spans="1:12" s="12" customFormat="1" x14ac:dyDescent="0.2">
      <c r="A37" s="793" t="s">
        <v>106</v>
      </c>
      <c r="B37" s="794">
        <f>VLOOKUP(A11,'APONTAMENTO CREDENCIAMENTO'!D1:EL4242,138,FALSE)</f>
        <v>0</v>
      </c>
      <c r="C37" s="794"/>
      <c r="D37" s="794"/>
      <c r="E37" s="794"/>
      <c r="F37" s="794"/>
      <c r="G37" s="794"/>
      <c r="H37" s="794"/>
      <c r="I37" s="795"/>
    </row>
    <row r="38" spans="1:12" s="12" customFormat="1" ht="30.75" customHeight="1" x14ac:dyDescent="0.2">
      <c r="A38" s="793"/>
      <c r="B38" s="794"/>
      <c r="C38" s="794"/>
      <c r="D38" s="794"/>
      <c r="E38" s="794"/>
      <c r="F38" s="794"/>
      <c r="G38" s="794"/>
      <c r="H38" s="794"/>
      <c r="I38" s="795"/>
    </row>
    <row r="39" spans="1:12" s="12" customFormat="1" ht="20.100000000000001" customHeight="1" x14ac:dyDescent="0.2">
      <c r="A39" s="793" t="s">
        <v>107</v>
      </c>
      <c r="B39" s="797">
        <f>VLOOKUP(A11,'APONTAMENTO CREDENCIAMENTO'!D1:EL4242,139,FALSE)</f>
        <v>0</v>
      </c>
      <c r="C39" s="798"/>
      <c r="D39" s="798"/>
      <c r="E39" s="798"/>
      <c r="F39" s="798"/>
      <c r="G39" s="798"/>
      <c r="H39" s="798"/>
      <c r="I39" s="799"/>
    </row>
    <row r="40" spans="1:12" s="12" customFormat="1" ht="20.100000000000001" customHeight="1" thickBot="1" x14ac:dyDescent="0.25">
      <c r="A40" s="796"/>
      <c r="B40" s="800"/>
      <c r="C40" s="801"/>
      <c r="D40" s="801"/>
      <c r="E40" s="801"/>
      <c r="F40" s="801"/>
      <c r="G40" s="801"/>
      <c r="H40" s="801"/>
      <c r="I40" s="802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25" t="s">
        <v>109</v>
      </c>
      <c r="C42" s="725"/>
      <c r="D42" s="725"/>
      <c r="E42" s="725"/>
      <c r="F42" s="725"/>
      <c r="G42" s="725"/>
      <c r="H42" s="725"/>
      <c r="I42" s="725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CREDENCIAMENTO'!D5:D5347,A11,'APONTAMENTO CREDENCIAMENTO'!EP5:EP5347)</f>
        <v>38</v>
      </c>
      <c r="B45" s="483"/>
      <c r="C45" s="484">
        <f>SUMIF('APONTAMENTO CREDENCIAMENTO'!D5:D5347,A11,'APONTAMENTO CREDENCIAMENTO'!ER5:ER5347)</f>
        <v>0</v>
      </c>
      <c r="D45" s="484"/>
      <c r="E45" s="484">
        <f>SUMIF('APONTAMENTO CREDENCIAMENTO'!D5:D5347,A11,'APONTAMENTO CREDENCIAMENTO'!ES5:ES5347)</f>
        <v>0</v>
      </c>
      <c r="F45" s="484"/>
      <c r="G45" s="484">
        <f>SUMIF('APONTAMENTO CREDENCIAMENTO'!D5:D5347,A11,'APONTAMENTO CREDENCIAMENTO'!EU5:EU5347)</f>
        <v>0</v>
      </c>
      <c r="H45" s="484"/>
      <c r="I45" s="485">
        <f>SUM(A45:H45)</f>
        <v>38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25" t="s">
        <v>312</v>
      </c>
      <c r="C47" s="725"/>
      <c r="D47" s="725"/>
      <c r="E47" s="725"/>
      <c r="F47" s="725"/>
      <c r="G47" s="725"/>
      <c r="H47" s="725"/>
      <c r="I47" s="725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803" t="s">
        <v>110</v>
      </c>
      <c r="B49" s="804"/>
      <c r="C49" s="804"/>
      <c r="D49" s="804"/>
      <c r="E49" s="805"/>
      <c r="F49" s="805"/>
      <c r="G49" s="805"/>
      <c r="H49" s="805"/>
      <c r="I49" s="806"/>
    </row>
    <row r="50" spans="1:9" ht="12.75" customHeight="1" x14ac:dyDescent="0.2">
      <c r="A50" s="736" t="s">
        <v>154</v>
      </c>
      <c r="B50" s="737"/>
      <c r="C50" s="737"/>
      <c r="D50" s="737"/>
      <c r="E50" s="737"/>
      <c r="F50" s="737"/>
      <c r="G50" s="737"/>
      <c r="H50" s="737"/>
      <c r="I50" s="73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705" t="s">
        <v>111</v>
      </c>
      <c r="B56" s="706"/>
      <c r="C56" s="706"/>
      <c r="D56" s="706"/>
      <c r="E56" s="706"/>
      <c r="F56" s="706"/>
      <c r="G56" s="706"/>
      <c r="H56" s="706"/>
      <c r="I56" s="707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708" t="s">
        <v>116</v>
      </c>
      <c r="B59" s="709"/>
      <c r="C59" s="709"/>
      <c r="D59" s="709"/>
      <c r="E59" s="709"/>
      <c r="F59" s="709"/>
      <c r="G59" s="709"/>
      <c r="H59" s="709"/>
      <c r="I59" s="710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711" t="s">
        <v>119</v>
      </c>
      <c r="B61" s="712"/>
      <c r="C61" s="712"/>
      <c r="D61" s="712"/>
      <c r="E61" s="712"/>
      <c r="F61" s="712"/>
      <c r="G61" s="712"/>
      <c r="H61" s="712"/>
      <c r="I61" s="713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  <mergeCell ref="H12:I12"/>
    <mergeCell ref="A13:E15"/>
    <mergeCell ref="F13:G13"/>
    <mergeCell ref="F14:G14"/>
    <mergeCell ref="H14:I14"/>
    <mergeCell ref="F15:G15"/>
    <mergeCell ref="H15:I15"/>
    <mergeCell ref="A10:B10"/>
    <mergeCell ref="D10:E10"/>
    <mergeCell ref="D11:E11"/>
    <mergeCell ref="A12:E12"/>
    <mergeCell ref="F12:G12"/>
    <mergeCell ref="B9:I9"/>
    <mergeCell ref="E2:I2"/>
    <mergeCell ref="N2:R2"/>
    <mergeCell ref="E3:I3"/>
    <mergeCell ref="N3:O3"/>
    <mergeCell ref="E4:I4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APARECIDA DE ALMEIDA DA SILVA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2023/0034640</v>
      </c>
      <c r="G9" s="30" t="s">
        <v>122</v>
      </c>
      <c r="H9" s="30" t="str">
        <f>'APONTAMENTO CREDENCIAMENTO'!A1</f>
        <v>São Miguel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4" t="s">
        <v>42</v>
      </c>
      <c r="B12" s="816" t="s">
        <v>125</v>
      </c>
      <c r="C12" s="817"/>
      <c r="D12" s="814" t="s">
        <v>11</v>
      </c>
      <c r="E12" s="820" t="s">
        <v>126</v>
      </c>
      <c r="F12" s="821"/>
      <c r="G12" s="824" t="s">
        <v>127</v>
      </c>
      <c r="H12" s="825"/>
      <c r="I12" s="825"/>
      <c r="J12" s="825"/>
      <c r="K12" s="825"/>
      <c r="L12" s="825"/>
      <c r="M12" s="826"/>
      <c r="N12" s="811" t="s">
        <v>128</v>
      </c>
      <c r="O12" s="812"/>
      <c r="P12" s="812"/>
      <c r="Q12" s="812"/>
      <c r="R12" s="812"/>
      <c r="S12" s="812"/>
      <c r="T12" s="812"/>
      <c r="U12" s="812"/>
      <c r="V12" s="812"/>
      <c r="W12" s="812"/>
      <c r="X12" s="813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5"/>
      <c r="B13" s="818"/>
      <c r="C13" s="819"/>
      <c r="D13" s="815"/>
      <c r="E13" s="822"/>
      <c r="F13" s="823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APARECIDA DE ALMEIDA DA SILVA</v>
      </c>
      <c r="B14" s="207" t="str">
        <f>VLOOKUP(D14,'APONTAMENTO CREDENCIAMENTO'!$A$6:$F$4245,6,0)</f>
        <v>01/04/2026</v>
      </c>
      <c r="C14" s="207" t="str">
        <f>VLOOKUP(D14,'APONTAMENTO CREDENCIAMENTO'!$A$6:$G$4245,7,0)</f>
        <v>30/04/2026</v>
      </c>
      <c r="D14" s="208" t="str">
        <f>'BASE C'!C10</f>
        <v>031.030-00</v>
      </c>
      <c r="E14" s="809" t="str">
        <f>'BASE C'!H10</f>
        <v>CYB0098</v>
      </c>
      <c r="F14" s="810"/>
      <c r="G14" s="208">
        <f>SUMIF('APONTAMENTO CREDENCIAMENTO'!$A$6:$A$4245,'EMPRESA C'!D14,'APONTAMENTO CREDENCIAMENTO'!$N$6:$N$4245)</f>
        <v>0</v>
      </c>
      <c r="H14" s="208">
        <f>SUMIF('APONTAMENTO CREDENCIAMENTO'!$A$6:$A$4245,'EMPRESA C'!D14,'APONTAMENTO CREDENCIAMENTO'!$EP$6:$EP$4245)</f>
        <v>38</v>
      </c>
      <c r="I14" s="208">
        <f>SUMIF('APONTAMENTO CREDENCIAMENTO'!$A$6:$A$4245,'EMPRESA C'!D14,'APONTAMENTO CREDENCIAMENTO'!$EQ$6:$EQ$4245)</f>
        <v>0</v>
      </c>
      <c r="J14" s="208">
        <f>SUMIF('APONTAMENTO CREDENCIAMENTO'!$A$6:$A$4245,'EMPRESA C'!D14,'APONTAMENTO CREDENCIAMENTO'!$ER$6:$ER$4245)</f>
        <v>0</v>
      </c>
      <c r="K14" s="208">
        <f>SUMIF('APONTAMENTO CREDENCIAMENTO'!$A$6:$A$4245,'EMPRESA C'!D14,'APONTAMENTO CREDENCIAMENTO'!$ES$6:$ES$4245)</f>
        <v>0</v>
      </c>
      <c r="L14" s="208">
        <f>SUMIF('APONTAMENTO CREDENCIAMENTO'!$A$6:$A$4245,'EMPRESA C'!D14,'APONTAMENTO CREDENCIAMENTO'!$ET$6:$ET$4245)</f>
        <v>0</v>
      </c>
      <c r="M14" s="208">
        <f>SUMIF('APONTAMENTO CREDENCIAMENTO'!$A$6:$A$4245,'EMPRESA C'!D14,'APONTAMENTO CREDENCIAMENTO'!$EU$6:$EU$4245)</f>
        <v>0</v>
      </c>
      <c r="N14" s="209">
        <f>SUMIF('APONTAMENTO CREDENCIAMENTO'!$A$6:$A$4245,'EMPRESA C'!D14,'APONTAMENTO CREDENCIAMENTO'!$EW$6:$EW$4245)</f>
        <v>0</v>
      </c>
      <c r="O14" s="209">
        <f>SUMIF('APONTAMENTO CREDENCIAMENTO'!$A$6:$A$4245,'EMPRESA C'!D14,'APONTAMENTO CREDENCIAMENTO'!$EX$6:$EX$4245)</f>
        <v>15967.580000000002</v>
      </c>
      <c r="P14" s="209">
        <f>SUMIF('APONTAMENTO CREDENCIAMENTO'!$A$5:$A$4245,'EMPRESA C'!D14,'APONTAMENTO CREDENCIAMENTO'!$EY$5:$EY$4245)</f>
        <v>0</v>
      </c>
      <c r="Q14" s="209">
        <f>SUMIF('APONTAMENTO CREDENCIAMENTO'!$A$5:$A$4245,'EMPRESA C'!D14,'APONTAMENTO CREDENCIAMENTO'!$EZ$5:$EZ$4245)</f>
        <v>0</v>
      </c>
      <c r="R14" s="209">
        <f>SUMIF('APONTAMENTO CREDENCIAMENTO'!$A$5:$A$4245,'EMPRESA C'!D14,'APONTAMENTO CREDENCIAMENTO'!$FA$5:$FA$4245)</f>
        <v>0</v>
      </c>
      <c r="S14" s="209">
        <f>SUMIF('APONTAMENTO CREDENCIAMENTO'!$A$5:$A$4245,'EMPRESA C'!D14,'APONTAMENTO CREDENCIAMENTO'!$FB$5:$FB$4245)</f>
        <v>0</v>
      </c>
      <c r="T14" s="209">
        <f>SUMIF('APONTAMENTO CREDENCIAMENTO'!$A$5:$A$4245,'EMPRESA C'!D14,'APONTAMENTO CREDENCIAMENTO'!$FC$5:$FC$4245)</f>
        <v>0</v>
      </c>
      <c r="U14" s="209">
        <f>SUMIF('APONTAMENTO CREDENCIAMENTO'!$A$5:$A$4245,'EMPRESA C'!D14,'APONTAMENTO CREDENCIAMENTO'!$HY$5:$HY$4245)</f>
        <v>0</v>
      </c>
      <c r="V14" s="209">
        <f>SUMIF('APONTAMENTO CREDENCIAMENTO'!$A$5:$A$4245,'EMPRESA C'!D14,'APONTAMENTO CREDENCIAMENTO'!$HZ$5:$HZ$4245)*-1</f>
        <v>0</v>
      </c>
      <c r="W14" s="209">
        <f>SUMIF('APONTAMENTO CREDENCIAMENTO'!$A$5:$A$4245,'EMPRESA C'!D14,'APONTAMENTO CREDENCIAMENTO'!$IA$5:$IA$4245)*-1</f>
        <v>0</v>
      </c>
      <c r="X14" s="209">
        <f>SUMIF('APONTAMENTO CREDENCIAMENTO'!$A$5:$A$4245,'EMPRESA C'!D14,'APONTAMENTO CREDENCIAMENTO'!$FD$5:$FD$4245)</f>
        <v>0</v>
      </c>
      <c r="Y14" s="209">
        <f>SUMIF('APONTAMENTO CREDENCIAMENTO'!$A$5:$A$4245,'EMPRESA C'!D14,'APONTAMENTO CREDENCIAMENTO'!$GK$5:$GK$4245)*-1</f>
        <v>0</v>
      </c>
      <c r="Z14" s="209">
        <f>(N14+O14+P14+Q14+R14+S14+T14+U14+V14+W14+X14+Y14)</f>
        <v>15967.580000000002</v>
      </c>
      <c r="AA14" s="209">
        <f t="shared" ref="AA14" si="0">Z14</f>
        <v>15967.580000000002</v>
      </c>
      <c r="AB14" s="209">
        <f>AA14*'BASE C'!B$7</f>
        <v>0</v>
      </c>
      <c r="AC14" s="209">
        <f t="shared" ref="AC14" si="1">AA14-AB14</f>
        <v>15967.580000000002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>SUM(G14:G15)</f>
        <v>0</v>
      </c>
      <c r="H16" s="100">
        <f>SUM(H14:H15)</f>
        <v>38</v>
      </c>
      <c r="I16" s="100">
        <f>SUM(I14:I15)</f>
        <v>0</v>
      </c>
      <c r="J16" s="100">
        <f>SUM(J14:J15)</f>
        <v>0</v>
      </c>
      <c r="K16" s="100">
        <f>SUM(K14:K15)</f>
        <v>0</v>
      </c>
      <c r="L16" s="100">
        <f>SUM(L14:L15)</f>
        <v>0</v>
      </c>
      <c r="M16" s="100">
        <f>SUM(M14:M15)</f>
        <v>0</v>
      </c>
      <c r="N16" s="326">
        <f>SUM(N14:N15)</f>
        <v>0</v>
      </c>
      <c r="O16" s="326">
        <f>SUM(O14:O15)</f>
        <v>15967.580000000002</v>
      </c>
      <c r="P16" s="326">
        <f>SUM(P14:P15)</f>
        <v>0</v>
      </c>
      <c r="Q16" s="326">
        <f>SUM(Q14:Q15)</f>
        <v>0</v>
      </c>
      <c r="R16" s="326">
        <f>SUM(R14:R15)</f>
        <v>0</v>
      </c>
      <c r="S16" s="326">
        <f>SUM(S14:S15)</f>
        <v>0</v>
      </c>
      <c r="T16" s="326">
        <f>SUM(T14:T15)</f>
        <v>0</v>
      </c>
      <c r="U16" s="326">
        <f>SUM(U14:U15)</f>
        <v>0</v>
      </c>
      <c r="V16" s="326">
        <f>SUM(V14:V15)</f>
        <v>0</v>
      </c>
      <c r="W16" s="326">
        <f>SUM(W14:W15)</f>
        <v>0</v>
      </c>
      <c r="X16" s="326">
        <f>SUM(X14:X15)</f>
        <v>0</v>
      </c>
      <c r="Y16" s="326">
        <f>SUM(Y14:Y15)</f>
        <v>0</v>
      </c>
      <c r="Z16" s="326">
        <f>SUM(Z14:Z15)</f>
        <v>15967.580000000002</v>
      </c>
      <c r="AA16" s="326">
        <f>SUM(AA14:AA15)</f>
        <v>15967.580000000002</v>
      </c>
      <c r="AB16" s="326">
        <f>SUM(AB14:AB15)</f>
        <v>0</v>
      </c>
      <c r="AC16" s="326">
        <f>SUM(AC14:AC15)</f>
        <v>15967.580000000002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07"/>
      <c r="Z34" s="807"/>
      <c r="AA34" s="808"/>
      <c r="AB34" s="44"/>
      <c r="AC34" s="807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07"/>
      <c r="Z35" s="807"/>
      <c r="AA35" s="808"/>
      <c r="AB35" s="44"/>
      <c r="AC35" s="807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07"/>
      <c r="Z36" s="807"/>
      <c r="AA36" s="808"/>
      <c r="AB36" s="44"/>
      <c r="AC36" s="807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07"/>
      <c r="Z37" s="807"/>
      <c r="AA37" s="808"/>
      <c r="AB37" s="44"/>
      <c r="AC37" s="807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N12:X12"/>
    <mergeCell ref="A12:A13"/>
    <mergeCell ref="B12:C13"/>
    <mergeCell ref="D12:D13"/>
    <mergeCell ref="E12:F13"/>
    <mergeCell ref="G12:M12"/>
    <mergeCell ref="Y34:Y37"/>
    <mergeCell ref="Z34:Z37"/>
    <mergeCell ref="AA34:AA37"/>
    <mergeCell ref="AC34:AC37"/>
    <mergeCell ref="E14:F14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Q5" s="14"/>
    </row>
    <row r="6" spans="1:26" ht="26.25" customHeight="1" x14ac:dyDescent="0.25">
      <c r="B6" s="830"/>
      <c r="C6" s="830"/>
      <c r="D6" s="830"/>
      <c r="E6" s="830"/>
      <c r="F6" s="830"/>
      <c r="G6" s="830"/>
      <c r="H6" s="830"/>
      <c r="I6" s="830"/>
      <c r="J6" s="830"/>
      <c r="K6" s="830"/>
      <c r="L6" s="830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0" t="s">
        <v>135</v>
      </c>
      <c r="C10" s="830"/>
      <c r="D10" s="830"/>
      <c r="E10" s="830"/>
      <c r="F10" s="830"/>
      <c r="G10" s="830"/>
      <c r="H10" s="830"/>
      <c r="I10" s="830"/>
      <c r="J10" s="830"/>
      <c r="K10" s="830"/>
      <c r="L10" s="830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1" t="s">
        <v>78</v>
      </c>
      <c r="F13" s="831"/>
      <c r="G13" s="831" t="s">
        <v>6</v>
      </c>
      <c r="H13" s="831"/>
      <c r="I13" s="831"/>
      <c r="J13" s="831"/>
      <c r="K13" s="831"/>
      <c r="L13" s="831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2023/0034640</v>
      </c>
      <c r="B14" s="217" t="str">
        <f>'BASE C'!D4</f>
        <v>APARECIDA DE ALMEIDA DA SILVA</v>
      </c>
      <c r="C14" s="218"/>
      <c r="D14" s="218"/>
      <c r="E14" s="832" t="str">
        <f>'BASE C'!E4</f>
        <v>ABRIL</v>
      </c>
      <c r="F14" s="832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MP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9" t="s">
        <v>138</v>
      </c>
      <c r="F16" s="829"/>
      <c r="G16" s="829"/>
      <c r="H16" s="829"/>
      <c r="I16" s="829"/>
      <c r="J16" s="829"/>
      <c r="K16" s="829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APARECIDA DE ALMEIDA DA SILVA</v>
      </c>
      <c r="B18" s="231" t="str">
        <f>'BASE C'!C10</f>
        <v>031.030-00</v>
      </c>
      <c r="C18" s="231" t="str">
        <f>'BASE C'!H10</f>
        <v>CYB0098</v>
      </c>
      <c r="D18" s="208">
        <f>SUMIF('APONTAMENTO CREDENCIAMENTO'!$A$6:$A$4245,'ATESTADO C'!B18,'APONTAMENTO CREDENCIAMENTO'!$N$6:$N$4245)</f>
        <v>0</v>
      </c>
      <c r="E18" s="208">
        <f>SUMIF('APONTAMENTO CREDENCIAMENTO'!$A$6:$A$4245,'ATESTADO C'!B18,'APONTAMENTO CREDENCIAMENTO'!$EP$6:$EP$4245)</f>
        <v>38</v>
      </c>
      <c r="F18" s="208">
        <f>SUMIF('APONTAMENTO CREDENCIAMENTO'!$A$6:$A$4245,'ATESTADO C'!B18,'APONTAMENTO CREDENCIAMENTO'!$EQ$6:$EQ$4245)</f>
        <v>0</v>
      </c>
      <c r="G18" s="208">
        <f>SUMIF('APONTAMENTO CREDENCIAMENTO'!$A$6:$A$4245,'ATESTADO C'!B18,'APONTAMENTO CREDENCIAMENTO'!$ER$6:$ER$4245)</f>
        <v>0</v>
      </c>
      <c r="H18" s="208">
        <f>SUMIF('APONTAMENTO CREDENCIAMENTO'!$A$6:$A$4245,'ATESTADO C'!B18,'APONTAMENTO CREDENCIAMENTO'!$ES$6:$ES$4245)</f>
        <v>0</v>
      </c>
      <c r="I18" s="208">
        <f>SUMIF('APONTAMENTO CREDENCIAMENTO'!$A$6:$A$4245,'ATESTADO C'!B18,'APONTAMENTO CREDENCIAMENTO'!$ET$6:$ET$4245)</f>
        <v>0</v>
      </c>
      <c r="J18" s="208">
        <f>SUMIF('APONTAMENTO CREDENCIAMENTO'!$A$6:$A$4245,'ATESTADO C'!B18,'APONTAMENTO CREDENCIAMENTO'!$EU$6:$EU$4245)</f>
        <v>0</v>
      </c>
      <c r="K18" s="232">
        <f t="shared" ref="K18" si="0">E18+F18+H18+I18+G18+J18</f>
        <v>38</v>
      </c>
      <c r="L18" s="827" t="str">
        <f>CONCATENATE(VLOOKUP(B18,'APONTAMENTO CREDENCIAMENTO'!$A$6:$EK$4245,141,0)," - ",VLOOKUP(B18,'APONTAMENTO CREDENCIAMENTO'!$A$6:$EL$4245,142,0))</f>
        <v xml:space="preserve"> - </v>
      </c>
      <c r="M18" s="828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71"/>
  <sheetViews>
    <sheetView topLeftCell="A243" workbookViewId="0">
      <selection activeCell="A2" sqref="A2:C35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3196</v>
      </c>
      <c r="B1" t="s">
        <v>2049</v>
      </c>
      <c r="C1" t="s">
        <v>3194</v>
      </c>
    </row>
    <row r="2" spans="1:3" x14ac:dyDescent="0.2">
      <c r="A2" t="s">
        <v>3412</v>
      </c>
      <c r="B2" t="s">
        <v>2124</v>
      </c>
      <c r="C2" t="s">
        <v>3410</v>
      </c>
    </row>
    <row r="3" spans="1:3" x14ac:dyDescent="0.2">
      <c r="A3" t="s">
        <v>3388</v>
      </c>
      <c r="B3" t="s">
        <v>2113</v>
      </c>
      <c r="C3" t="s">
        <v>3386</v>
      </c>
    </row>
    <row r="4" spans="1:3" x14ac:dyDescent="0.2">
      <c r="A4" t="s">
        <v>3252</v>
      </c>
      <c r="B4" t="s">
        <v>2063</v>
      </c>
      <c r="C4" t="s">
        <v>3250</v>
      </c>
    </row>
    <row r="5" spans="1:3" x14ac:dyDescent="0.2">
      <c r="A5" t="s">
        <v>3372</v>
      </c>
      <c r="B5" t="s">
        <v>2107</v>
      </c>
      <c r="C5" t="s">
        <v>3370</v>
      </c>
    </row>
    <row r="6" spans="1:3" x14ac:dyDescent="0.2">
      <c r="A6" t="s">
        <v>3224</v>
      </c>
      <c r="B6" t="s">
        <v>2056</v>
      </c>
      <c r="C6" t="s">
        <v>3222</v>
      </c>
    </row>
    <row r="7" spans="1:3" x14ac:dyDescent="0.2">
      <c r="A7" t="s">
        <v>3404</v>
      </c>
      <c r="B7" t="s">
        <v>2120</v>
      </c>
      <c r="C7" t="s">
        <v>3402</v>
      </c>
    </row>
    <row r="8" spans="1:3" x14ac:dyDescent="0.2">
      <c r="A8" t="s">
        <v>3396</v>
      </c>
      <c r="B8" t="s">
        <v>2116</v>
      </c>
      <c r="C8" t="s">
        <v>3394</v>
      </c>
    </row>
    <row r="9" spans="1:3" x14ac:dyDescent="0.2">
      <c r="A9" t="s">
        <v>3296</v>
      </c>
      <c r="B9" t="s">
        <v>2081</v>
      </c>
      <c r="C9" t="s">
        <v>3294</v>
      </c>
    </row>
    <row r="10" spans="1:3" x14ac:dyDescent="0.2">
      <c r="A10" t="s">
        <v>3268</v>
      </c>
      <c r="B10" t="s">
        <v>2069</v>
      </c>
      <c r="C10" t="s">
        <v>3266</v>
      </c>
    </row>
    <row r="11" spans="1:3" x14ac:dyDescent="0.2">
      <c r="A11" t="s">
        <v>3200</v>
      </c>
      <c r="B11" t="s">
        <v>2050</v>
      </c>
      <c r="C11" t="s">
        <v>3198</v>
      </c>
    </row>
    <row r="12" spans="1:3" x14ac:dyDescent="0.2">
      <c r="A12" t="s">
        <v>3424</v>
      </c>
      <c r="B12" t="s">
        <v>2127</v>
      </c>
      <c r="C12" t="s">
        <v>3422</v>
      </c>
    </row>
    <row r="13" spans="1:3" x14ac:dyDescent="0.2">
      <c r="A13" t="s">
        <v>3240</v>
      </c>
      <c r="B13" t="s">
        <v>2060</v>
      </c>
      <c r="C13" t="s">
        <v>3238</v>
      </c>
    </row>
    <row r="14" spans="1:3" x14ac:dyDescent="0.2">
      <c r="A14" t="s">
        <v>3244</v>
      </c>
      <c r="B14" t="s">
        <v>2061</v>
      </c>
      <c r="C14" t="s">
        <v>3242</v>
      </c>
    </row>
    <row r="15" spans="1:3" x14ac:dyDescent="0.2">
      <c r="A15" t="s">
        <v>3292</v>
      </c>
      <c r="B15" t="s">
        <v>2080</v>
      </c>
      <c r="C15" t="s">
        <v>3290</v>
      </c>
    </row>
    <row r="16" spans="1:3" x14ac:dyDescent="0.2">
      <c r="A16" t="s">
        <v>3320</v>
      </c>
      <c r="B16" t="s">
        <v>2088</v>
      </c>
      <c r="C16" t="s">
        <v>3318</v>
      </c>
    </row>
    <row r="17" spans="1:3" x14ac:dyDescent="0.2">
      <c r="A17" t="s">
        <v>3444</v>
      </c>
      <c r="B17" t="s">
        <v>2133</v>
      </c>
      <c r="C17" t="s">
        <v>3442</v>
      </c>
    </row>
    <row r="18" spans="1:3" x14ac:dyDescent="0.2">
      <c r="A18" t="s">
        <v>3356</v>
      </c>
      <c r="B18" t="s">
        <v>2103</v>
      </c>
      <c r="C18" t="s">
        <v>3354</v>
      </c>
    </row>
    <row r="19" spans="1:3" x14ac:dyDescent="0.2">
      <c r="A19" t="s">
        <v>3312</v>
      </c>
      <c r="B19" t="s">
        <v>2086</v>
      </c>
      <c r="C19" t="s">
        <v>3310</v>
      </c>
    </row>
    <row r="20" spans="1:3" x14ac:dyDescent="0.2">
      <c r="A20" t="s">
        <v>3368</v>
      </c>
      <c r="B20" t="s">
        <v>2106</v>
      </c>
      <c r="C20" t="s">
        <v>3366</v>
      </c>
    </row>
    <row r="21" spans="1:3" x14ac:dyDescent="0.2">
      <c r="A21" t="s">
        <v>3264</v>
      </c>
      <c r="B21" t="s">
        <v>2068</v>
      </c>
      <c r="C21" t="s">
        <v>3262</v>
      </c>
    </row>
    <row r="22" spans="1:3" x14ac:dyDescent="0.2">
      <c r="A22" t="s">
        <v>3236</v>
      </c>
      <c r="B22" t="s">
        <v>2059</v>
      </c>
      <c r="C22" t="s">
        <v>3234</v>
      </c>
    </row>
    <row r="23" spans="1:3" x14ac:dyDescent="0.2">
      <c r="A23" t="s">
        <v>3376</v>
      </c>
      <c r="B23" t="s">
        <v>2108</v>
      </c>
      <c r="C23" t="s">
        <v>3374</v>
      </c>
    </row>
    <row r="24" spans="1:3" x14ac:dyDescent="0.2">
      <c r="A24" t="s">
        <v>3256</v>
      </c>
      <c r="B24" t="s">
        <v>2064</v>
      </c>
      <c r="C24" t="s">
        <v>3254</v>
      </c>
    </row>
    <row r="25" spans="1:3" x14ac:dyDescent="0.2">
      <c r="A25" t="s">
        <v>3364</v>
      </c>
      <c r="B25" t="s">
        <v>2105</v>
      </c>
      <c r="C25" t="s">
        <v>3362</v>
      </c>
    </row>
    <row r="26" spans="1:3" x14ac:dyDescent="0.2">
      <c r="A26" t="s">
        <v>3384</v>
      </c>
      <c r="B26" t="s">
        <v>2112</v>
      </c>
      <c r="C26" t="s">
        <v>3382</v>
      </c>
    </row>
    <row r="27" spans="1:3" x14ac:dyDescent="0.2">
      <c r="A27" t="s">
        <v>3204</v>
      </c>
      <c r="B27" t="s">
        <v>2051</v>
      </c>
      <c r="C27" t="s">
        <v>3202</v>
      </c>
    </row>
    <row r="28" spans="1:3" x14ac:dyDescent="0.2">
      <c r="A28" t="s">
        <v>3348</v>
      </c>
      <c r="B28" t="s">
        <v>2099</v>
      </c>
      <c r="C28" t="s">
        <v>3346</v>
      </c>
    </row>
    <row r="29" spans="1:3" x14ac:dyDescent="0.2">
      <c r="A29" t="s">
        <v>3324</v>
      </c>
      <c r="B29" t="s">
        <v>2089</v>
      </c>
      <c r="C29" t="s">
        <v>3322</v>
      </c>
    </row>
    <row r="30" spans="1:3" x14ac:dyDescent="0.2">
      <c r="A30" t="s">
        <v>3336</v>
      </c>
      <c r="B30" t="s">
        <v>2094</v>
      </c>
      <c r="C30" t="s">
        <v>3334</v>
      </c>
    </row>
    <row r="31" spans="1:3" x14ac:dyDescent="0.2">
      <c r="A31" t="s">
        <v>3344</v>
      </c>
      <c r="B31" t="s">
        <v>2098</v>
      </c>
      <c r="C31" t="s">
        <v>3342</v>
      </c>
    </row>
    <row r="32" spans="1:3" x14ac:dyDescent="0.2">
      <c r="A32" t="s">
        <v>3420</v>
      </c>
      <c r="B32" t="s">
        <v>2126</v>
      </c>
      <c r="C32" t="s">
        <v>3418</v>
      </c>
    </row>
    <row r="33" spans="1:3" x14ac:dyDescent="0.2">
      <c r="A33" t="s">
        <v>3220</v>
      </c>
      <c r="B33" t="s">
        <v>2055</v>
      </c>
      <c r="C33" t="s">
        <v>3218</v>
      </c>
    </row>
    <row r="34" spans="1:3" x14ac:dyDescent="0.2">
      <c r="A34" t="s">
        <v>3208</v>
      </c>
      <c r="B34" t="s">
        <v>2052</v>
      </c>
      <c r="C34" t="s">
        <v>3206</v>
      </c>
    </row>
    <row r="35" spans="1:3" x14ac:dyDescent="0.2">
      <c r="A35" t="s">
        <v>3212</v>
      </c>
      <c r="B35" t="s">
        <v>2053</v>
      </c>
      <c r="C35" t="s">
        <v>3210</v>
      </c>
    </row>
    <row r="36" spans="1:3" x14ac:dyDescent="0.2">
      <c r="A36" t="s">
        <v>3332</v>
      </c>
      <c r="B36" t="s">
        <v>2092</v>
      </c>
      <c r="C36" t="s">
        <v>3330</v>
      </c>
    </row>
    <row r="37" spans="1:3" x14ac:dyDescent="0.2">
      <c r="A37" t="s">
        <v>3276</v>
      </c>
      <c r="B37" t="s">
        <v>2075</v>
      </c>
      <c r="C37" t="s">
        <v>3274</v>
      </c>
    </row>
    <row r="38" spans="1:3" x14ac:dyDescent="0.2">
      <c r="A38" t="s">
        <v>3232</v>
      </c>
      <c r="B38" t="s">
        <v>2058</v>
      </c>
      <c r="C38" t="s">
        <v>3230</v>
      </c>
    </row>
    <row r="39" spans="1:3" x14ac:dyDescent="0.2">
      <c r="A39" t="s">
        <v>3328</v>
      </c>
      <c r="B39" t="s">
        <v>2090</v>
      </c>
      <c r="C39" t="s">
        <v>3326</v>
      </c>
    </row>
    <row r="40" spans="1:3" x14ac:dyDescent="0.2">
      <c r="A40" t="s">
        <v>3469</v>
      </c>
      <c r="B40" t="s">
        <v>2140</v>
      </c>
      <c r="C40" t="s">
        <v>3467</v>
      </c>
    </row>
    <row r="41" spans="1:3" x14ac:dyDescent="0.2">
      <c r="A41" t="s">
        <v>3228</v>
      </c>
      <c r="B41" t="s">
        <v>2057</v>
      </c>
      <c r="C41" t="s">
        <v>3226</v>
      </c>
    </row>
    <row r="42" spans="1:3" x14ac:dyDescent="0.2">
      <c r="A42" t="s">
        <v>3416</v>
      </c>
      <c r="B42" t="s">
        <v>2125</v>
      </c>
      <c r="C42" t="s">
        <v>3414</v>
      </c>
    </row>
    <row r="43" spans="1:3" x14ac:dyDescent="0.2">
      <c r="A43" t="s">
        <v>3284</v>
      </c>
      <c r="B43" t="s">
        <v>2077</v>
      </c>
      <c r="C43" t="s">
        <v>3282</v>
      </c>
    </row>
    <row r="44" spans="1:3" x14ac:dyDescent="0.2">
      <c r="A44" t="s">
        <v>3473</v>
      </c>
      <c r="B44" t="s">
        <v>2141</v>
      </c>
      <c r="C44" t="s">
        <v>3471</v>
      </c>
    </row>
    <row r="45" spans="1:3" x14ac:dyDescent="0.2">
      <c r="A45" t="s">
        <v>3216</v>
      </c>
      <c r="B45" t="s">
        <v>2054</v>
      </c>
      <c r="C45" t="s">
        <v>3214</v>
      </c>
    </row>
    <row r="46" spans="1:3" x14ac:dyDescent="0.2">
      <c r="A46" t="s">
        <v>3308</v>
      </c>
      <c r="B46" t="s">
        <v>2085</v>
      </c>
      <c r="C46" t="s">
        <v>3306</v>
      </c>
    </row>
    <row r="47" spans="1:3" x14ac:dyDescent="0.2">
      <c r="A47" t="s">
        <v>3360</v>
      </c>
      <c r="B47" t="s">
        <v>2104</v>
      </c>
      <c r="C47" t="s">
        <v>3358</v>
      </c>
    </row>
    <row r="48" spans="1:3" x14ac:dyDescent="0.2">
      <c r="A48" t="s">
        <v>3477</v>
      </c>
      <c r="B48" t="s">
        <v>2142</v>
      </c>
      <c r="C48" t="s">
        <v>3475</v>
      </c>
    </row>
    <row r="49" spans="1:3" x14ac:dyDescent="0.2">
      <c r="A49" t="s">
        <v>3260</v>
      </c>
      <c r="B49" t="s">
        <v>2065</v>
      </c>
      <c r="C49" t="s">
        <v>3258</v>
      </c>
    </row>
    <row r="50" spans="1:3" x14ac:dyDescent="0.2">
      <c r="A50" t="s">
        <v>3288</v>
      </c>
      <c r="B50" t="s">
        <v>2078</v>
      </c>
      <c r="C50" t="s">
        <v>3286</v>
      </c>
    </row>
    <row r="51" spans="1:3" x14ac:dyDescent="0.2">
      <c r="A51" t="s">
        <v>3452</v>
      </c>
      <c r="B51" t="s">
        <v>2136</v>
      </c>
      <c r="C51" t="s">
        <v>3450</v>
      </c>
    </row>
    <row r="52" spans="1:3" x14ac:dyDescent="0.2">
      <c r="A52" t="s">
        <v>3300</v>
      </c>
      <c r="B52" t="s">
        <v>2082</v>
      </c>
      <c r="C52" t="s">
        <v>3298</v>
      </c>
    </row>
    <row r="53" spans="1:3" x14ac:dyDescent="0.2">
      <c r="A53" t="s">
        <v>3432</v>
      </c>
      <c r="B53" t="s">
        <v>2129</v>
      </c>
      <c r="C53" t="s">
        <v>3430</v>
      </c>
    </row>
    <row r="54" spans="1:3" x14ac:dyDescent="0.2">
      <c r="A54" t="s">
        <v>3316</v>
      </c>
      <c r="B54" t="s">
        <v>2087</v>
      </c>
      <c r="C54" t="s">
        <v>3314</v>
      </c>
    </row>
    <row r="55" spans="1:3" x14ac:dyDescent="0.2">
      <c r="A55" t="s">
        <v>3440</v>
      </c>
      <c r="B55" t="s">
        <v>2131</v>
      </c>
      <c r="C55" t="s">
        <v>3438</v>
      </c>
    </row>
    <row r="56" spans="1:3" x14ac:dyDescent="0.2">
      <c r="A56" t="s">
        <v>3280</v>
      </c>
      <c r="B56" t="s">
        <v>2076</v>
      </c>
      <c r="C56" t="s">
        <v>3278</v>
      </c>
    </row>
    <row r="57" spans="1:3" x14ac:dyDescent="0.2">
      <c r="A57" t="s">
        <v>3340</v>
      </c>
      <c r="B57" t="s">
        <v>2097</v>
      </c>
      <c r="C57" t="s">
        <v>3338</v>
      </c>
    </row>
    <row r="58" spans="1:3" x14ac:dyDescent="0.2">
      <c r="A58" t="s">
        <v>3408</v>
      </c>
      <c r="B58" t="s">
        <v>2122</v>
      </c>
      <c r="C58" t="s">
        <v>3406</v>
      </c>
    </row>
    <row r="59" spans="1:3" x14ac:dyDescent="0.2">
      <c r="A59" t="s">
        <v>3392</v>
      </c>
      <c r="B59" t="s">
        <v>2115</v>
      </c>
      <c r="C59" t="s">
        <v>3390</v>
      </c>
    </row>
    <row r="60" spans="1:3" x14ac:dyDescent="0.2">
      <c r="A60" t="s">
        <v>3380</v>
      </c>
      <c r="B60" t="s">
        <v>2110</v>
      </c>
      <c r="C60" t="s">
        <v>3378</v>
      </c>
    </row>
    <row r="61" spans="1:3" x14ac:dyDescent="0.2">
      <c r="A61" t="s">
        <v>3464</v>
      </c>
      <c r="B61" t="s">
        <v>2139</v>
      </c>
      <c r="C61" t="s">
        <v>3462</v>
      </c>
    </row>
    <row r="62" spans="1:3" x14ac:dyDescent="0.2">
      <c r="A62" t="s">
        <v>3304</v>
      </c>
      <c r="B62" t="s">
        <v>2083</v>
      </c>
      <c r="C62" t="s">
        <v>3302</v>
      </c>
    </row>
    <row r="63" spans="1:3" x14ac:dyDescent="0.2">
      <c r="A63" t="s">
        <v>3352</v>
      </c>
      <c r="B63" t="s">
        <v>2100</v>
      </c>
      <c r="C63" t="s">
        <v>3350</v>
      </c>
    </row>
    <row r="64" spans="1:3" x14ac:dyDescent="0.2">
      <c r="A64" t="s">
        <v>3456</v>
      </c>
      <c r="B64" t="s">
        <v>2137</v>
      </c>
      <c r="C64" t="s">
        <v>3454</v>
      </c>
    </row>
    <row r="65" spans="1:3" x14ac:dyDescent="0.2">
      <c r="A65" t="s">
        <v>3436</v>
      </c>
      <c r="B65" t="s">
        <v>2130</v>
      </c>
      <c r="C65" t="s">
        <v>3434</v>
      </c>
    </row>
    <row r="66" spans="1:3" x14ac:dyDescent="0.2">
      <c r="A66" t="s">
        <v>3428</v>
      </c>
      <c r="B66" t="s">
        <v>2128</v>
      </c>
      <c r="C66" t="s">
        <v>3426</v>
      </c>
    </row>
    <row r="67" spans="1:3" x14ac:dyDescent="0.2">
      <c r="A67" t="s">
        <v>3460</v>
      </c>
      <c r="B67" t="s">
        <v>2138</v>
      </c>
      <c r="C67" t="s">
        <v>3458</v>
      </c>
    </row>
    <row r="68" spans="1:3" x14ac:dyDescent="0.2">
      <c r="A68" t="s">
        <v>3400</v>
      </c>
      <c r="B68" t="s">
        <v>2119</v>
      </c>
      <c r="C68" t="s">
        <v>3398</v>
      </c>
    </row>
    <row r="69" spans="1:3" x14ac:dyDescent="0.2">
      <c r="A69" t="s">
        <v>3272</v>
      </c>
      <c r="B69" t="s">
        <v>2072</v>
      </c>
      <c r="C69" t="s">
        <v>3270</v>
      </c>
    </row>
    <row r="70" spans="1:3" x14ac:dyDescent="0.2">
      <c r="A70" t="s">
        <v>3448</v>
      </c>
      <c r="B70" t="s">
        <v>2134</v>
      </c>
      <c r="C70" t="s">
        <v>3446</v>
      </c>
    </row>
    <row r="71" spans="1:3" x14ac:dyDescent="0.2">
      <c r="A71" t="s">
        <v>3248</v>
      </c>
      <c r="B71" t="s">
        <v>2062</v>
      </c>
      <c r="C71" t="s">
        <v>3246</v>
      </c>
    </row>
  </sheetData>
  <sortState xmlns:xlrd2="http://schemas.microsoft.com/office/spreadsheetml/2017/richdata2" ref="A2:C355">
    <sortCondition ref="A1:A355"/>
    <sortCondition ref="B1:B355"/>
    <sortCondition ref="C1:C35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72"/>
  <sheetViews>
    <sheetView workbookViewId="0">
      <selection activeCell="G1" sqref="G1:G72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3196</v>
      </c>
      <c r="F2" t="s">
        <v>3484</v>
      </c>
      <c r="G2" t="s">
        <v>3555</v>
      </c>
    </row>
    <row r="3" spans="5:7" x14ac:dyDescent="0.2">
      <c r="E3" t="s">
        <v>3200</v>
      </c>
      <c r="F3" t="s">
        <v>3485</v>
      </c>
      <c r="G3" t="s">
        <v>3556</v>
      </c>
    </row>
    <row r="4" spans="5:7" x14ac:dyDescent="0.2">
      <c r="E4" t="s">
        <v>3204</v>
      </c>
      <c r="F4" t="s">
        <v>3486</v>
      </c>
      <c r="G4" t="s">
        <v>3557</v>
      </c>
    </row>
    <row r="5" spans="5:7" x14ac:dyDescent="0.2">
      <c r="E5" t="s">
        <v>3208</v>
      </c>
      <c r="F5" t="s">
        <v>3487</v>
      </c>
      <c r="G5" t="s">
        <v>3558</v>
      </c>
    </row>
    <row r="6" spans="5:7" x14ac:dyDescent="0.2">
      <c r="E6" t="s">
        <v>3212</v>
      </c>
      <c r="F6" t="s">
        <v>3488</v>
      </c>
      <c r="G6" t="s">
        <v>3559</v>
      </c>
    </row>
    <row r="7" spans="5:7" x14ac:dyDescent="0.2">
      <c r="E7" t="s">
        <v>3216</v>
      </c>
      <c r="F7" t="s">
        <v>3489</v>
      </c>
      <c r="G7" t="s">
        <v>3560</v>
      </c>
    </row>
    <row r="8" spans="5:7" x14ac:dyDescent="0.2">
      <c r="E8" t="s">
        <v>3220</v>
      </c>
      <c r="F8" t="s">
        <v>3490</v>
      </c>
      <c r="G8" t="s">
        <v>3561</v>
      </c>
    </row>
    <row r="9" spans="5:7" x14ac:dyDescent="0.2">
      <c r="E9" t="s">
        <v>3224</v>
      </c>
      <c r="F9" t="s">
        <v>3491</v>
      </c>
      <c r="G9" t="s">
        <v>3562</v>
      </c>
    </row>
    <row r="10" spans="5:7" x14ac:dyDescent="0.2">
      <c r="E10" t="s">
        <v>3228</v>
      </c>
      <c r="F10" t="s">
        <v>3492</v>
      </c>
      <c r="G10" t="s">
        <v>3563</v>
      </c>
    </row>
    <row r="11" spans="5:7" x14ac:dyDescent="0.2">
      <c r="E11" t="s">
        <v>3232</v>
      </c>
      <c r="F11" t="s">
        <v>3493</v>
      </c>
      <c r="G11" t="s">
        <v>3564</v>
      </c>
    </row>
    <row r="12" spans="5:7" x14ac:dyDescent="0.2">
      <c r="E12" t="s">
        <v>3236</v>
      </c>
      <c r="F12" t="s">
        <v>3494</v>
      </c>
      <c r="G12" t="s">
        <v>3565</v>
      </c>
    </row>
    <row r="13" spans="5:7" x14ac:dyDescent="0.2">
      <c r="E13" t="s">
        <v>3240</v>
      </c>
      <c r="F13" t="s">
        <v>3495</v>
      </c>
      <c r="G13" t="s">
        <v>3566</v>
      </c>
    </row>
    <row r="14" spans="5:7" x14ac:dyDescent="0.2">
      <c r="E14" t="s">
        <v>3244</v>
      </c>
      <c r="F14" t="s">
        <v>3496</v>
      </c>
      <c r="G14" t="s">
        <v>3567</v>
      </c>
    </row>
    <row r="15" spans="5:7" x14ac:dyDescent="0.2">
      <c r="E15" t="s">
        <v>3248</v>
      </c>
      <c r="F15" t="s">
        <v>3497</v>
      </c>
      <c r="G15" t="s">
        <v>3568</v>
      </c>
    </row>
    <row r="16" spans="5:7" x14ac:dyDescent="0.2">
      <c r="E16" t="s">
        <v>3252</v>
      </c>
      <c r="F16" t="s">
        <v>3498</v>
      </c>
      <c r="G16" t="s">
        <v>3569</v>
      </c>
    </row>
    <row r="17" spans="5:7" x14ac:dyDescent="0.2">
      <c r="E17" t="s">
        <v>3256</v>
      </c>
      <c r="F17" t="s">
        <v>3499</v>
      </c>
      <c r="G17" t="s">
        <v>3570</v>
      </c>
    </row>
    <row r="18" spans="5:7" x14ac:dyDescent="0.2">
      <c r="E18" t="s">
        <v>3260</v>
      </c>
      <c r="F18" t="s">
        <v>3500</v>
      </c>
      <c r="G18" t="s">
        <v>3571</v>
      </c>
    </row>
    <row r="19" spans="5:7" x14ac:dyDescent="0.2">
      <c r="E19" t="s">
        <v>3264</v>
      </c>
      <c r="F19" t="s">
        <v>3501</v>
      </c>
      <c r="G19" t="s">
        <v>3572</v>
      </c>
    </row>
    <row r="20" spans="5:7" x14ac:dyDescent="0.2">
      <c r="E20" t="s">
        <v>3268</v>
      </c>
      <c r="F20" t="s">
        <v>3502</v>
      </c>
      <c r="G20" t="s">
        <v>3573</v>
      </c>
    </row>
    <row r="21" spans="5:7" x14ac:dyDescent="0.2">
      <c r="E21" t="s">
        <v>3272</v>
      </c>
      <c r="F21" t="s">
        <v>3503</v>
      </c>
      <c r="G21" t="s">
        <v>3574</v>
      </c>
    </row>
    <row r="22" spans="5:7" x14ac:dyDescent="0.2">
      <c r="E22" t="s">
        <v>3276</v>
      </c>
      <c r="F22" t="s">
        <v>3504</v>
      </c>
      <c r="G22" t="s">
        <v>3575</v>
      </c>
    </row>
    <row r="23" spans="5:7" x14ac:dyDescent="0.2">
      <c r="E23" t="s">
        <v>3280</v>
      </c>
      <c r="F23" t="s">
        <v>3505</v>
      </c>
      <c r="G23" t="s">
        <v>3576</v>
      </c>
    </row>
    <row r="24" spans="5:7" x14ac:dyDescent="0.2">
      <c r="E24" t="s">
        <v>3284</v>
      </c>
      <c r="F24" t="s">
        <v>3506</v>
      </c>
      <c r="G24" t="s">
        <v>3577</v>
      </c>
    </row>
    <row r="25" spans="5:7" x14ac:dyDescent="0.2">
      <c r="E25" t="s">
        <v>3288</v>
      </c>
      <c r="F25" t="s">
        <v>3507</v>
      </c>
      <c r="G25" t="s">
        <v>3578</v>
      </c>
    </row>
    <row r="26" spans="5:7" x14ac:dyDescent="0.2">
      <c r="E26" t="s">
        <v>3292</v>
      </c>
      <c r="F26" t="s">
        <v>3508</v>
      </c>
      <c r="G26" t="s">
        <v>3579</v>
      </c>
    </row>
    <row r="27" spans="5:7" x14ac:dyDescent="0.2">
      <c r="E27" t="s">
        <v>3296</v>
      </c>
      <c r="F27" t="s">
        <v>3509</v>
      </c>
      <c r="G27" t="s">
        <v>3580</v>
      </c>
    </row>
    <row r="28" spans="5:7" x14ac:dyDescent="0.2">
      <c r="E28" t="s">
        <v>3300</v>
      </c>
      <c r="F28" t="s">
        <v>3510</v>
      </c>
      <c r="G28" t="s">
        <v>3581</v>
      </c>
    </row>
    <row r="29" spans="5:7" x14ac:dyDescent="0.2">
      <c r="E29" t="s">
        <v>3304</v>
      </c>
      <c r="F29" t="s">
        <v>3511</v>
      </c>
      <c r="G29" t="s">
        <v>3582</v>
      </c>
    </row>
    <row r="30" spans="5:7" x14ac:dyDescent="0.2">
      <c r="E30" t="s">
        <v>3308</v>
      </c>
      <c r="F30" t="s">
        <v>3512</v>
      </c>
      <c r="G30" t="s">
        <v>3583</v>
      </c>
    </row>
    <row r="31" spans="5:7" x14ac:dyDescent="0.2">
      <c r="E31" t="s">
        <v>3312</v>
      </c>
      <c r="F31" t="s">
        <v>3513</v>
      </c>
      <c r="G31" t="s">
        <v>3584</v>
      </c>
    </row>
    <row r="32" spans="5:7" x14ac:dyDescent="0.2">
      <c r="E32" t="s">
        <v>3316</v>
      </c>
      <c r="F32" t="s">
        <v>3514</v>
      </c>
      <c r="G32" t="s">
        <v>3585</v>
      </c>
    </row>
    <row r="33" spans="5:7" x14ac:dyDescent="0.2">
      <c r="E33" t="s">
        <v>3320</v>
      </c>
      <c r="F33" t="s">
        <v>3515</v>
      </c>
      <c r="G33" t="s">
        <v>3586</v>
      </c>
    </row>
    <row r="34" spans="5:7" x14ac:dyDescent="0.2">
      <c r="E34" t="s">
        <v>3324</v>
      </c>
      <c r="F34" t="s">
        <v>3516</v>
      </c>
      <c r="G34" t="s">
        <v>3587</v>
      </c>
    </row>
    <row r="35" spans="5:7" x14ac:dyDescent="0.2">
      <c r="E35" t="s">
        <v>3328</v>
      </c>
      <c r="F35" t="s">
        <v>3517</v>
      </c>
      <c r="G35" t="s">
        <v>3588</v>
      </c>
    </row>
    <row r="36" spans="5:7" x14ac:dyDescent="0.2">
      <c r="E36" t="s">
        <v>3332</v>
      </c>
      <c r="F36" t="s">
        <v>3518</v>
      </c>
      <c r="G36" t="s">
        <v>3589</v>
      </c>
    </row>
    <row r="37" spans="5:7" x14ac:dyDescent="0.2">
      <c r="E37" t="s">
        <v>3336</v>
      </c>
      <c r="F37" t="s">
        <v>3519</v>
      </c>
      <c r="G37" t="s">
        <v>3590</v>
      </c>
    </row>
    <row r="38" spans="5:7" x14ac:dyDescent="0.2">
      <c r="E38" t="s">
        <v>3340</v>
      </c>
      <c r="F38" t="s">
        <v>3520</v>
      </c>
      <c r="G38" t="s">
        <v>3591</v>
      </c>
    </row>
    <row r="39" spans="5:7" x14ac:dyDescent="0.2">
      <c r="E39" t="s">
        <v>3344</v>
      </c>
      <c r="F39" t="s">
        <v>3521</v>
      </c>
      <c r="G39" t="s">
        <v>3592</v>
      </c>
    </row>
    <row r="40" spans="5:7" x14ac:dyDescent="0.2">
      <c r="E40" t="s">
        <v>3348</v>
      </c>
      <c r="F40" t="s">
        <v>3522</v>
      </c>
      <c r="G40" t="s">
        <v>3593</v>
      </c>
    </row>
    <row r="41" spans="5:7" x14ac:dyDescent="0.2">
      <c r="E41" t="s">
        <v>3352</v>
      </c>
      <c r="F41" t="s">
        <v>3523</v>
      </c>
      <c r="G41" t="s">
        <v>3594</v>
      </c>
    </row>
    <row r="42" spans="5:7" x14ac:dyDescent="0.2">
      <c r="E42" t="s">
        <v>3356</v>
      </c>
      <c r="F42" t="s">
        <v>3524</v>
      </c>
      <c r="G42" t="s">
        <v>3595</v>
      </c>
    </row>
    <row r="43" spans="5:7" x14ac:dyDescent="0.2">
      <c r="E43" t="s">
        <v>3360</v>
      </c>
      <c r="F43" t="s">
        <v>3525</v>
      </c>
      <c r="G43" t="s">
        <v>3596</v>
      </c>
    </row>
    <row r="44" spans="5:7" x14ac:dyDescent="0.2">
      <c r="E44" t="s">
        <v>3364</v>
      </c>
      <c r="F44" t="s">
        <v>3526</v>
      </c>
      <c r="G44" t="s">
        <v>3597</v>
      </c>
    </row>
    <row r="45" spans="5:7" x14ac:dyDescent="0.2">
      <c r="E45" t="s">
        <v>3368</v>
      </c>
      <c r="F45" t="s">
        <v>3527</v>
      </c>
      <c r="G45" t="s">
        <v>3598</v>
      </c>
    </row>
    <row r="46" spans="5:7" x14ac:dyDescent="0.2">
      <c r="E46" t="s">
        <v>3372</v>
      </c>
      <c r="F46" t="s">
        <v>3528</v>
      </c>
      <c r="G46" t="s">
        <v>3599</v>
      </c>
    </row>
    <row r="47" spans="5:7" x14ac:dyDescent="0.2">
      <c r="E47" t="s">
        <v>3376</v>
      </c>
      <c r="F47" t="s">
        <v>3529</v>
      </c>
      <c r="G47" t="s">
        <v>3600</v>
      </c>
    </row>
    <row r="48" spans="5:7" x14ac:dyDescent="0.2">
      <c r="E48" t="s">
        <v>3380</v>
      </c>
      <c r="F48" t="s">
        <v>3530</v>
      </c>
      <c r="G48" t="s">
        <v>3601</v>
      </c>
    </row>
    <row r="49" spans="5:7" x14ac:dyDescent="0.2">
      <c r="E49" t="s">
        <v>3384</v>
      </c>
      <c r="F49" t="s">
        <v>3531</v>
      </c>
      <c r="G49" t="s">
        <v>3602</v>
      </c>
    </row>
    <row r="50" spans="5:7" x14ac:dyDescent="0.2">
      <c r="E50" t="s">
        <v>3388</v>
      </c>
      <c r="F50" t="s">
        <v>3532</v>
      </c>
      <c r="G50" t="s">
        <v>3603</v>
      </c>
    </row>
    <row r="51" spans="5:7" x14ac:dyDescent="0.2">
      <c r="E51" t="s">
        <v>3392</v>
      </c>
      <c r="F51" t="s">
        <v>3533</v>
      </c>
      <c r="G51" t="s">
        <v>3604</v>
      </c>
    </row>
    <row r="52" spans="5:7" x14ac:dyDescent="0.2">
      <c r="E52" t="s">
        <v>3396</v>
      </c>
      <c r="F52" t="s">
        <v>3534</v>
      </c>
      <c r="G52" t="s">
        <v>3605</v>
      </c>
    </row>
    <row r="53" spans="5:7" x14ac:dyDescent="0.2">
      <c r="E53" t="s">
        <v>3400</v>
      </c>
      <c r="F53" t="s">
        <v>3535</v>
      </c>
      <c r="G53" t="s">
        <v>3606</v>
      </c>
    </row>
    <row r="54" spans="5:7" x14ac:dyDescent="0.2">
      <c r="E54" t="s">
        <v>3404</v>
      </c>
      <c r="F54" t="s">
        <v>3536</v>
      </c>
      <c r="G54" t="s">
        <v>3607</v>
      </c>
    </row>
    <row r="55" spans="5:7" x14ac:dyDescent="0.2">
      <c r="E55" t="s">
        <v>3408</v>
      </c>
      <c r="F55" t="s">
        <v>3537</v>
      </c>
      <c r="G55" t="s">
        <v>3608</v>
      </c>
    </row>
    <row r="56" spans="5:7" x14ac:dyDescent="0.2">
      <c r="E56" t="s">
        <v>3412</v>
      </c>
      <c r="F56" t="s">
        <v>3538</v>
      </c>
      <c r="G56" t="s">
        <v>3609</v>
      </c>
    </row>
    <row r="57" spans="5:7" x14ac:dyDescent="0.2">
      <c r="E57" t="s">
        <v>3416</v>
      </c>
      <c r="F57" t="s">
        <v>3539</v>
      </c>
      <c r="G57" t="s">
        <v>3610</v>
      </c>
    </row>
    <row r="58" spans="5:7" x14ac:dyDescent="0.2">
      <c r="E58" t="s">
        <v>3420</v>
      </c>
      <c r="F58" t="s">
        <v>3540</v>
      </c>
      <c r="G58" t="s">
        <v>3611</v>
      </c>
    </row>
    <row r="59" spans="5:7" x14ac:dyDescent="0.2">
      <c r="E59" t="s">
        <v>3424</v>
      </c>
      <c r="F59" t="s">
        <v>3541</v>
      </c>
      <c r="G59" t="s">
        <v>3612</v>
      </c>
    </row>
    <row r="60" spans="5:7" x14ac:dyDescent="0.2">
      <c r="E60" t="s">
        <v>3428</v>
      </c>
      <c r="F60" t="s">
        <v>3542</v>
      </c>
      <c r="G60" t="s">
        <v>3613</v>
      </c>
    </row>
    <row r="61" spans="5:7" x14ac:dyDescent="0.2">
      <c r="E61" t="s">
        <v>3432</v>
      </c>
      <c r="F61" t="s">
        <v>3543</v>
      </c>
      <c r="G61" t="s">
        <v>3614</v>
      </c>
    </row>
    <row r="62" spans="5:7" x14ac:dyDescent="0.2">
      <c r="E62" t="s">
        <v>3436</v>
      </c>
      <c r="F62" t="s">
        <v>3544</v>
      </c>
      <c r="G62" t="s">
        <v>3615</v>
      </c>
    </row>
    <row r="63" spans="5:7" x14ac:dyDescent="0.2">
      <c r="E63" t="s">
        <v>3440</v>
      </c>
      <c r="F63" t="s">
        <v>3545</v>
      </c>
      <c r="G63" t="s">
        <v>3616</v>
      </c>
    </row>
    <row r="64" spans="5:7" x14ac:dyDescent="0.2">
      <c r="E64" t="s">
        <v>3444</v>
      </c>
      <c r="F64" t="s">
        <v>3546</v>
      </c>
      <c r="G64" t="s">
        <v>3617</v>
      </c>
    </row>
    <row r="65" spans="5:7" x14ac:dyDescent="0.2">
      <c r="E65" t="s">
        <v>3448</v>
      </c>
      <c r="F65" t="s">
        <v>3547</v>
      </c>
      <c r="G65" t="s">
        <v>3618</v>
      </c>
    </row>
    <row r="66" spans="5:7" x14ac:dyDescent="0.2">
      <c r="E66" t="s">
        <v>3452</v>
      </c>
      <c r="F66" t="s">
        <v>3548</v>
      </c>
      <c r="G66" t="s">
        <v>3619</v>
      </c>
    </row>
    <row r="67" spans="5:7" x14ac:dyDescent="0.2">
      <c r="E67" t="s">
        <v>3456</v>
      </c>
      <c r="F67" t="s">
        <v>3549</v>
      </c>
      <c r="G67" t="s">
        <v>3620</v>
      </c>
    </row>
    <row r="68" spans="5:7" x14ac:dyDescent="0.2">
      <c r="E68" t="s">
        <v>3460</v>
      </c>
      <c r="F68" t="s">
        <v>3550</v>
      </c>
      <c r="G68" t="s">
        <v>3621</v>
      </c>
    </row>
    <row r="69" spans="5:7" x14ac:dyDescent="0.2">
      <c r="E69" t="s">
        <v>3464</v>
      </c>
      <c r="F69" t="s">
        <v>3551</v>
      </c>
      <c r="G69" t="s">
        <v>3622</v>
      </c>
    </row>
    <row r="70" spans="5:7" x14ac:dyDescent="0.2">
      <c r="E70" t="s">
        <v>3469</v>
      </c>
      <c r="F70" t="s">
        <v>3552</v>
      </c>
      <c r="G70" t="s">
        <v>3623</v>
      </c>
    </row>
    <row r="71" spans="5:7" x14ac:dyDescent="0.2">
      <c r="E71" t="s">
        <v>3473</v>
      </c>
      <c r="F71" t="s">
        <v>3553</v>
      </c>
      <c r="G71" t="s">
        <v>3624</v>
      </c>
    </row>
    <row r="72" spans="5:7" x14ac:dyDescent="0.2">
      <c r="E72" t="s">
        <v>3477</v>
      </c>
      <c r="F72" t="s">
        <v>3554</v>
      </c>
      <c r="G72" t="s">
        <v>3625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93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72" sqref="B72:AD72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3196</v>
      </c>
      <c r="B2" s="130"/>
      <c r="C2" s="131">
        <f t="shared" ref="C2" si="0">W2</f>
        <v>0</v>
      </c>
      <c r="D2" s="132" t="str">
        <f>VLOOKUP(A2,'APONTAMENTO CREDENCIAMENTO'!$D$6:$P$3218,12,0)</f>
        <v>6020.2022/0025600-3</v>
      </c>
      <c r="E2" s="133"/>
      <c r="F2" s="134">
        <f>SUMIF('APONTAMENTO CREDENCIAMENTO'!$D$6:$D$3218,'ATESTE-LIQ'!A2,'APONTAMENTO CREDENCIAMENTO'!$FE$6:$FE$3218)</f>
        <v>9803.9000000000015</v>
      </c>
      <c r="G2" s="328" t="str">
        <f>VLOOKUP(A2,'APONTAMENTO CREDENCIAMENTO'!$D$6:$G$3218,3,0)</f>
        <v>01/04/2026</v>
      </c>
      <c r="H2" s="328" t="str">
        <f>VLOOKUP(A2,'APONTAMENTO CREDENCIAMENTO'!$D$6:$G$3218,4,0)</f>
        <v>30/04/2026</v>
      </c>
      <c r="I2" s="135" t="str">
        <f t="shared" ref="I2" si="1">CONCATENATE("PE - Pagto. Doc(s): ",E2," - Contrato nº ",A2)</f>
        <v>PE - Pagto. Doc(s):  - Contrato nº 2022/0025600</v>
      </c>
      <c r="J2" s="136">
        <f t="shared" ref="J2" si="2">F2</f>
        <v>9803.9000000000015</v>
      </c>
      <c r="K2" s="136">
        <v>0</v>
      </c>
      <c r="L2" s="137" t="str">
        <f>VLOOKUP(A2,'APONTAMENTO CREDENCIAMENTO'!$D$6:$P$3218,5,0)</f>
        <v>ADELITH GOMES GUIMARAES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6020.2022/0025600-3</v>
      </c>
      <c r="U2" s="144">
        <f t="shared" ref="U2" si="4">F2</f>
        <v>9803.9000000000015</v>
      </c>
      <c r="V2" s="145">
        <f t="shared" ref="V2" si="5">U2</f>
        <v>9803.9000000000015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2022/0025600 - DRE - MP</v>
      </c>
      <c r="AB2" s="238" t="str">
        <f t="shared" ref="AB2" si="6">L2</f>
        <v>ADELITH GOMES GUIMARAES</v>
      </c>
      <c r="AC2" s="239"/>
      <c r="AD2" s="240"/>
      <c r="AE2" s="242"/>
      <c r="AF2" s="102"/>
    </row>
    <row r="3" spans="1:32" s="57" customFormat="1" ht="20.100000000000001" customHeight="1" x14ac:dyDescent="0.25">
      <c r="A3" s="900" t="s">
        <v>3412</v>
      </c>
      <c r="B3" s="130"/>
      <c r="C3" s="131">
        <f t="shared" ref="C3:C66" si="7">W3</f>
        <v>0</v>
      </c>
      <c r="D3" s="132" t="str">
        <f>VLOOKUP(A3,'APONTAMENTO CREDENCIAMENTO'!$D$6:$P$3218,12,0)</f>
        <v>6020.2022/0024175-8</v>
      </c>
      <c r="E3" s="133"/>
      <c r="F3" s="134">
        <f>SUMIF('APONTAMENTO CREDENCIAMENTO'!$D$6:$D$3218,'ATESTE-LIQ'!A3,'APONTAMENTO CREDENCIAMENTO'!$FE$6:$FE$3218)</f>
        <v>19049.420000000002</v>
      </c>
      <c r="G3" s="328" t="str">
        <f>VLOOKUP(A3,'APONTAMENTO CREDENCIAMENTO'!$D$6:$G$3218,3,0)</f>
        <v>01/04/2026</v>
      </c>
      <c r="H3" s="328" t="str">
        <f>VLOOKUP(A3,'APONTAMENTO CREDENCIAMENTO'!$D$6:$G$3218,4,0)</f>
        <v>30/04/2026</v>
      </c>
      <c r="I3" s="135" t="str">
        <f t="shared" ref="I3:I66" si="8">CONCATENATE("PE - Pagto. Doc(s): ",E3," - Contrato nº ",A3)</f>
        <v>PE - Pagto. Doc(s):  - Contrato nº 2022/0024175</v>
      </c>
      <c r="J3" s="136">
        <f t="shared" ref="J3:J66" si="9">F3</f>
        <v>19049.420000000002</v>
      </c>
      <c r="K3" s="136">
        <v>0</v>
      </c>
      <c r="L3" s="137" t="str">
        <f>VLOOKUP(A3,'APONTAMENTO CREDENCIAMENTO'!$D$6:$P$3218,5,0)</f>
        <v>ROBERTO HIRAOKA MARQUES</v>
      </c>
      <c r="M3" s="138"/>
      <c r="N3" s="139"/>
      <c r="O3" s="140"/>
      <c r="P3" s="141"/>
      <c r="Q3" s="141"/>
      <c r="R3" s="141"/>
      <c r="S3" s="142"/>
      <c r="T3" s="143" t="str">
        <f t="shared" ref="T3:T66" si="10">D3</f>
        <v>6020.2022/0024175-8</v>
      </c>
      <c r="U3" s="144">
        <f t="shared" ref="U3:U66" si="11">F3</f>
        <v>19049.420000000002</v>
      </c>
      <c r="V3" s="145">
        <f t="shared" ref="V3:V66" si="12">U3</f>
        <v>19049.420000000002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2022/0024175 - DRE - MP</v>
      </c>
      <c r="AB3" s="238" t="str">
        <f t="shared" ref="AB3:AB66" si="13">L3</f>
        <v>ROBERTO HIRAOKA MARQUES</v>
      </c>
      <c r="AC3" s="239"/>
      <c r="AD3" s="240"/>
      <c r="AE3" s="242"/>
      <c r="AF3" s="102"/>
    </row>
    <row r="4" spans="1:32" s="57" customFormat="1" ht="20.100000000000001" customHeight="1" x14ac:dyDescent="0.25">
      <c r="A4" s="900" t="s">
        <v>3388</v>
      </c>
      <c r="B4" s="130"/>
      <c r="C4" s="131">
        <f t="shared" si="7"/>
        <v>0</v>
      </c>
      <c r="D4" s="132" t="str">
        <f>VLOOKUP(A4,'APONTAMENTO CREDENCIAMENTO'!$D$6:$P$3218,12,0)</f>
        <v>6020.2022/0024622-9</v>
      </c>
      <c r="E4" s="133"/>
      <c r="F4" s="134">
        <f>SUMIF('APONTAMENTO CREDENCIAMENTO'!$D$6:$D$3218,'ATESTE-LIQ'!A4,'APONTAMENTO CREDENCIAMENTO'!$FE$6:$FE$3218)</f>
        <v>14176.39</v>
      </c>
      <c r="G4" s="328" t="str">
        <f>VLOOKUP(A4,'APONTAMENTO CREDENCIAMENTO'!$D$6:$G$3218,3,0)</f>
        <v>01/04/2026</v>
      </c>
      <c r="H4" s="328" t="str">
        <f>VLOOKUP(A4,'APONTAMENTO CREDENCIAMENTO'!$D$6:$G$3218,4,0)</f>
        <v>30/04/2026</v>
      </c>
      <c r="I4" s="135" t="str">
        <f t="shared" si="8"/>
        <v>PE - Pagto. Doc(s):  - Contrato nº 2022/0024622</v>
      </c>
      <c r="J4" s="136">
        <f t="shared" si="9"/>
        <v>14176.39</v>
      </c>
      <c r="K4" s="136">
        <v>0</v>
      </c>
      <c r="L4" s="137" t="str">
        <f>VLOOKUP(A4,'APONTAMENTO CREDENCIAMENTO'!$D$6:$P$3218,5,0)</f>
        <v>NORMA ANGELICA DE OLIVEIRA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6020.2022/0024622-9</v>
      </c>
      <c r="U4" s="144">
        <f t="shared" si="11"/>
        <v>14176.39</v>
      </c>
      <c r="V4" s="145">
        <f t="shared" si="12"/>
        <v>14176.39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2022/0024622 - DRE - MP</v>
      </c>
      <c r="AB4" s="238" t="str">
        <f t="shared" si="13"/>
        <v>NORMA ANGELICA DE OLIVEIRA</v>
      </c>
      <c r="AC4" s="239"/>
      <c r="AD4" s="240"/>
      <c r="AE4" s="242"/>
      <c r="AF4" s="102"/>
    </row>
    <row r="5" spans="1:32" s="57" customFormat="1" ht="20.100000000000001" customHeight="1" x14ac:dyDescent="0.25">
      <c r="A5" s="900" t="s">
        <v>3252</v>
      </c>
      <c r="B5" s="130"/>
      <c r="C5" s="131">
        <f t="shared" si="7"/>
        <v>0</v>
      </c>
      <c r="D5" s="132" t="str">
        <f>VLOOKUP(A5,'APONTAMENTO CREDENCIAMENTO'!$D$6:$P$3218,12,0)</f>
        <v>6020.2022/0025003-0</v>
      </c>
      <c r="E5" s="133"/>
      <c r="F5" s="134">
        <f>SUMIF('APONTAMENTO CREDENCIAMENTO'!$D$6:$D$3218,'ATESTE-LIQ'!A5,'APONTAMENTO CREDENCIAMENTO'!$FE$6:$FE$3218)</f>
        <v>18433.052</v>
      </c>
      <c r="G5" s="328" t="str">
        <f>VLOOKUP(A5,'APONTAMENTO CREDENCIAMENTO'!$D$6:$G$3218,3,0)</f>
        <v>01/04/2026</v>
      </c>
      <c r="H5" s="328" t="str">
        <f>VLOOKUP(A5,'APONTAMENTO CREDENCIAMENTO'!$D$6:$G$3218,4,0)</f>
        <v>30/04/2026</v>
      </c>
      <c r="I5" s="135" t="str">
        <f t="shared" si="8"/>
        <v>PE - Pagto. Doc(s):  - Contrato nº 2022/0025003</v>
      </c>
      <c r="J5" s="136">
        <f t="shared" si="9"/>
        <v>18433.052</v>
      </c>
      <c r="K5" s="136">
        <v>0</v>
      </c>
      <c r="L5" s="137" t="str">
        <f>VLOOKUP(A5,'APONTAMENTO CREDENCIAMENTO'!$D$6:$P$3218,5,0)</f>
        <v>APARECIDA ROSIANE RIBEIRO DA SILVA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6020.2022/0025003-0</v>
      </c>
      <c r="U5" s="144">
        <f t="shared" si="11"/>
        <v>18433.052</v>
      </c>
      <c r="V5" s="145">
        <f t="shared" si="12"/>
        <v>18433.052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2022/0025003 - DRE - MP</v>
      </c>
      <c r="AB5" s="238" t="str">
        <f t="shared" si="13"/>
        <v>APARECIDA ROSIANE RIBEIRO DA SILVA</v>
      </c>
      <c r="AC5" s="239"/>
      <c r="AD5" s="240"/>
      <c r="AE5" s="242"/>
      <c r="AF5" s="102"/>
    </row>
    <row r="6" spans="1:32" s="57" customFormat="1" ht="20.100000000000001" customHeight="1" x14ac:dyDescent="0.25">
      <c r="A6" s="900" t="s">
        <v>3372</v>
      </c>
      <c r="B6" s="130"/>
      <c r="C6" s="131">
        <f t="shared" si="7"/>
        <v>0</v>
      </c>
      <c r="D6" s="132" t="str">
        <f>VLOOKUP(A6,'APONTAMENTO CREDENCIAMENTO'!$D$6:$P$3218,12,0)</f>
        <v>6020.2022/0025347-0</v>
      </c>
      <c r="E6" s="133"/>
      <c r="F6" s="134">
        <f>SUMIF('APONTAMENTO CREDENCIAMENTO'!$D$6:$D$3218,'ATESTE-LIQ'!A6,'APONTAMENTO CREDENCIAMENTO'!$FE$6:$FE$3218)</f>
        <v>20205.11</v>
      </c>
      <c r="G6" s="328" t="str">
        <f>VLOOKUP(A6,'APONTAMENTO CREDENCIAMENTO'!$D$6:$G$3218,3,0)</f>
        <v>01/04/2026</v>
      </c>
      <c r="H6" s="328" t="str">
        <f>VLOOKUP(A6,'APONTAMENTO CREDENCIAMENTO'!$D$6:$G$3218,4,0)</f>
        <v>30/04/2026</v>
      </c>
      <c r="I6" s="135" t="str">
        <f t="shared" si="8"/>
        <v>PE - Pagto. Doc(s):  - Contrato nº 2022/0025347</v>
      </c>
      <c r="J6" s="136">
        <f t="shared" si="9"/>
        <v>20205.11</v>
      </c>
      <c r="K6" s="136">
        <v>0</v>
      </c>
      <c r="L6" s="137" t="str">
        <f>VLOOKUP(A6,'APONTAMENTO CREDENCIAMENTO'!$D$6:$P$3218,5,0)</f>
        <v>MARCIO CARLOS DE FRANCA FERREIRA DA SILVA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6020.2022/0025347-0</v>
      </c>
      <c r="U6" s="144">
        <f t="shared" si="11"/>
        <v>20205.11</v>
      </c>
      <c r="V6" s="145">
        <f t="shared" si="12"/>
        <v>20205.11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2022/0025347 - DRE - MP</v>
      </c>
      <c r="AB6" s="238" t="str">
        <f t="shared" si="13"/>
        <v>MARCIO CARLOS DE FRANCA FERREIRA DA SILVA</v>
      </c>
      <c r="AC6" s="239"/>
      <c r="AD6" s="240"/>
      <c r="AE6" s="242"/>
      <c r="AF6" s="102"/>
    </row>
    <row r="7" spans="1:32" s="57" customFormat="1" ht="20.100000000000001" customHeight="1" x14ac:dyDescent="0.25">
      <c r="A7" s="900" t="s">
        <v>3224</v>
      </c>
      <c r="B7" s="130"/>
      <c r="C7" s="131">
        <f t="shared" si="7"/>
        <v>0</v>
      </c>
      <c r="D7" s="132" t="str">
        <f>VLOOKUP(A7,'APONTAMENTO CREDENCIAMENTO'!$D$6:$P$3218,12,0)</f>
        <v>6020.2022/0025392-6</v>
      </c>
      <c r="E7" s="133"/>
      <c r="F7" s="134">
        <f>SUMIF('APONTAMENTO CREDENCIAMENTO'!$D$6:$D$3218,'ATESTE-LIQ'!A7,'APONTAMENTO CREDENCIAMENTO'!$FE$6:$FE$3218)</f>
        <v>20590.34</v>
      </c>
      <c r="G7" s="328" t="str">
        <f>VLOOKUP(A7,'APONTAMENTO CREDENCIAMENTO'!$D$6:$G$3218,3,0)</f>
        <v>01/04/2026</v>
      </c>
      <c r="H7" s="328" t="str">
        <f>VLOOKUP(A7,'APONTAMENTO CREDENCIAMENTO'!$D$6:$G$3218,4,0)</f>
        <v>30/04/2026</v>
      </c>
      <c r="I7" s="135" t="str">
        <f t="shared" si="8"/>
        <v>PE - Pagto. Doc(s):  - Contrato nº 2022/0025392</v>
      </c>
      <c r="J7" s="136">
        <f t="shared" si="9"/>
        <v>20590.34</v>
      </c>
      <c r="K7" s="136">
        <v>0</v>
      </c>
      <c r="L7" s="137" t="str">
        <f>VLOOKUP(A7,'APONTAMENTO CREDENCIAMENTO'!$D$6:$P$3218,5,0)</f>
        <v>ANA PAULA DOS SANTOS SILVA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6020.2022/0025392-6</v>
      </c>
      <c r="U7" s="144">
        <f t="shared" si="11"/>
        <v>20590.34</v>
      </c>
      <c r="V7" s="145">
        <f t="shared" si="12"/>
        <v>20590.34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2022/0025392 - DRE - MP</v>
      </c>
      <c r="AB7" s="238" t="str">
        <f t="shared" si="13"/>
        <v>ANA PAULA DOS SANTOS SILVA</v>
      </c>
      <c r="AC7" s="239"/>
      <c r="AD7" s="240"/>
      <c r="AE7" s="242"/>
      <c r="AF7" s="102"/>
    </row>
    <row r="8" spans="1:32" s="57" customFormat="1" ht="20.100000000000001" customHeight="1" x14ac:dyDescent="0.25">
      <c r="A8" s="900" t="s">
        <v>3404</v>
      </c>
      <c r="B8" s="130"/>
      <c r="C8" s="131">
        <f t="shared" si="7"/>
        <v>0</v>
      </c>
      <c r="D8" s="132" t="str">
        <f>VLOOKUP(A8,'APONTAMENTO CREDENCIAMENTO'!$D$6:$P$3218,12,0)</f>
        <v>6020.2022/0025638-0</v>
      </c>
      <c r="E8" s="133"/>
      <c r="F8" s="134">
        <f>SUMIF('APONTAMENTO CREDENCIAMENTO'!$D$6:$D$3218,'ATESTE-LIQ'!A8,'APONTAMENTO CREDENCIAMENTO'!$FE$6:$FE$3218)</f>
        <v>20500.453000000001</v>
      </c>
      <c r="G8" s="328" t="str">
        <f>VLOOKUP(A8,'APONTAMENTO CREDENCIAMENTO'!$D$6:$G$3218,3,0)</f>
        <v>01/04/2026</v>
      </c>
      <c r="H8" s="328" t="str">
        <f>VLOOKUP(A8,'APONTAMENTO CREDENCIAMENTO'!$D$6:$G$3218,4,0)</f>
        <v>30/04/2026</v>
      </c>
      <c r="I8" s="135" t="str">
        <f t="shared" si="8"/>
        <v>PE - Pagto. Doc(s):  - Contrato nº 2022/0025638</v>
      </c>
      <c r="J8" s="136">
        <f t="shared" si="9"/>
        <v>20500.453000000001</v>
      </c>
      <c r="K8" s="136">
        <v>0</v>
      </c>
      <c r="L8" s="137" t="str">
        <f>VLOOKUP(A8,'APONTAMENTO CREDENCIAMENTO'!$D$6:$P$3218,5,0)</f>
        <v>RICARDO MATEUS AMBROZIO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6020.2022/0025638-0</v>
      </c>
      <c r="U8" s="144">
        <f t="shared" si="11"/>
        <v>20500.453000000001</v>
      </c>
      <c r="V8" s="145">
        <f t="shared" si="12"/>
        <v>20500.453000000001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2022/0025638 - DRE - MP</v>
      </c>
      <c r="AB8" s="238" t="str">
        <f t="shared" si="13"/>
        <v>RICARDO MATEUS AMBROZIO</v>
      </c>
      <c r="AC8" s="239"/>
      <c r="AD8" s="240"/>
      <c r="AE8" s="242"/>
      <c r="AF8" s="102"/>
    </row>
    <row r="9" spans="1:32" s="57" customFormat="1" ht="20.100000000000001" customHeight="1" x14ac:dyDescent="0.25">
      <c r="A9" s="900" t="s">
        <v>3396</v>
      </c>
      <c r="B9" s="130"/>
      <c r="C9" s="131">
        <f t="shared" si="7"/>
        <v>0</v>
      </c>
      <c r="D9" s="132" t="str">
        <f>VLOOKUP(A9,'APONTAMENTO CREDENCIAMENTO'!$D$6:$P$3218,12,0)</f>
        <v>6020.2022/0025640-2</v>
      </c>
      <c r="E9" s="133"/>
      <c r="F9" s="134">
        <f>SUMIF('APONTAMENTO CREDENCIAMENTO'!$D$6:$D$3218,'ATESTE-LIQ'!A9,'APONTAMENTO CREDENCIAMENTO'!$FE$6:$FE$3218)</f>
        <v>19434.650000000001</v>
      </c>
      <c r="G9" s="328" t="str">
        <f>VLOOKUP(A9,'APONTAMENTO CREDENCIAMENTO'!$D$6:$G$3218,3,0)</f>
        <v>01/04/2026</v>
      </c>
      <c r="H9" s="328" t="str">
        <f>VLOOKUP(A9,'APONTAMENTO CREDENCIAMENTO'!$D$6:$G$3218,4,0)</f>
        <v>30/04/2026</v>
      </c>
      <c r="I9" s="135" t="str">
        <f t="shared" si="8"/>
        <v>PE - Pagto. Doc(s):  - Contrato nº 2022/0025640</v>
      </c>
      <c r="J9" s="136">
        <f t="shared" si="9"/>
        <v>19434.650000000001</v>
      </c>
      <c r="K9" s="136">
        <v>0</v>
      </c>
      <c r="L9" s="137" t="str">
        <f>VLOOKUP(A9,'APONTAMENTO CREDENCIAMENTO'!$D$6:$P$3218,5,0)</f>
        <v>PAULO GOMES DA SILVA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6020.2022/0025640-2</v>
      </c>
      <c r="U9" s="144">
        <f t="shared" si="11"/>
        <v>19434.650000000001</v>
      </c>
      <c r="V9" s="145">
        <f t="shared" si="12"/>
        <v>19434.650000000001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2022/0025640 - DRE - MP</v>
      </c>
      <c r="AB9" s="238" t="str">
        <f t="shared" si="13"/>
        <v>PAULO GOMES DA SILVA</v>
      </c>
      <c r="AC9" s="239"/>
      <c r="AD9" s="240"/>
      <c r="AE9" s="242"/>
      <c r="AF9" s="102"/>
    </row>
    <row r="10" spans="1:32" s="57" customFormat="1" ht="20.100000000000001" customHeight="1" x14ac:dyDescent="0.25">
      <c r="A10" s="900" t="s">
        <v>3296</v>
      </c>
      <c r="B10" s="130"/>
      <c r="C10" s="131">
        <f t="shared" si="7"/>
        <v>0</v>
      </c>
      <c r="D10" s="132" t="str">
        <f>VLOOKUP(A10,'APONTAMENTO CREDENCIAMENTO'!$D$6:$P$3218,12,0)</f>
        <v>6020.2022/0025828-6</v>
      </c>
      <c r="E10" s="133"/>
      <c r="F10" s="134">
        <f>SUMIF('APONTAMENTO CREDENCIAMENTO'!$D$6:$D$3218,'ATESTE-LIQ'!A10,'APONTAMENTO CREDENCIAMENTO'!$FE$6:$FE$3218)</f>
        <v>21540.574000000004</v>
      </c>
      <c r="G10" s="328" t="str">
        <f>VLOOKUP(A10,'APONTAMENTO CREDENCIAMENTO'!$D$6:$G$3218,3,0)</f>
        <v>01/04/2026</v>
      </c>
      <c r="H10" s="328" t="str">
        <f>VLOOKUP(A10,'APONTAMENTO CREDENCIAMENTO'!$D$6:$G$3218,4,0)</f>
        <v>30/04/2026</v>
      </c>
      <c r="I10" s="135" t="str">
        <f t="shared" si="8"/>
        <v>PE - Pagto. Doc(s):  - Contrato nº 2022/0025828</v>
      </c>
      <c r="J10" s="136">
        <f t="shared" si="9"/>
        <v>21540.574000000004</v>
      </c>
      <c r="K10" s="136">
        <v>0</v>
      </c>
      <c r="L10" s="137" t="str">
        <f>VLOOKUP(A10,'APONTAMENTO CREDENCIAMENTO'!$D$6:$P$3218,5,0)</f>
        <v>FABRICIO RORIZ ZIROLDO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6020.2022/0025828-6</v>
      </c>
      <c r="U10" s="144">
        <f t="shared" si="11"/>
        <v>21540.574000000004</v>
      </c>
      <c r="V10" s="145">
        <f t="shared" si="12"/>
        <v>21540.574000000004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2022/0025828 - DRE - MP</v>
      </c>
      <c r="AB10" s="238" t="str">
        <f t="shared" si="13"/>
        <v>FABRICIO RORIZ ZIROLDO</v>
      </c>
      <c r="AC10" s="239"/>
      <c r="AD10" s="240"/>
      <c r="AE10" s="242"/>
      <c r="AF10" s="102"/>
    </row>
    <row r="11" spans="1:32" s="57" customFormat="1" ht="20.100000000000001" customHeight="1" x14ac:dyDescent="0.25">
      <c r="A11" s="900" t="s">
        <v>3268</v>
      </c>
      <c r="B11" s="130"/>
      <c r="C11" s="131">
        <f t="shared" si="7"/>
        <v>0</v>
      </c>
      <c r="D11" s="132" t="str">
        <f>VLOOKUP(A11,'APONTAMENTO CREDENCIAMENTO'!$D$6:$P$3218,12,0)</f>
        <v>6020.2022/0026048-5</v>
      </c>
      <c r="E11" s="133"/>
      <c r="F11" s="134">
        <f>SUMIF('APONTAMENTO CREDENCIAMENTO'!$D$6:$D$3218,'ATESTE-LIQ'!A11,'APONTAMENTO CREDENCIAMENTO'!$FE$6:$FE$3218)</f>
        <v>20718.75</v>
      </c>
      <c r="G11" s="328" t="str">
        <f>VLOOKUP(A11,'APONTAMENTO CREDENCIAMENTO'!$D$6:$G$3218,3,0)</f>
        <v>01/04/2026</v>
      </c>
      <c r="H11" s="328" t="str">
        <f>VLOOKUP(A11,'APONTAMENTO CREDENCIAMENTO'!$D$6:$G$3218,4,0)</f>
        <v>30/04/2026</v>
      </c>
      <c r="I11" s="135" t="str">
        <f t="shared" si="8"/>
        <v>PE - Pagto. Doc(s):  - Contrato nº 2022/0026048</v>
      </c>
      <c r="J11" s="136">
        <f t="shared" si="9"/>
        <v>20718.75</v>
      </c>
      <c r="K11" s="136">
        <v>0</v>
      </c>
      <c r="L11" s="137" t="str">
        <f>VLOOKUP(A11,'APONTAMENTO CREDENCIAMENTO'!$D$6:$P$3218,5,0)</f>
        <v>DEBORA CRISTINA DOS SANTOS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6020.2022/0026048-5</v>
      </c>
      <c r="U11" s="144">
        <f t="shared" si="11"/>
        <v>20718.75</v>
      </c>
      <c r="V11" s="145">
        <f t="shared" si="12"/>
        <v>20718.75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2022/0026048 - DRE - MP</v>
      </c>
      <c r="AB11" s="238" t="str">
        <f t="shared" si="13"/>
        <v>DEBORA CRISTINA DOS SANTOS</v>
      </c>
      <c r="AC11" s="239"/>
      <c r="AD11" s="240"/>
      <c r="AE11" s="242"/>
      <c r="AF11" s="102"/>
    </row>
    <row r="12" spans="1:32" s="57" customFormat="1" ht="20.100000000000001" customHeight="1" x14ac:dyDescent="0.25">
      <c r="A12" s="900" t="s">
        <v>3200</v>
      </c>
      <c r="B12" s="130"/>
      <c r="C12" s="131">
        <f t="shared" si="7"/>
        <v>0</v>
      </c>
      <c r="D12" s="132" t="str">
        <f>VLOOKUP(A12,'APONTAMENTO CREDENCIAMENTO'!$D$6:$P$3218,12,0)</f>
        <v>6020.2022/0026058-2</v>
      </c>
      <c r="E12" s="133"/>
      <c r="F12" s="134">
        <f>SUMIF('APONTAMENTO CREDENCIAMENTO'!$D$6:$D$3218,'ATESTE-LIQ'!A12,'APONTAMENTO CREDENCIAMENTO'!$FE$6:$FE$3218)</f>
        <v>18664.190000000002</v>
      </c>
      <c r="G12" s="328" t="str">
        <f>VLOOKUP(A12,'APONTAMENTO CREDENCIAMENTO'!$D$6:$G$3218,3,0)</f>
        <v>01/04/2026</v>
      </c>
      <c r="H12" s="328" t="str">
        <f>VLOOKUP(A12,'APONTAMENTO CREDENCIAMENTO'!$D$6:$G$3218,4,0)</f>
        <v>30/04/2026</v>
      </c>
      <c r="I12" s="135" t="str">
        <f t="shared" si="8"/>
        <v>PE - Pagto. Doc(s):  - Contrato nº 2022/0026058</v>
      </c>
      <c r="J12" s="136">
        <f t="shared" si="9"/>
        <v>18664.190000000002</v>
      </c>
      <c r="K12" s="136">
        <v>0</v>
      </c>
      <c r="L12" s="137" t="str">
        <f>VLOOKUP(A12,'APONTAMENTO CREDENCIAMENTO'!$D$6:$P$3218,5,0)</f>
        <v>ADERBAL DORIGAN ALVES DA SILVA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6020.2022/0026058-2</v>
      </c>
      <c r="U12" s="144">
        <f t="shared" si="11"/>
        <v>18664.190000000002</v>
      </c>
      <c r="V12" s="145">
        <f t="shared" si="12"/>
        <v>18664.190000000002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2022/0026058 - DRE - MP</v>
      </c>
      <c r="AB12" s="238" t="str">
        <f t="shared" si="13"/>
        <v>ADERBAL DORIGAN ALVES DA SILVA</v>
      </c>
      <c r="AC12" s="239"/>
      <c r="AD12" s="240"/>
      <c r="AE12" s="242"/>
      <c r="AF12" s="102"/>
    </row>
    <row r="13" spans="1:32" s="57" customFormat="1" ht="20.100000000000001" customHeight="1" x14ac:dyDescent="0.25">
      <c r="A13" s="900" t="s">
        <v>3424</v>
      </c>
      <c r="B13" s="130"/>
      <c r="C13" s="131">
        <f t="shared" si="7"/>
        <v>0</v>
      </c>
      <c r="D13" s="132" t="str">
        <f>VLOOKUP(A13,'APONTAMENTO CREDENCIAMENTO'!$D$6:$P$3218,12,0)</f>
        <v>6020.2022/0026528-2</v>
      </c>
      <c r="E13" s="133"/>
      <c r="F13" s="134">
        <f>SUMIF('APONTAMENTO CREDENCIAMENTO'!$D$6:$D$3218,'ATESTE-LIQ'!A13,'APONTAMENTO CREDENCIAMENTO'!$FE$6:$FE$3218)</f>
        <v>25598.33</v>
      </c>
      <c r="G13" s="328" t="str">
        <f>VLOOKUP(A13,'APONTAMENTO CREDENCIAMENTO'!$D$6:$G$3218,3,0)</f>
        <v>01/04/2026</v>
      </c>
      <c r="H13" s="328" t="str">
        <f>VLOOKUP(A13,'APONTAMENTO CREDENCIAMENTO'!$D$6:$G$3218,4,0)</f>
        <v>30/04/2026</v>
      </c>
      <c r="I13" s="135" t="str">
        <f t="shared" si="8"/>
        <v>PE - Pagto. Doc(s):  - Contrato nº 2022/0026528</v>
      </c>
      <c r="J13" s="136">
        <f t="shared" si="9"/>
        <v>25598.33</v>
      </c>
      <c r="K13" s="136">
        <v>0</v>
      </c>
      <c r="L13" s="137" t="str">
        <f>VLOOKUP(A13,'APONTAMENTO CREDENCIAMENTO'!$D$6:$P$3218,5,0)</f>
        <v>ROSANGELA DE FATIMA SANTOS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6020.2022/0026528-2</v>
      </c>
      <c r="U13" s="144">
        <f t="shared" si="11"/>
        <v>25598.33</v>
      </c>
      <c r="V13" s="145">
        <f t="shared" si="12"/>
        <v>25598.33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2022/0026528 - DRE - MP</v>
      </c>
      <c r="AB13" s="238" t="str">
        <f t="shared" si="13"/>
        <v>ROSANGELA DE FATIMA SANTOS</v>
      </c>
      <c r="AC13" s="239"/>
      <c r="AD13" s="240"/>
      <c r="AE13" s="242"/>
      <c r="AF13" s="102"/>
    </row>
    <row r="14" spans="1:32" s="57" customFormat="1" ht="20.100000000000001" customHeight="1" x14ac:dyDescent="0.25">
      <c r="A14" s="900" t="s">
        <v>3240</v>
      </c>
      <c r="B14" s="130"/>
      <c r="C14" s="131">
        <f t="shared" si="7"/>
        <v>0</v>
      </c>
      <c r="D14" s="132" t="str">
        <f>VLOOKUP(A14,'APONTAMENTO CREDENCIAMENTO'!$D$6:$P$3218,12,0)</f>
        <v>6020.2022/0026644-0</v>
      </c>
      <c r="E14" s="133"/>
      <c r="F14" s="134">
        <f>SUMIF('APONTAMENTO CREDENCIAMENTO'!$D$6:$D$3218,'ATESTE-LIQ'!A14,'APONTAMENTO CREDENCIAMENTO'!$FE$6:$FE$3218)</f>
        <v>17508.5</v>
      </c>
      <c r="G14" s="328" t="str">
        <f>VLOOKUP(A14,'APONTAMENTO CREDENCIAMENTO'!$D$6:$G$3218,3,0)</f>
        <v>01/04/2026</v>
      </c>
      <c r="H14" s="328" t="str">
        <f>VLOOKUP(A14,'APONTAMENTO CREDENCIAMENTO'!$D$6:$G$3218,4,0)</f>
        <v>30/04/2026</v>
      </c>
      <c r="I14" s="135" t="str">
        <f t="shared" si="8"/>
        <v>PE - Pagto. Doc(s):  - Contrato nº 2022/0026644</v>
      </c>
      <c r="J14" s="136">
        <f t="shared" si="9"/>
        <v>17508.5</v>
      </c>
      <c r="K14" s="136">
        <v>0</v>
      </c>
      <c r="L14" s="137" t="str">
        <f>VLOOKUP(A14,'APONTAMENTO CREDENCIAMENTO'!$D$6:$P$3218,5,0)</f>
        <v>ANTONIO LUIZ DA SILVA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6020.2022/0026644-0</v>
      </c>
      <c r="U14" s="144">
        <f t="shared" si="11"/>
        <v>17508.5</v>
      </c>
      <c r="V14" s="145">
        <f t="shared" si="12"/>
        <v>17508.5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2022/0026644 - DRE - MP</v>
      </c>
      <c r="AB14" s="238" t="str">
        <f t="shared" si="13"/>
        <v>ANTONIO LUIZ DA SILVA</v>
      </c>
      <c r="AC14" s="239"/>
      <c r="AD14" s="240"/>
      <c r="AE14" s="242"/>
      <c r="AF14" s="102"/>
    </row>
    <row r="15" spans="1:32" s="57" customFormat="1" ht="20.100000000000001" customHeight="1" x14ac:dyDescent="0.25">
      <c r="A15" s="900" t="s">
        <v>3244</v>
      </c>
      <c r="B15" s="130"/>
      <c r="C15" s="131">
        <f t="shared" si="7"/>
        <v>0</v>
      </c>
      <c r="D15" s="132" t="str">
        <f>VLOOKUP(A15,'APONTAMENTO CREDENCIAMENTO'!$D$6:$P$3218,12,0)</f>
        <v>6020.2022/0027253-0</v>
      </c>
      <c r="E15" s="133"/>
      <c r="F15" s="134">
        <f>SUMIF('APONTAMENTO CREDENCIAMENTO'!$D$6:$D$3218,'ATESTE-LIQ'!A15,'APONTAMENTO CREDENCIAMENTO'!$FE$6:$FE$3218)</f>
        <v>20648.735000000001</v>
      </c>
      <c r="G15" s="328" t="str">
        <f>VLOOKUP(A15,'APONTAMENTO CREDENCIAMENTO'!$D$6:$G$3218,3,0)</f>
        <v>01/04/2026</v>
      </c>
      <c r="H15" s="328" t="str">
        <f>VLOOKUP(A15,'APONTAMENTO CREDENCIAMENTO'!$D$6:$G$3218,4,0)</f>
        <v>30/04/2026</v>
      </c>
      <c r="I15" s="135" t="str">
        <f t="shared" si="8"/>
        <v>PE - Pagto. Doc(s):  - Contrato nº 2022/0027253</v>
      </c>
      <c r="J15" s="136">
        <f t="shared" si="9"/>
        <v>20648.735000000001</v>
      </c>
      <c r="K15" s="136">
        <v>0</v>
      </c>
      <c r="L15" s="137" t="str">
        <f>VLOOKUP(A15,'APONTAMENTO CREDENCIAMENTO'!$D$6:$P$3218,5,0)</f>
        <v>ANTONIO SOARES DA SILVA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6020.2022/0027253-0</v>
      </c>
      <c r="U15" s="144">
        <f t="shared" si="11"/>
        <v>20648.735000000001</v>
      </c>
      <c r="V15" s="145">
        <f t="shared" si="12"/>
        <v>20648.735000000001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2022/0027253 - DRE - MP</v>
      </c>
      <c r="AB15" s="238" t="str">
        <f t="shared" si="13"/>
        <v>ANTONIO SOARES DA SILVA</v>
      </c>
      <c r="AC15" s="239"/>
      <c r="AD15" s="240"/>
      <c r="AE15" s="242"/>
      <c r="AF15" s="102"/>
    </row>
    <row r="16" spans="1:32" s="57" customFormat="1" ht="20.100000000000001" customHeight="1" x14ac:dyDescent="0.25">
      <c r="A16" s="900" t="s">
        <v>3292</v>
      </c>
      <c r="B16" s="130"/>
      <c r="C16" s="131">
        <f t="shared" si="7"/>
        <v>0</v>
      </c>
      <c r="D16" s="132" t="str">
        <f>VLOOKUP(A16,'APONTAMENTO CREDENCIAMENTO'!$D$6:$P$3218,12,0)</f>
        <v>6020.2022/0027335-8</v>
      </c>
      <c r="E16" s="133"/>
      <c r="F16" s="134">
        <f>SUMIF('APONTAMENTO CREDENCIAMENTO'!$D$6:$D$3218,'ATESTE-LIQ'!A16,'APONTAMENTO CREDENCIAMENTO'!$FE$6:$FE$3218)</f>
        <v>18939.644</v>
      </c>
      <c r="G16" s="328" t="str">
        <f>VLOOKUP(A16,'APONTAMENTO CREDENCIAMENTO'!$D$6:$G$3218,3,0)</f>
        <v>01/04/2026</v>
      </c>
      <c r="H16" s="328" t="str">
        <f>VLOOKUP(A16,'APONTAMENTO CREDENCIAMENTO'!$D$6:$G$3218,4,0)</f>
        <v>30/04/2026</v>
      </c>
      <c r="I16" s="135" t="str">
        <f t="shared" si="8"/>
        <v>PE - Pagto. Doc(s):  - Contrato nº 2022/0027335</v>
      </c>
      <c r="J16" s="136">
        <f t="shared" si="9"/>
        <v>18939.644</v>
      </c>
      <c r="K16" s="136">
        <v>0</v>
      </c>
      <c r="L16" s="137" t="str">
        <f>VLOOKUP(A16,'APONTAMENTO CREDENCIAMENTO'!$D$6:$P$3218,5,0)</f>
        <v>FABIO SILVA DAS NEVES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6020.2022/0027335-8</v>
      </c>
      <c r="U16" s="144">
        <f t="shared" si="11"/>
        <v>18939.644</v>
      </c>
      <c r="V16" s="145">
        <f t="shared" si="12"/>
        <v>18939.644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2022/0027335 - DRE - MP</v>
      </c>
      <c r="AB16" s="238" t="str">
        <f t="shared" si="13"/>
        <v>FABIO SILVA DAS NEVES</v>
      </c>
      <c r="AC16" s="239"/>
      <c r="AD16" s="240"/>
      <c r="AE16" s="242"/>
      <c r="AF16" s="102"/>
    </row>
    <row r="17" spans="1:32" s="57" customFormat="1" ht="20.100000000000001" customHeight="1" x14ac:dyDescent="0.25">
      <c r="A17" s="900" t="s">
        <v>3320</v>
      </c>
      <c r="B17" s="130"/>
      <c r="C17" s="131">
        <f t="shared" si="7"/>
        <v>0</v>
      </c>
      <c r="D17" s="132" t="str">
        <f>VLOOKUP(A17,'APONTAMENTO CREDENCIAMENTO'!$D$6:$P$3218,12,0)</f>
        <v>6020.2022/0027449-4</v>
      </c>
      <c r="E17" s="133"/>
      <c r="F17" s="134">
        <f>SUMIF('APONTAMENTO CREDENCIAMENTO'!$D$6:$D$3218,'ATESTE-LIQ'!A17,'APONTAMENTO CREDENCIAMENTO'!$FE$6:$FE$3218)</f>
        <v>14632.116</v>
      </c>
      <c r="G17" s="328" t="str">
        <f>VLOOKUP(A17,'APONTAMENTO CREDENCIAMENTO'!$D$6:$G$3218,3,0)</f>
        <v>01/04/2026</v>
      </c>
      <c r="H17" s="328" t="str">
        <f>VLOOKUP(A17,'APONTAMENTO CREDENCIAMENTO'!$D$6:$G$3218,4,0)</f>
        <v>30/04/2026</v>
      </c>
      <c r="I17" s="135" t="str">
        <f t="shared" si="8"/>
        <v>PE - Pagto. Doc(s):  - Contrato nº 2022/0027449</v>
      </c>
      <c r="J17" s="136">
        <f t="shared" si="9"/>
        <v>14632.116</v>
      </c>
      <c r="K17" s="136">
        <v>0</v>
      </c>
      <c r="L17" s="137" t="str">
        <f>VLOOKUP(A17,'APONTAMENTO CREDENCIAMENTO'!$D$6:$P$3218,5,0)</f>
        <v>ISRAEL HIRAOKA MARQUES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6020.2022/0027449-4</v>
      </c>
      <c r="U17" s="144">
        <f t="shared" si="11"/>
        <v>14632.116</v>
      </c>
      <c r="V17" s="145">
        <f t="shared" si="12"/>
        <v>14632.116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2022/0027449 - DRE - MP</v>
      </c>
      <c r="AB17" s="238" t="str">
        <f t="shared" si="13"/>
        <v>ISRAEL HIRAOKA MARQUES</v>
      </c>
      <c r="AC17" s="239"/>
      <c r="AD17" s="240"/>
      <c r="AE17" s="242"/>
      <c r="AF17" s="102"/>
    </row>
    <row r="18" spans="1:32" s="57" customFormat="1" ht="20.100000000000001" customHeight="1" x14ac:dyDescent="0.25">
      <c r="A18" s="900" t="s">
        <v>3444</v>
      </c>
      <c r="B18" s="130"/>
      <c r="C18" s="131">
        <f t="shared" si="7"/>
        <v>0</v>
      </c>
      <c r="D18" s="132" t="str">
        <f>VLOOKUP(A18,'APONTAMENTO CREDENCIAMENTO'!$D$6:$P$3218,12,0)</f>
        <v>6020.2022/0027535-0</v>
      </c>
      <c r="E18" s="133"/>
      <c r="F18" s="134">
        <f>SUMIF('APONTAMENTO CREDENCIAMENTO'!$D$6:$D$3218,'ATESTE-LIQ'!A18,'APONTAMENTO CREDENCIAMENTO'!$FE$6:$FE$3218)</f>
        <v>26086.288000000004</v>
      </c>
      <c r="G18" s="328" t="str">
        <f>VLOOKUP(A18,'APONTAMENTO CREDENCIAMENTO'!$D$6:$G$3218,3,0)</f>
        <v>01/04/2026</v>
      </c>
      <c r="H18" s="328" t="str">
        <f>VLOOKUP(A18,'APONTAMENTO CREDENCIAMENTO'!$D$6:$G$3218,4,0)</f>
        <v>30/04/2026</v>
      </c>
      <c r="I18" s="135" t="str">
        <f t="shared" si="8"/>
        <v>PE - Pagto. Doc(s):  - Contrato nº 2022/0027535</v>
      </c>
      <c r="J18" s="136">
        <f t="shared" si="9"/>
        <v>26086.288000000004</v>
      </c>
      <c r="K18" s="136">
        <v>0</v>
      </c>
      <c r="L18" s="137" t="str">
        <f>VLOOKUP(A18,'APONTAMENTO CREDENCIAMENTO'!$D$6:$P$3218,5,0)</f>
        <v>SIDNEY RODRIGO DE SOUSA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6020.2022/0027535-0</v>
      </c>
      <c r="U18" s="144">
        <f t="shared" si="11"/>
        <v>26086.288000000004</v>
      </c>
      <c r="V18" s="145">
        <f t="shared" si="12"/>
        <v>26086.288000000004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2022/0027535 - DRE - MP</v>
      </c>
      <c r="AB18" s="238" t="str">
        <f t="shared" si="13"/>
        <v>SIDNEY RODRIGO DE SOUSA</v>
      </c>
      <c r="AC18" s="239"/>
      <c r="AD18" s="240"/>
      <c r="AE18" s="242"/>
      <c r="AF18" s="102"/>
    </row>
    <row r="19" spans="1:32" s="57" customFormat="1" ht="20.100000000000001" customHeight="1" x14ac:dyDescent="0.25">
      <c r="A19" s="900" t="s">
        <v>3356</v>
      </c>
      <c r="B19" s="130"/>
      <c r="C19" s="131">
        <f t="shared" si="7"/>
        <v>0</v>
      </c>
      <c r="D19" s="132" t="str">
        <f>VLOOKUP(A19,'APONTAMENTO CREDENCIAMENTO'!$D$6:$P$3218,12,0)</f>
        <v>6020.2022/0027805-8</v>
      </c>
      <c r="E19" s="133"/>
      <c r="F19" s="134">
        <f>SUMIF('APONTAMENTO CREDENCIAMENTO'!$D$6:$D$3218,'ATESTE-LIQ'!A19,'APONTAMENTO CREDENCIAMENTO'!$FE$6:$FE$3218)</f>
        <v>17123.27</v>
      </c>
      <c r="G19" s="328" t="str">
        <f>VLOOKUP(A19,'APONTAMENTO CREDENCIAMENTO'!$D$6:$G$3218,3,0)</f>
        <v>01/04/2026</v>
      </c>
      <c r="H19" s="328" t="str">
        <f>VLOOKUP(A19,'APONTAMENTO CREDENCIAMENTO'!$D$6:$G$3218,4,0)</f>
        <v>30/04/2026</v>
      </c>
      <c r="I19" s="135" t="str">
        <f t="shared" si="8"/>
        <v>PE - Pagto. Doc(s):  - Contrato nº 2022/0027805</v>
      </c>
      <c r="J19" s="136">
        <f t="shared" si="9"/>
        <v>17123.27</v>
      </c>
      <c r="K19" s="136">
        <v>0</v>
      </c>
      <c r="L19" s="137" t="str">
        <f>VLOOKUP(A19,'APONTAMENTO CREDENCIAMENTO'!$D$6:$P$3218,5,0)</f>
        <v>MARCELO APARECIDO CATAO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6020.2022/0027805-8</v>
      </c>
      <c r="U19" s="144">
        <f t="shared" si="11"/>
        <v>17123.27</v>
      </c>
      <c r="V19" s="145">
        <f t="shared" si="12"/>
        <v>17123.27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2022/0027805 - DRE - MP</v>
      </c>
      <c r="AB19" s="238" t="str">
        <f t="shared" si="13"/>
        <v>MARCELO APARECIDO CATAO</v>
      </c>
      <c r="AC19" s="239"/>
      <c r="AD19" s="240"/>
      <c r="AE19" s="242"/>
      <c r="AF19" s="102"/>
    </row>
    <row r="20" spans="1:32" s="57" customFormat="1" ht="20.100000000000001" customHeight="1" x14ac:dyDescent="0.25">
      <c r="A20" s="900" t="s">
        <v>3312</v>
      </c>
      <c r="B20" s="130"/>
      <c r="C20" s="131">
        <f t="shared" si="7"/>
        <v>0</v>
      </c>
      <c r="D20" s="132" t="str">
        <f>VLOOKUP(A20,'APONTAMENTO CREDENCIAMENTO'!$D$6:$P$3218,12,0)</f>
        <v>6020.2022/0027809-0</v>
      </c>
      <c r="E20" s="133"/>
      <c r="F20" s="134">
        <f>SUMIF('APONTAMENTO CREDENCIAMENTO'!$D$6:$D$3218,'ATESTE-LIQ'!A20,'APONTAMENTO CREDENCIAMENTO'!$FE$6:$FE$3218)</f>
        <v>9844.2989999999991</v>
      </c>
      <c r="G20" s="328" t="str">
        <f>VLOOKUP(A20,'APONTAMENTO CREDENCIAMENTO'!$D$6:$G$3218,3,0)</f>
        <v>01/04/2026</v>
      </c>
      <c r="H20" s="328" t="str">
        <f>VLOOKUP(A20,'APONTAMENTO CREDENCIAMENTO'!$D$6:$G$3218,4,0)</f>
        <v>30/04/2026</v>
      </c>
      <c r="I20" s="135" t="str">
        <f t="shared" si="8"/>
        <v>PE - Pagto. Doc(s):  - Contrato nº 2022/0027809</v>
      </c>
      <c r="J20" s="136">
        <f t="shared" si="9"/>
        <v>9844.2989999999991</v>
      </c>
      <c r="K20" s="136">
        <v>0</v>
      </c>
      <c r="L20" s="137" t="str">
        <f>VLOOKUP(A20,'APONTAMENTO CREDENCIAMENTO'!$D$6:$P$3218,5,0)</f>
        <v>GIVANILDE NUNES DOS SANTOS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6020.2022/0027809-0</v>
      </c>
      <c r="U20" s="144">
        <f t="shared" si="11"/>
        <v>9844.2989999999991</v>
      </c>
      <c r="V20" s="145">
        <f t="shared" si="12"/>
        <v>9844.2989999999991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2022/0027809 - DRE - MP</v>
      </c>
      <c r="AB20" s="238" t="str">
        <f t="shared" si="13"/>
        <v>GIVANILDE NUNES DOS SANTOS</v>
      </c>
      <c r="AC20" s="239"/>
      <c r="AD20" s="240"/>
      <c r="AE20" s="242"/>
      <c r="AF20" s="102"/>
    </row>
    <row r="21" spans="1:32" s="57" customFormat="1" ht="20.100000000000001" customHeight="1" x14ac:dyDescent="0.25">
      <c r="A21" s="900" t="s">
        <v>3368</v>
      </c>
      <c r="B21" s="130"/>
      <c r="C21" s="131">
        <f t="shared" si="7"/>
        <v>0</v>
      </c>
      <c r="D21" s="132" t="str">
        <f>VLOOKUP(A21,'APONTAMENTO CREDENCIAMENTO'!$D$6:$P$3218,12,0)</f>
        <v>6020.2022/0028404-0</v>
      </c>
      <c r="E21" s="133"/>
      <c r="F21" s="134">
        <f>SUMIF('APONTAMENTO CREDENCIAMENTO'!$D$6:$D$3218,'ATESTE-LIQ'!A21,'APONTAMENTO CREDENCIAMENTO'!$FE$6:$FE$3218)</f>
        <v>13057.723666666665</v>
      </c>
      <c r="G21" s="328" t="str">
        <f>VLOOKUP(A21,'APONTAMENTO CREDENCIAMENTO'!$D$6:$G$3218,3,0)</f>
        <v>01/04/2026</v>
      </c>
      <c r="H21" s="328" t="str">
        <f>VLOOKUP(A21,'APONTAMENTO CREDENCIAMENTO'!$D$6:$G$3218,4,0)</f>
        <v>30/04/2026</v>
      </c>
      <c r="I21" s="135" t="str">
        <f t="shared" si="8"/>
        <v>PE - Pagto. Doc(s):  - Contrato nº 2022/0028404</v>
      </c>
      <c r="J21" s="136">
        <f t="shared" si="9"/>
        <v>13057.723666666665</v>
      </c>
      <c r="K21" s="136">
        <v>0</v>
      </c>
      <c r="L21" s="137" t="str">
        <f>VLOOKUP(A21,'APONTAMENTO CREDENCIAMENTO'!$D$6:$P$3218,5,0)</f>
        <v>MARCIA LOVITTO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6020.2022/0028404-0</v>
      </c>
      <c r="U21" s="144">
        <f t="shared" si="11"/>
        <v>13057.723666666665</v>
      </c>
      <c r="V21" s="145">
        <f t="shared" si="12"/>
        <v>13057.723666666665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2022/0028404 - DRE - MP</v>
      </c>
      <c r="AB21" s="238" t="str">
        <f t="shared" si="13"/>
        <v>MARCIA LOVITTO</v>
      </c>
      <c r="AC21" s="239"/>
      <c r="AD21" s="240"/>
      <c r="AE21" s="242"/>
      <c r="AF21" s="102"/>
    </row>
    <row r="22" spans="1:32" s="57" customFormat="1" ht="20.100000000000001" customHeight="1" x14ac:dyDescent="0.25">
      <c r="A22" s="900" t="s">
        <v>3264</v>
      </c>
      <c r="B22" s="130"/>
      <c r="C22" s="131">
        <f t="shared" si="7"/>
        <v>0</v>
      </c>
      <c r="D22" s="132" t="str">
        <f>VLOOKUP(A22,'APONTAMENTO CREDENCIAMENTO'!$D$6:$P$3218,12,0)</f>
        <v>6020.2022/0028754-5</v>
      </c>
      <c r="E22" s="133"/>
      <c r="F22" s="134">
        <f>SUMIF('APONTAMENTO CREDENCIAMENTO'!$D$6:$D$3218,'ATESTE-LIQ'!A22,'APONTAMENTO CREDENCIAMENTO'!$FE$6:$FE$3218)</f>
        <v>18410.756000000005</v>
      </c>
      <c r="G22" s="328" t="str">
        <f>VLOOKUP(A22,'APONTAMENTO CREDENCIAMENTO'!$D$6:$G$3218,3,0)</f>
        <v>01/04/2026</v>
      </c>
      <c r="H22" s="328" t="str">
        <f>VLOOKUP(A22,'APONTAMENTO CREDENCIAMENTO'!$D$6:$G$3218,4,0)</f>
        <v>30/04/2026</v>
      </c>
      <c r="I22" s="135" t="str">
        <f t="shared" si="8"/>
        <v>PE - Pagto. Doc(s):  - Contrato nº 2022/0028754</v>
      </c>
      <c r="J22" s="136">
        <f t="shared" si="9"/>
        <v>18410.756000000005</v>
      </c>
      <c r="K22" s="136">
        <v>0</v>
      </c>
      <c r="L22" s="137" t="str">
        <f>VLOOKUP(A22,'APONTAMENTO CREDENCIAMENTO'!$D$6:$P$3218,5,0)</f>
        <v>DAIANE SOARES LOPES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6020.2022/0028754-5</v>
      </c>
      <c r="U22" s="144">
        <f t="shared" si="11"/>
        <v>18410.756000000005</v>
      </c>
      <c r="V22" s="145">
        <f t="shared" si="12"/>
        <v>18410.756000000005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2022/0028754 - DRE - MP</v>
      </c>
      <c r="AB22" s="238" t="str">
        <f t="shared" si="13"/>
        <v>DAIANE SOARES LOPES</v>
      </c>
      <c r="AC22" s="239"/>
      <c r="AD22" s="240"/>
      <c r="AE22" s="242"/>
      <c r="AF22" s="102"/>
    </row>
    <row r="23" spans="1:32" s="57" customFormat="1" ht="20.100000000000001" customHeight="1" x14ac:dyDescent="0.25">
      <c r="A23" s="900" t="s">
        <v>3236</v>
      </c>
      <c r="B23" s="130"/>
      <c r="C23" s="131">
        <f t="shared" si="7"/>
        <v>0</v>
      </c>
      <c r="D23" s="132" t="str">
        <f>VLOOKUP(A23,'APONTAMENTO CREDENCIAMENTO'!$D$6:$P$3218,12,0)</f>
        <v>6020.2022/0029203-4</v>
      </c>
      <c r="E23" s="133"/>
      <c r="F23" s="134">
        <f>SUMIF('APONTAMENTO CREDENCIAMENTO'!$D$6:$D$3218,'ATESTE-LIQ'!A23,'APONTAMENTO CREDENCIAMENTO'!$FE$6:$FE$3218)</f>
        <v>15197.119999999999</v>
      </c>
      <c r="G23" s="328" t="str">
        <f>VLOOKUP(A23,'APONTAMENTO CREDENCIAMENTO'!$D$6:$G$3218,3,0)</f>
        <v>01/04/2026</v>
      </c>
      <c r="H23" s="328" t="str">
        <f>VLOOKUP(A23,'APONTAMENTO CREDENCIAMENTO'!$D$6:$G$3218,4,0)</f>
        <v>30/04/2026</v>
      </c>
      <c r="I23" s="135" t="str">
        <f t="shared" si="8"/>
        <v>PE - Pagto. Doc(s):  - Contrato nº 2022/0029203</v>
      </c>
      <c r="J23" s="136">
        <f t="shared" si="9"/>
        <v>15197.119999999999</v>
      </c>
      <c r="K23" s="136">
        <v>0</v>
      </c>
      <c r="L23" s="137" t="str">
        <f>VLOOKUP(A23,'APONTAMENTO CREDENCIAMENTO'!$D$6:$P$3218,5,0)</f>
        <v>ANTONIO CARLOS DIAS BEZERRA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6020.2022/0029203-4</v>
      </c>
      <c r="U23" s="144">
        <f t="shared" si="11"/>
        <v>15197.119999999999</v>
      </c>
      <c r="V23" s="145">
        <f t="shared" si="12"/>
        <v>15197.119999999999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2022/0029203 - DRE - MP</v>
      </c>
      <c r="AB23" s="238" t="str">
        <f t="shared" si="13"/>
        <v>ANTONIO CARLOS DIAS BEZERRA</v>
      </c>
      <c r="AC23" s="239"/>
      <c r="AD23" s="240"/>
      <c r="AE23" s="242"/>
      <c r="AF23" s="102"/>
    </row>
    <row r="24" spans="1:32" s="57" customFormat="1" ht="20.100000000000001" customHeight="1" x14ac:dyDescent="0.25">
      <c r="A24" s="900" t="s">
        <v>3376</v>
      </c>
      <c r="B24" s="130"/>
      <c r="C24" s="131">
        <f t="shared" si="7"/>
        <v>0</v>
      </c>
      <c r="D24" s="132" t="str">
        <f>VLOOKUP(A24,'APONTAMENTO CREDENCIAMENTO'!$D$6:$P$3218,12,0)</f>
        <v>6020.2022/0029308-1</v>
      </c>
      <c r="E24" s="133"/>
      <c r="F24" s="134">
        <f>SUMIF('APONTAMENTO CREDENCIAMENTO'!$D$6:$D$3218,'ATESTE-LIQ'!A24,'APONTAMENTO CREDENCIAMENTO'!$FE$6:$FE$3218)</f>
        <v>22407.693000000003</v>
      </c>
      <c r="G24" s="328" t="str">
        <f>VLOOKUP(A24,'APONTAMENTO CREDENCIAMENTO'!$D$6:$G$3218,3,0)</f>
        <v>01/04/2026</v>
      </c>
      <c r="H24" s="328" t="str">
        <f>VLOOKUP(A24,'APONTAMENTO CREDENCIAMENTO'!$D$6:$G$3218,4,0)</f>
        <v>30/04/2026</v>
      </c>
      <c r="I24" s="135" t="str">
        <f t="shared" si="8"/>
        <v>PE - Pagto. Doc(s):  - Contrato nº 2022/0029308</v>
      </c>
      <c r="J24" s="136">
        <f t="shared" si="9"/>
        <v>22407.693000000003</v>
      </c>
      <c r="K24" s="136">
        <v>0</v>
      </c>
      <c r="L24" s="137" t="str">
        <f>VLOOKUP(A24,'APONTAMENTO CREDENCIAMENTO'!$D$6:$P$3218,5,0)</f>
        <v>MARCOS ALVES DA SILVA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6020.2022/0029308-1</v>
      </c>
      <c r="U24" s="144">
        <f t="shared" si="11"/>
        <v>22407.693000000003</v>
      </c>
      <c r="V24" s="145">
        <f t="shared" si="12"/>
        <v>22407.693000000003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2022/0029308 - DRE - MP</v>
      </c>
      <c r="AB24" s="238" t="str">
        <f t="shared" si="13"/>
        <v>MARCOS ALVES DA SILVA</v>
      </c>
      <c r="AC24" s="239"/>
      <c r="AD24" s="240"/>
      <c r="AE24" s="242"/>
      <c r="AF24" s="102"/>
    </row>
    <row r="25" spans="1:32" s="57" customFormat="1" ht="20.100000000000001" customHeight="1" x14ac:dyDescent="0.25">
      <c r="A25" s="900" t="s">
        <v>3256</v>
      </c>
      <c r="B25" s="130"/>
      <c r="C25" s="131">
        <f t="shared" si="7"/>
        <v>0</v>
      </c>
      <c r="D25" s="132" t="str">
        <f>VLOOKUP(A25,'APONTAMENTO CREDENCIAMENTO'!$D$6:$P$3218,12,0)</f>
        <v>6020.2022/0029513-0</v>
      </c>
      <c r="E25" s="133"/>
      <c r="F25" s="134">
        <f>SUMIF('APONTAMENTO CREDENCIAMENTO'!$D$6:$D$3218,'ATESTE-LIQ'!A25,'APONTAMENTO CREDENCIAMENTO'!$FE$6:$FE$3218)</f>
        <v>20012.494999999999</v>
      </c>
      <c r="G25" s="328" t="str">
        <f>VLOOKUP(A25,'APONTAMENTO CREDENCIAMENTO'!$D$6:$G$3218,3,0)</f>
        <v>01/04/2026</v>
      </c>
      <c r="H25" s="328" t="str">
        <f>VLOOKUP(A25,'APONTAMENTO CREDENCIAMENTO'!$D$6:$G$3218,4,0)</f>
        <v>30/04/2026</v>
      </c>
      <c r="I25" s="135" t="str">
        <f t="shared" si="8"/>
        <v>PE - Pagto. Doc(s):  - Contrato nº 2022/0029513</v>
      </c>
      <c r="J25" s="136">
        <f t="shared" si="9"/>
        <v>20012.494999999999</v>
      </c>
      <c r="K25" s="136">
        <v>0</v>
      </c>
      <c r="L25" s="137" t="str">
        <f>VLOOKUP(A25,'APONTAMENTO CREDENCIAMENTO'!$D$6:$P$3218,5,0)</f>
        <v>ARLETE DE VILMA DA LUZ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6020.2022/0029513-0</v>
      </c>
      <c r="U25" s="144">
        <f t="shared" si="11"/>
        <v>20012.494999999999</v>
      </c>
      <c r="V25" s="145">
        <f t="shared" si="12"/>
        <v>20012.494999999999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2022/0029513 - DRE - MP</v>
      </c>
      <c r="AB25" s="238" t="str">
        <f t="shared" si="13"/>
        <v>ARLETE DE VILMA DA LUZ</v>
      </c>
      <c r="AC25" s="239"/>
      <c r="AD25" s="240"/>
      <c r="AE25" s="242"/>
      <c r="AF25" s="102"/>
    </row>
    <row r="26" spans="1:32" s="57" customFormat="1" ht="20.100000000000001" customHeight="1" x14ac:dyDescent="0.25">
      <c r="A26" s="900" t="s">
        <v>3364</v>
      </c>
      <c r="B26" s="130"/>
      <c r="C26" s="131">
        <f t="shared" si="7"/>
        <v>0</v>
      </c>
      <c r="D26" s="132" t="str">
        <f>VLOOKUP(A26,'APONTAMENTO CREDENCIAMENTO'!$D$6:$P$3218,12,0)</f>
        <v>6020.2022/0029566-1</v>
      </c>
      <c r="E26" s="133"/>
      <c r="F26" s="134">
        <f>SUMIF('APONTAMENTO CREDENCIAMENTO'!$D$6:$D$3218,'ATESTE-LIQ'!A26,'APONTAMENTO CREDENCIAMENTO'!$FE$6:$FE$3218)</f>
        <v>16855.54</v>
      </c>
      <c r="G26" s="328" t="str">
        <f>VLOOKUP(A26,'APONTAMENTO CREDENCIAMENTO'!$D$6:$G$3218,3,0)</f>
        <v>01/04/2026</v>
      </c>
      <c r="H26" s="328" t="str">
        <f>VLOOKUP(A26,'APONTAMENTO CREDENCIAMENTO'!$D$6:$G$3218,4,0)</f>
        <v>30/04/2026</v>
      </c>
      <c r="I26" s="135" t="str">
        <f t="shared" si="8"/>
        <v>PE - Pagto. Doc(s):  - Contrato nº 2022/0029566</v>
      </c>
      <c r="J26" s="136">
        <f t="shared" si="9"/>
        <v>16855.54</v>
      </c>
      <c r="K26" s="136">
        <v>0</v>
      </c>
      <c r="L26" s="137" t="str">
        <f>VLOOKUP(A26,'APONTAMENTO CREDENCIAMENTO'!$D$6:$P$3218,5,0)</f>
        <v>MARCELO INACIO DA LUZ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6020.2022/0029566-1</v>
      </c>
      <c r="U26" s="144">
        <f t="shared" si="11"/>
        <v>16855.54</v>
      </c>
      <c r="V26" s="145">
        <f t="shared" si="12"/>
        <v>16855.54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2022/0029566 - DRE - MP</v>
      </c>
      <c r="AB26" s="238" t="str">
        <f t="shared" si="13"/>
        <v>MARCELO INACIO DA LUZ</v>
      </c>
      <c r="AC26" s="239"/>
      <c r="AD26" s="240"/>
      <c r="AE26" s="242"/>
      <c r="AF26" s="102"/>
    </row>
    <row r="27" spans="1:32" s="57" customFormat="1" ht="20.100000000000001" customHeight="1" x14ac:dyDescent="0.25">
      <c r="A27" s="900" t="s">
        <v>3384</v>
      </c>
      <c r="B27" s="130"/>
      <c r="C27" s="131">
        <f t="shared" si="7"/>
        <v>0</v>
      </c>
      <c r="D27" s="132" t="str">
        <f>VLOOKUP(A27,'APONTAMENTO CREDENCIAMENTO'!$D$6:$P$3218,12,0)</f>
        <v>6020.2022/0029679-0</v>
      </c>
      <c r="E27" s="133"/>
      <c r="F27" s="134">
        <f>SUMIF('APONTAMENTO CREDENCIAMENTO'!$D$6:$D$3218,'ATESTE-LIQ'!A27,'APONTAMENTO CREDENCIAMENTO'!$FE$6:$FE$3218)</f>
        <v>14458.892</v>
      </c>
      <c r="G27" s="328" t="str">
        <f>VLOOKUP(A27,'APONTAMENTO CREDENCIAMENTO'!$D$6:$G$3218,3,0)</f>
        <v>01/04/2026</v>
      </c>
      <c r="H27" s="328" t="str">
        <f>VLOOKUP(A27,'APONTAMENTO CREDENCIAMENTO'!$D$6:$G$3218,4,0)</f>
        <v>30/04/2026</v>
      </c>
      <c r="I27" s="135" t="str">
        <f t="shared" si="8"/>
        <v>PE - Pagto. Doc(s):  - Contrato nº 2022/0029679</v>
      </c>
      <c r="J27" s="136">
        <f t="shared" si="9"/>
        <v>14458.892</v>
      </c>
      <c r="K27" s="136">
        <v>0</v>
      </c>
      <c r="L27" s="137" t="str">
        <f>VLOOKUP(A27,'APONTAMENTO CREDENCIAMENTO'!$D$6:$P$3218,5,0)</f>
        <v>NATERCIO OLIVA DE QUEIROZ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6020.2022/0029679-0</v>
      </c>
      <c r="U27" s="144">
        <f t="shared" si="11"/>
        <v>14458.892</v>
      </c>
      <c r="V27" s="145">
        <f t="shared" si="12"/>
        <v>14458.892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2022/0029679 - DRE - MP</v>
      </c>
      <c r="AB27" s="238" t="str">
        <f t="shared" si="13"/>
        <v>NATERCIO OLIVA DE QUEIROZ</v>
      </c>
      <c r="AC27" s="239"/>
      <c r="AD27" s="240"/>
      <c r="AE27" s="242"/>
      <c r="AF27" s="102"/>
    </row>
    <row r="28" spans="1:32" s="57" customFormat="1" ht="20.100000000000001" customHeight="1" x14ac:dyDescent="0.25">
      <c r="A28" s="900" t="s">
        <v>3204</v>
      </c>
      <c r="B28" s="130"/>
      <c r="C28" s="131">
        <f t="shared" si="7"/>
        <v>0</v>
      </c>
      <c r="D28" s="132" t="str">
        <f>VLOOKUP(A28,'APONTAMENTO CREDENCIAMENTO'!$D$6:$P$3218,12,0)</f>
        <v>6020.2022/0029880-6</v>
      </c>
      <c r="E28" s="133"/>
      <c r="F28" s="134">
        <f>SUMIF('APONTAMENTO CREDENCIAMENTO'!$D$6:$D$3218,'ATESTE-LIQ'!A28,'APONTAMENTO CREDENCIAMENTO'!$FE$6:$FE$3218)</f>
        <v>11999.970000000001</v>
      </c>
      <c r="G28" s="328" t="str">
        <f>VLOOKUP(A28,'APONTAMENTO CREDENCIAMENTO'!$D$6:$G$3218,3,0)</f>
        <v>01/04/2026</v>
      </c>
      <c r="H28" s="328" t="str">
        <f>VLOOKUP(A28,'APONTAMENTO CREDENCIAMENTO'!$D$6:$G$3218,4,0)</f>
        <v>30/04/2026</v>
      </c>
      <c r="I28" s="135" t="str">
        <f t="shared" si="8"/>
        <v>PE - Pagto. Doc(s):  - Contrato nº 2022/0029880</v>
      </c>
      <c r="J28" s="136">
        <f t="shared" si="9"/>
        <v>11999.970000000001</v>
      </c>
      <c r="K28" s="136">
        <v>0</v>
      </c>
      <c r="L28" s="137" t="str">
        <f>VLOOKUP(A28,'APONTAMENTO CREDENCIAMENTO'!$D$6:$P$3218,5,0)</f>
        <v>AGUINALDO SILVEIRA SOUZA JUNIOR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6020.2022/0029880-6</v>
      </c>
      <c r="U28" s="144">
        <f t="shared" si="11"/>
        <v>11999.970000000001</v>
      </c>
      <c r="V28" s="145">
        <f t="shared" si="12"/>
        <v>11999.970000000001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2022/0029880 - DRE - MP</v>
      </c>
      <c r="AB28" s="238" t="str">
        <f t="shared" si="13"/>
        <v>AGUINALDO SILVEIRA SOUZA JUNIOR</v>
      </c>
      <c r="AC28" s="239"/>
      <c r="AD28" s="240"/>
      <c r="AE28" s="242"/>
      <c r="AF28" s="102"/>
    </row>
    <row r="29" spans="1:32" s="57" customFormat="1" ht="20.100000000000001" customHeight="1" x14ac:dyDescent="0.25">
      <c r="A29" s="900" t="s">
        <v>3348</v>
      </c>
      <c r="B29" s="130"/>
      <c r="C29" s="131">
        <f t="shared" si="7"/>
        <v>0</v>
      </c>
      <c r="D29" s="132" t="str">
        <f>VLOOKUP(A29,'APONTAMENTO CREDENCIAMENTO'!$D$6:$P$3218,12,0)</f>
        <v>6020.2022/0030222-6</v>
      </c>
      <c r="E29" s="133"/>
      <c r="F29" s="134">
        <f>SUMIF('APONTAMENTO CREDENCIAMENTO'!$D$6:$D$3218,'ATESTE-LIQ'!A29,'APONTAMENTO CREDENCIAMENTO'!$FE$6:$FE$3218)</f>
        <v>13637.697</v>
      </c>
      <c r="G29" s="328" t="str">
        <f>VLOOKUP(A29,'APONTAMENTO CREDENCIAMENTO'!$D$6:$G$3218,3,0)</f>
        <v>01/04/2026</v>
      </c>
      <c r="H29" s="328" t="str">
        <f>VLOOKUP(A29,'APONTAMENTO CREDENCIAMENTO'!$D$6:$G$3218,4,0)</f>
        <v>30/04/2026</v>
      </c>
      <c r="I29" s="135" t="str">
        <f t="shared" si="8"/>
        <v>PE - Pagto. Doc(s):  - Contrato nº 2022/0030222</v>
      </c>
      <c r="J29" s="136">
        <f t="shared" si="9"/>
        <v>13637.697</v>
      </c>
      <c r="K29" s="136">
        <v>0</v>
      </c>
      <c r="L29" s="137" t="str">
        <f>VLOOKUP(A29,'APONTAMENTO CREDENCIAMENTO'!$D$6:$P$3218,5,0)</f>
        <v>JOSENILTON FELIX DOS ANJOS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6020.2022/0030222-6</v>
      </c>
      <c r="U29" s="144">
        <f t="shared" si="11"/>
        <v>13637.697</v>
      </c>
      <c r="V29" s="145">
        <f t="shared" si="12"/>
        <v>13637.697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2022/0030222 - DRE - MP</v>
      </c>
      <c r="AB29" s="238" t="str">
        <f t="shared" si="13"/>
        <v>JOSENILTON FELIX DOS ANJOS</v>
      </c>
      <c r="AC29" s="239"/>
      <c r="AD29" s="240"/>
      <c r="AE29" s="242"/>
      <c r="AF29" s="102"/>
    </row>
    <row r="30" spans="1:32" s="57" customFormat="1" ht="20.100000000000001" customHeight="1" x14ac:dyDescent="0.25">
      <c r="A30" s="900" t="s">
        <v>3324</v>
      </c>
      <c r="B30" s="130"/>
      <c r="C30" s="131">
        <f t="shared" si="7"/>
        <v>0</v>
      </c>
      <c r="D30" s="132" t="str">
        <f>VLOOKUP(A30,'APONTAMENTO CREDENCIAMENTO'!$D$6:$P$3218,12,0)</f>
        <v>6020.2022/0030463-6</v>
      </c>
      <c r="E30" s="133"/>
      <c r="F30" s="134">
        <f>SUMIF('APONTAMENTO CREDENCIAMENTO'!$D$6:$D$3218,'ATESTE-LIQ'!A30,'APONTAMENTO CREDENCIAMENTO'!$FE$6:$FE$3218)</f>
        <v>23984.156999999999</v>
      </c>
      <c r="G30" s="328" t="str">
        <f>VLOOKUP(A30,'APONTAMENTO CREDENCIAMENTO'!$D$6:$G$3218,3,0)</f>
        <v>01/04/2026</v>
      </c>
      <c r="H30" s="328" t="str">
        <f>VLOOKUP(A30,'APONTAMENTO CREDENCIAMENTO'!$D$6:$G$3218,4,0)</f>
        <v>30/04/2026</v>
      </c>
      <c r="I30" s="135" t="str">
        <f t="shared" si="8"/>
        <v>PE - Pagto. Doc(s):  - Contrato nº 2022/0030463</v>
      </c>
      <c r="J30" s="136">
        <f t="shared" si="9"/>
        <v>23984.156999999999</v>
      </c>
      <c r="K30" s="136">
        <v>0</v>
      </c>
      <c r="L30" s="137" t="str">
        <f>VLOOKUP(A30,'APONTAMENTO CREDENCIAMENTO'!$D$6:$P$3218,5,0)</f>
        <v>IVANILDO ESCARRANARO DOS SANTOS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6020.2022/0030463-6</v>
      </c>
      <c r="U30" s="144">
        <f t="shared" si="11"/>
        <v>23984.156999999999</v>
      </c>
      <c r="V30" s="145">
        <f t="shared" si="12"/>
        <v>23984.156999999999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2022/0030463 - DRE - MP</v>
      </c>
      <c r="AB30" s="238" t="str">
        <f t="shared" si="13"/>
        <v>IVANILDO ESCARRANARO DOS SANTOS</v>
      </c>
      <c r="AC30" s="239"/>
      <c r="AD30" s="240"/>
      <c r="AE30" s="242"/>
      <c r="AF30" s="102"/>
    </row>
    <row r="31" spans="1:32" s="57" customFormat="1" ht="20.100000000000001" customHeight="1" x14ac:dyDescent="0.25">
      <c r="A31" s="900" t="s">
        <v>3336</v>
      </c>
      <c r="B31" s="130"/>
      <c r="C31" s="131">
        <f t="shared" si="7"/>
        <v>0</v>
      </c>
      <c r="D31" s="132" t="str">
        <f>VLOOKUP(A31,'APONTAMENTO CREDENCIAMENTO'!$D$6:$P$3218,12,0)</f>
        <v>6020.2022/0030467-9</v>
      </c>
      <c r="E31" s="133"/>
      <c r="F31" s="134">
        <f>SUMIF('APONTAMENTO CREDENCIAMENTO'!$D$6:$D$3218,'ATESTE-LIQ'!A31,'APONTAMENTO CREDENCIAMENTO'!$FE$6:$FE$3218)</f>
        <v>24808.960000000003</v>
      </c>
      <c r="G31" s="328" t="str">
        <f>VLOOKUP(A31,'APONTAMENTO CREDENCIAMENTO'!$D$6:$G$3218,3,0)</f>
        <v>01/04/2026</v>
      </c>
      <c r="H31" s="328" t="str">
        <f>VLOOKUP(A31,'APONTAMENTO CREDENCIAMENTO'!$D$6:$G$3218,4,0)</f>
        <v>30/04/2026</v>
      </c>
      <c r="I31" s="135" t="str">
        <f t="shared" si="8"/>
        <v>PE - Pagto. Doc(s):  - Contrato nº 2022/0030467</v>
      </c>
      <c r="J31" s="136">
        <f t="shared" si="9"/>
        <v>24808.960000000003</v>
      </c>
      <c r="K31" s="136">
        <v>0</v>
      </c>
      <c r="L31" s="137" t="str">
        <f>VLOOKUP(A31,'APONTAMENTO CREDENCIAMENTO'!$D$6:$P$3218,5,0)</f>
        <v>JOSE ANDRADE CUNHA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6020.2022/0030467-9</v>
      </c>
      <c r="U31" s="144">
        <f t="shared" si="11"/>
        <v>24808.960000000003</v>
      </c>
      <c r="V31" s="145">
        <f t="shared" si="12"/>
        <v>24808.960000000003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2022/0030467 - DRE - MP</v>
      </c>
      <c r="AB31" s="238" t="str">
        <f t="shared" si="13"/>
        <v>JOSE ANDRADE CUNHA</v>
      </c>
      <c r="AC31" s="239"/>
      <c r="AD31" s="240"/>
      <c r="AE31" s="242"/>
      <c r="AF31" s="102"/>
    </row>
    <row r="32" spans="1:32" s="57" customFormat="1" ht="20.100000000000001" customHeight="1" x14ac:dyDescent="0.25">
      <c r="A32" s="900" t="s">
        <v>3344</v>
      </c>
      <c r="B32" s="130"/>
      <c r="C32" s="131">
        <f t="shared" si="7"/>
        <v>0</v>
      </c>
      <c r="D32" s="132" t="str">
        <f>VLOOKUP(A32,'APONTAMENTO CREDENCIAMENTO'!$D$6:$P$3218,12,0)</f>
        <v>6020.2022/0030473-3</v>
      </c>
      <c r="E32" s="133"/>
      <c r="F32" s="134">
        <f>SUMIF('APONTAMENTO CREDENCIAMENTO'!$D$6:$D$3218,'ATESTE-LIQ'!A32,'APONTAMENTO CREDENCIAMENTO'!$FE$6:$FE$3218)</f>
        <v>12372.137000000001</v>
      </c>
      <c r="G32" s="328" t="str">
        <f>VLOOKUP(A32,'APONTAMENTO CREDENCIAMENTO'!$D$6:$G$3218,3,0)</f>
        <v>01/04/2026</v>
      </c>
      <c r="H32" s="328" t="str">
        <f>VLOOKUP(A32,'APONTAMENTO CREDENCIAMENTO'!$D$6:$G$3218,4,0)</f>
        <v>30/04/2026</v>
      </c>
      <c r="I32" s="135" t="str">
        <f t="shared" si="8"/>
        <v>PE - Pagto. Doc(s):  - Contrato nº 2022/0030473</v>
      </c>
      <c r="J32" s="136">
        <f t="shared" si="9"/>
        <v>12372.137000000001</v>
      </c>
      <c r="K32" s="136">
        <v>0</v>
      </c>
      <c r="L32" s="137" t="str">
        <f>VLOOKUP(A32,'APONTAMENTO CREDENCIAMENTO'!$D$6:$P$3218,5,0)</f>
        <v>JOSE SOARES NETO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6020.2022/0030473-3</v>
      </c>
      <c r="U32" s="144">
        <f t="shared" si="11"/>
        <v>12372.137000000001</v>
      </c>
      <c r="V32" s="145">
        <f t="shared" si="12"/>
        <v>12372.137000000001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2022/0030473 - DRE - MP</v>
      </c>
      <c r="AB32" s="238" t="str">
        <f t="shared" si="13"/>
        <v>JOSE SOARES NETO</v>
      </c>
      <c r="AC32" s="239"/>
      <c r="AD32" s="240"/>
      <c r="AE32" s="242"/>
      <c r="AF32" s="102"/>
    </row>
    <row r="33" spans="1:32" s="57" customFormat="1" ht="20.100000000000001" customHeight="1" x14ac:dyDescent="0.25">
      <c r="A33" s="900" t="s">
        <v>3420</v>
      </c>
      <c r="B33" s="130"/>
      <c r="C33" s="131">
        <f t="shared" si="7"/>
        <v>0</v>
      </c>
      <c r="D33" s="132" t="str">
        <f>VLOOKUP(A33,'APONTAMENTO CREDENCIAMENTO'!$D$6:$P$3218,12,0)</f>
        <v>6020.2022/0030532-2</v>
      </c>
      <c r="E33" s="133"/>
      <c r="F33" s="134">
        <f>SUMIF('APONTAMENTO CREDENCIAMENTO'!$D$6:$D$3218,'ATESTE-LIQ'!A33,'APONTAMENTO CREDENCIAMENTO'!$FE$6:$FE$3218)</f>
        <v>17271.071</v>
      </c>
      <c r="G33" s="328" t="str">
        <f>VLOOKUP(A33,'APONTAMENTO CREDENCIAMENTO'!$D$6:$G$3218,3,0)</f>
        <v>01/04/2026</v>
      </c>
      <c r="H33" s="328" t="str">
        <f>VLOOKUP(A33,'APONTAMENTO CREDENCIAMENTO'!$D$6:$G$3218,4,0)</f>
        <v>30/04/2026</v>
      </c>
      <c r="I33" s="135" t="str">
        <f t="shared" si="8"/>
        <v>PE - Pagto. Doc(s):  - Contrato nº 2022/0030532</v>
      </c>
      <c r="J33" s="136">
        <f t="shared" si="9"/>
        <v>17271.071</v>
      </c>
      <c r="K33" s="136">
        <v>0</v>
      </c>
      <c r="L33" s="137" t="str">
        <f>VLOOKUP(A33,'APONTAMENTO CREDENCIAMENTO'!$D$6:$P$3218,5,0)</f>
        <v>ROGERIO APARECIDO MIRIANI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6020.2022/0030532-2</v>
      </c>
      <c r="U33" s="144">
        <f t="shared" si="11"/>
        <v>17271.071</v>
      </c>
      <c r="V33" s="145">
        <f t="shared" si="12"/>
        <v>17271.071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2022/0030532 - DRE - MP</v>
      </c>
      <c r="AB33" s="238" t="str">
        <f t="shared" si="13"/>
        <v>ROGERIO APARECIDO MIRIANI</v>
      </c>
      <c r="AC33" s="239"/>
      <c r="AD33" s="240"/>
      <c r="AE33" s="242"/>
      <c r="AF33" s="102"/>
    </row>
    <row r="34" spans="1:32" s="57" customFormat="1" ht="20.100000000000001" customHeight="1" x14ac:dyDescent="0.25">
      <c r="A34" s="900" t="s">
        <v>3220</v>
      </c>
      <c r="B34" s="130"/>
      <c r="C34" s="131">
        <f t="shared" si="7"/>
        <v>0</v>
      </c>
      <c r="D34" s="132" t="str">
        <f>VLOOKUP(A34,'APONTAMENTO CREDENCIAMENTO'!$D$6:$P$3218,12,0)</f>
        <v>6020.2022/0030625-6</v>
      </c>
      <c r="E34" s="133"/>
      <c r="F34" s="134">
        <f>SUMIF('APONTAMENTO CREDENCIAMENTO'!$D$6:$D$3218,'ATESTE-LIQ'!A34,'APONTAMENTO CREDENCIAMENTO'!$FE$6:$FE$3218)</f>
        <v>8506.9589999999989</v>
      </c>
      <c r="G34" s="328" t="str">
        <f>VLOOKUP(A34,'APONTAMENTO CREDENCIAMENTO'!$D$6:$G$3218,3,0)</f>
        <v>01/04/2026</v>
      </c>
      <c r="H34" s="328" t="str">
        <f>VLOOKUP(A34,'APONTAMENTO CREDENCIAMENTO'!$D$6:$G$3218,4,0)</f>
        <v>30/04/2026</v>
      </c>
      <c r="I34" s="135" t="str">
        <f t="shared" si="8"/>
        <v>PE - Pagto. Doc(s):  - Contrato nº 2022/0030625</v>
      </c>
      <c r="J34" s="136">
        <f t="shared" si="9"/>
        <v>8506.9589999999989</v>
      </c>
      <c r="K34" s="136">
        <v>0</v>
      </c>
      <c r="L34" s="137" t="str">
        <f>VLOOKUP(A34,'APONTAMENTO CREDENCIAMENTO'!$D$6:$P$3218,5,0)</f>
        <v>ALEXANDRO MARTINS DOS REIS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6020.2022/0030625-6</v>
      </c>
      <c r="U34" s="144">
        <f t="shared" si="11"/>
        <v>8506.9589999999989</v>
      </c>
      <c r="V34" s="145">
        <f t="shared" si="12"/>
        <v>8506.9589999999989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2022/0030625 - DRE - MP</v>
      </c>
      <c r="AB34" s="238" t="str">
        <f t="shared" si="13"/>
        <v>ALEXANDRO MARTINS DOS REIS</v>
      </c>
      <c r="AC34" s="239"/>
      <c r="AD34" s="240"/>
      <c r="AE34" s="242"/>
      <c r="AF34" s="102"/>
    </row>
    <row r="35" spans="1:32" s="57" customFormat="1" ht="20.100000000000001" customHeight="1" x14ac:dyDescent="0.25">
      <c r="A35" s="900" t="s">
        <v>3208</v>
      </c>
      <c r="B35" s="130"/>
      <c r="C35" s="131">
        <f t="shared" si="7"/>
        <v>0</v>
      </c>
      <c r="D35" s="132" t="str">
        <f>VLOOKUP(A35,'APONTAMENTO CREDENCIAMENTO'!$D$6:$P$3218,12,0)</f>
        <v>6020.2022/0030935-2</v>
      </c>
      <c r="E35" s="133"/>
      <c r="F35" s="134">
        <f>SUMIF('APONTAMENTO CREDENCIAMENTO'!$D$6:$D$3218,'ATESTE-LIQ'!A35,'APONTAMENTO CREDENCIAMENTO'!$FE$6:$FE$3218)</f>
        <v>13736.558000000003</v>
      </c>
      <c r="G35" s="328" t="str">
        <f>VLOOKUP(A35,'APONTAMENTO CREDENCIAMENTO'!$D$6:$G$3218,3,0)</f>
        <v>01/04/2026</v>
      </c>
      <c r="H35" s="328" t="str">
        <f>VLOOKUP(A35,'APONTAMENTO CREDENCIAMENTO'!$D$6:$G$3218,4,0)</f>
        <v>30/04/2026</v>
      </c>
      <c r="I35" s="135" t="str">
        <f t="shared" si="8"/>
        <v>PE - Pagto. Doc(s):  - Contrato nº 2022/0030935</v>
      </c>
      <c r="J35" s="136">
        <f t="shared" si="9"/>
        <v>13736.558000000003</v>
      </c>
      <c r="K35" s="136">
        <v>0</v>
      </c>
      <c r="L35" s="137" t="str">
        <f>VLOOKUP(A35,'APONTAMENTO CREDENCIAMENTO'!$D$6:$P$3218,5,0)</f>
        <v>AILTON DAVID MEIRA</v>
      </c>
      <c r="M35" s="138"/>
      <c r="N35" s="139"/>
      <c r="O35" s="140"/>
      <c r="P35" s="141"/>
      <c r="Q35" s="141"/>
      <c r="R35" s="141"/>
      <c r="S35" s="142"/>
      <c r="T35" s="143" t="str">
        <f t="shared" si="10"/>
        <v>6020.2022/0030935-2</v>
      </c>
      <c r="U35" s="144">
        <f t="shared" si="11"/>
        <v>13736.558000000003</v>
      </c>
      <c r="V35" s="145">
        <f t="shared" si="12"/>
        <v>13736.558000000003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2022/0030935 - DRE - MP</v>
      </c>
      <c r="AB35" s="238" t="str">
        <f t="shared" si="13"/>
        <v>AILTON DAVID MEIRA</v>
      </c>
      <c r="AC35" s="239"/>
      <c r="AD35" s="240"/>
      <c r="AE35" s="242"/>
      <c r="AF35" s="102"/>
    </row>
    <row r="36" spans="1:32" s="57" customFormat="1" ht="20.100000000000001" customHeight="1" x14ac:dyDescent="0.25">
      <c r="A36" s="900" t="s">
        <v>3212</v>
      </c>
      <c r="B36" s="130"/>
      <c r="C36" s="131">
        <f t="shared" si="7"/>
        <v>0</v>
      </c>
      <c r="D36" s="132" t="str">
        <f>VLOOKUP(A36,'APONTAMENTO CREDENCIAMENTO'!$D$6:$P$3218,12,0)</f>
        <v>6020.2022/0030988-3</v>
      </c>
      <c r="E36" s="133"/>
      <c r="F36" s="134">
        <f>SUMIF('APONTAMENTO CREDENCIAMENTO'!$D$6:$D$3218,'ATESTE-LIQ'!A36,'APONTAMENTO CREDENCIAMENTO'!$FE$6:$FE$3218)</f>
        <v>17508.5</v>
      </c>
      <c r="G36" s="328" t="str">
        <f>VLOOKUP(A36,'APONTAMENTO CREDENCIAMENTO'!$D$6:$G$3218,3,0)</f>
        <v>01/04/2026</v>
      </c>
      <c r="H36" s="328" t="str">
        <f>VLOOKUP(A36,'APONTAMENTO CREDENCIAMENTO'!$D$6:$G$3218,4,0)</f>
        <v>30/04/2026</v>
      </c>
      <c r="I36" s="135" t="str">
        <f t="shared" si="8"/>
        <v>PE - Pagto. Doc(s):  - Contrato nº 2022/0030988</v>
      </c>
      <c r="J36" s="136">
        <f t="shared" si="9"/>
        <v>17508.5</v>
      </c>
      <c r="K36" s="136">
        <v>0</v>
      </c>
      <c r="L36" s="137" t="str">
        <f>VLOOKUP(A36,'APONTAMENTO CREDENCIAMENTO'!$D$6:$P$3218,5,0)</f>
        <v>ALDEMIR MANOEL SANTANA</v>
      </c>
      <c r="M36" s="138"/>
      <c r="N36" s="139"/>
      <c r="O36" s="140"/>
      <c r="P36" s="141"/>
      <c r="Q36" s="141"/>
      <c r="R36" s="141"/>
      <c r="S36" s="142"/>
      <c r="T36" s="143" t="str">
        <f t="shared" si="10"/>
        <v>6020.2022/0030988-3</v>
      </c>
      <c r="U36" s="144">
        <f t="shared" si="11"/>
        <v>17508.5</v>
      </c>
      <c r="V36" s="145">
        <f t="shared" si="12"/>
        <v>17508.5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2022/0030988 - DRE - MP</v>
      </c>
      <c r="AB36" s="238" t="str">
        <f t="shared" si="13"/>
        <v>ALDEMIR MANOEL SANTANA</v>
      </c>
      <c r="AC36" s="239"/>
      <c r="AD36" s="240"/>
      <c r="AE36" s="242"/>
      <c r="AF36" s="102"/>
    </row>
    <row r="37" spans="1:32" s="57" customFormat="1" ht="20.100000000000001" customHeight="1" x14ac:dyDescent="0.25">
      <c r="A37" s="900" t="s">
        <v>3332</v>
      </c>
      <c r="B37" s="130"/>
      <c r="C37" s="131">
        <f t="shared" si="7"/>
        <v>0</v>
      </c>
      <c r="D37" s="132" t="str">
        <f>VLOOKUP(A37,'APONTAMENTO CREDENCIAMENTO'!$D$6:$P$3218,12,0)</f>
        <v>6020.2022/0031011-3</v>
      </c>
      <c r="E37" s="133"/>
      <c r="F37" s="134">
        <f>SUMIF('APONTAMENTO CREDENCIAMENTO'!$D$6:$D$3218,'ATESTE-LIQ'!A37,'APONTAMENTO CREDENCIAMENTO'!$FE$6:$FE$3218)</f>
        <v>22311.034</v>
      </c>
      <c r="G37" s="328" t="str">
        <f>VLOOKUP(A37,'APONTAMENTO CREDENCIAMENTO'!$D$6:$G$3218,3,0)</f>
        <v>01/04/2026</v>
      </c>
      <c r="H37" s="328" t="str">
        <f>VLOOKUP(A37,'APONTAMENTO CREDENCIAMENTO'!$D$6:$G$3218,4,0)</f>
        <v>30/04/2026</v>
      </c>
      <c r="I37" s="135" t="str">
        <f t="shared" si="8"/>
        <v>PE - Pagto. Doc(s):  - Contrato nº 2022/0031011</v>
      </c>
      <c r="J37" s="136">
        <f t="shared" si="9"/>
        <v>22311.034</v>
      </c>
      <c r="K37" s="136">
        <v>0</v>
      </c>
      <c r="L37" s="137" t="str">
        <f>VLOOKUP(A37,'APONTAMENTO CREDENCIAMENTO'!$D$6:$P$3218,5,0)</f>
        <v>JAZILMA FAGUNDES CERQUEIRA SILVA</v>
      </c>
      <c r="M37" s="138"/>
      <c r="N37" s="139"/>
      <c r="O37" s="140"/>
      <c r="P37" s="141"/>
      <c r="Q37" s="141"/>
      <c r="R37" s="141"/>
      <c r="S37" s="142"/>
      <c r="T37" s="143" t="str">
        <f t="shared" si="10"/>
        <v>6020.2022/0031011-3</v>
      </c>
      <c r="U37" s="144">
        <f t="shared" si="11"/>
        <v>22311.034</v>
      </c>
      <c r="V37" s="145">
        <f t="shared" si="12"/>
        <v>22311.034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2022/0031011 - DRE - MP</v>
      </c>
      <c r="AB37" s="238" t="str">
        <f t="shared" si="13"/>
        <v>JAZILMA FAGUNDES CERQUEIRA SILVA</v>
      </c>
      <c r="AC37" s="239"/>
      <c r="AD37" s="240"/>
      <c r="AE37" s="242"/>
      <c r="AF37" s="102"/>
    </row>
    <row r="38" spans="1:32" s="57" customFormat="1" ht="20.100000000000001" customHeight="1" x14ac:dyDescent="0.25">
      <c r="A38" s="900" t="s">
        <v>3276</v>
      </c>
      <c r="B38" s="130"/>
      <c r="C38" s="131">
        <f t="shared" si="7"/>
        <v>0</v>
      </c>
      <c r="D38" s="132" t="str">
        <f>VLOOKUP(A38,'APONTAMENTO CREDENCIAMENTO'!$D$6:$P$3218,12,0)</f>
        <v>6020.2022/0031016-4</v>
      </c>
      <c r="E38" s="133"/>
      <c r="F38" s="134">
        <f>SUMIF('APONTAMENTO CREDENCIAMENTO'!$D$6:$D$3218,'ATESTE-LIQ'!A38,'APONTAMENTO CREDENCIAMENTO'!$FE$6:$FE$3218)</f>
        <v>18638.508000000002</v>
      </c>
      <c r="G38" s="328" t="str">
        <f>VLOOKUP(A38,'APONTAMENTO CREDENCIAMENTO'!$D$6:$G$3218,3,0)</f>
        <v>01/04/2026</v>
      </c>
      <c r="H38" s="328" t="str">
        <f>VLOOKUP(A38,'APONTAMENTO CREDENCIAMENTO'!$D$6:$G$3218,4,0)</f>
        <v>30/04/2026</v>
      </c>
      <c r="I38" s="135" t="str">
        <f t="shared" si="8"/>
        <v>PE - Pagto. Doc(s):  - Contrato nº 2022/0031016</v>
      </c>
      <c r="J38" s="136">
        <f t="shared" si="9"/>
        <v>18638.508000000002</v>
      </c>
      <c r="K38" s="136">
        <v>0</v>
      </c>
      <c r="L38" s="137" t="str">
        <f>VLOOKUP(A38,'APONTAMENTO CREDENCIAMENTO'!$D$6:$P$3218,5,0)</f>
        <v>EDUARDO MOURA DA SILVA</v>
      </c>
      <c r="M38" s="138"/>
      <c r="N38" s="139"/>
      <c r="O38" s="140"/>
      <c r="P38" s="141"/>
      <c r="Q38" s="141"/>
      <c r="R38" s="141"/>
      <c r="S38" s="142"/>
      <c r="T38" s="143" t="str">
        <f t="shared" si="10"/>
        <v>6020.2022/0031016-4</v>
      </c>
      <c r="U38" s="144">
        <f t="shared" si="11"/>
        <v>18638.508000000002</v>
      </c>
      <c r="V38" s="145">
        <f t="shared" si="12"/>
        <v>18638.508000000002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2022/0031016 - DRE - MP</v>
      </c>
      <c r="AB38" s="238" t="str">
        <f t="shared" si="13"/>
        <v>EDUARDO MOURA DA SILVA</v>
      </c>
      <c r="AC38" s="239"/>
      <c r="AD38" s="240"/>
      <c r="AE38" s="242"/>
      <c r="AF38" s="102"/>
    </row>
    <row r="39" spans="1:32" s="57" customFormat="1" ht="20.100000000000001" customHeight="1" x14ac:dyDescent="0.25">
      <c r="A39" s="900" t="s">
        <v>3232</v>
      </c>
      <c r="B39" s="130"/>
      <c r="C39" s="131">
        <f t="shared" si="7"/>
        <v>0</v>
      </c>
      <c r="D39" s="132" t="str">
        <f>VLOOKUP(A39,'APONTAMENTO CREDENCIAMENTO'!$D$6:$P$3218,12,0)</f>
        <v>6020.2022/0031045-8</v>
      </c>
      <c r="E39" s="133"/>
      <c r="F39" s="134">
        <f>SUMIF('APONTAMENTO CREDENCIAMENTO'!$D$6:$D$3218,'ATESTE-LIQ'!A39,'APONTAMENTO CREDENCIAMENTO'!$FE$6:$FE$3218)</f>
        <v>28198.984</v>
      </c>
      <c r="G39" s="328" t="str">
        <f>VLOOKUP(A39,'APONTAMENTO CREDENCIAMENTO'!$D$6:$G$3218,3,0)</f>
        <v>01/04/2026</v>
      </c>
      <c r="H39" s="328" t="str">
        <f>VLOOKUP(A39,'APONTAMENTO CREDENCIAMENTO'!$D$6:$G$3218,4,0)</f>
        <v>30/04/2026</v>
      </c>
      <c r="I39" s="135" t="str">
        <f t="shared" si="8"/>
        <v>PE - Pagto. Doc(s):  - Contrato nº 2022/0031045</v>
      </c>
      <c r="J39" s="136">
        <f t="shared" si="9"/>
        <v>28198.984</v>
      </c>
      <c r="K39" s="136">
        <v>0</v>
      </c>
      <c r="L39" s="137" t="str">
        <f>VLOOKUP(A39,'APONTAMENTO CREDENCIAMENTO'!$D$6:$P$3218,5,0)</f>
        <v>ANDERSON MARTINS BARBOSA</v>
      </c>
      <c r="M39" s="138"/>
      <c r="N39" s="139"/>
      <c r="O39" s="140"/>
      <c r="P39" s="141"/>
      <c r="Q39" s="141"/>
      <c r="R39" s="141"/>
      <c r="S39" s="142"/>
      <c r="T39" s="143" t="str">
        <f t="shared" si="10"/>
        <v>6020.2022/0031045-8</v>
      </c>
      <c r="U39" s="144">
        <f t="shared" si="11"/>
        <v>28198.984</v>
      </c>
      <c r="V39" s="145">
        <f t="shared" si="12"/>
        <v>28198.984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2022/0031045 - DRE - MP</v>
      </c>
      <c r="AB39" s="238" t="str">
        <f t="shared" si="13"/>
        <v>ANDERSON MARTINS BARBOSA</v>
      </c>
      <c r="AC39" s="239"/>
      <c r="AD39" s="240"/>
      <c r="AE39" s="242"/>
      <c r="AF39" s="102"/>
    </row>
    <row r="40" spans="1:32" s="57" customFormat="1" ht="20.100000000000001" customHeight="1" x14ac:dyDescent="0.25">
      <c r="A40" s="900" t="s">
        <v>3328</v>
      </c>
      <c r="B40" s="130"/>
      <c r="C40" s="131">
        <f t="shared" si="7"/>
        <v>0</v>
      </c>
      <c r="D40" s="132" t="str">
        <f>VLOOKUP(A40,'APONTAMENTO CREDENCIAMENTO'!$D$6:$P$3218,12,0)</f>
        <v>6020.2022/0031055-5</v>
      </c>
      <c r="E40" s="133"/>
      <c r="F40" s="134">
        <f>SUMIF('APONTAMENTO CREDENCIAMENTO'!$D$6:$D$3218,'ATESTE-LIQ'!A40,'APONTAMENTO CREDENCIAMENTO'!$FE$6:$FE$3218)</f>
        <v>13270.970000000001</v>
      </c>
      <c r="G40" s="328" t="str">
        <f>VLOOKUP(A40,'APONTAMENTO CREDENCIAMENTO'!$D$6:$G$3218,3,0)</f>
        <v>01/04/2026</v>
      </c>
      <c r="H40" s="328" t="str">
        <f>VLOOKUP(A40,'APONTAMENTO CREDENCIAMENTO'!$D$6:$G$3218,4,0)</f>
        <v>30/04/2026</v>
      </c>
      <c r="I40" s="135" t="str">
        <f t="shared" si="8"/>
        <v>PE - Pagto. Doc(s):  - Contrato nº 2022/0031055</v>
      </c>
      <c r="J40" s="136">
        <f t="shared" si="9"/>
        <v>13270.970000000001</v>
      </c>
      <c r="K40" s="136">
        <v>0</v>
      </c>
      <c r="L40" s="137" t="str">
        <f>VLOOKUP(A40,'APONTAMENTO CREDENCIAMENTO'!$D$6:$P$3218,5,0)</f>
        <v>JAILSON MASCARENHAS PEREIRA</v>
      </c>
      <c r="M40" s="138"/>
      <c r="N40" s="139"/>
      <c r="O40" s="140"/>
      <c r="P40" s="141"/>
      <c r="Q40" s="141"/>
      <c r="R40" s="141"/>
      <c r="S40" s="142"/>
      <c r="T40" s="143" t="str">
        <f t="shared" si="10"/>
        <v>6020.2022/0031055-5</v>
      </c>
      <c r="U40" s="144">
        <f t="shared" si="11"/>
        <v>13270.970000000001</v>
      </c>
      <c r="V40" s="145">
        <f t="shared" si="12"/>
        <v>13270.970000000001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2022/0031055 - DRE - MP</v>
      </c>
      <c r="AB40" s="238" t="str">
        <f t="shared" si="13"/>
        <v>JAILSON MASCARENHAS PEREIRA</v>
      </c>
      <c r="AC40" s="239"/>
      <c r="AD40" s="240"/>
      <c r="AE40" s="242"/>
      <c r="AF40" s="102"/>
    </row>
    <row r="41" spans="1:32" s="57" customFormat="1" ht="20.100000000000001" customHeight="1" x14ac:dyDescent="0.25">
      <c r="A41" s="900" t="s">
        <v>3469</v>
      </c>
      <c r="B41" s="130"/>
      <c r="C41" s="131">
        <f t="shared" si="7"/>
        <v>0</v>
      </c>
      <c r="D41" s="132" t="str">
        <f>VLOOKUP(A41,'APONTAMENTO CREDENCIAMENTO'!$D$6:$P$3218,12,0)</f>
        <v>6020.2022/0031195-0</v>
      </c>
      <c r="E41" s="133"/>
      <c r="F41" s="134">
        <f>SUMIF('APONTAMENTO CREDENCIAMENTO'!$D$6:$D$3218,'ATESTE-LIQ'!A41,'APONTAMENTO CREDENCIAMENTO'!$FE$6:$FE$3218)</f>
        <v>18599.985000000001</v>
      </c>
      <c r="G41" s="328" t="str">
        <f>VLOOKUP(A41,'APONTAMENTO CREDENCIAMENTO'!$D$6:$G$3218,3,0)</f>
        <v>01/04/2026</v>
      </c>
      <c r="H41" s="328" t="str">
        <f>VLOOKUP(A41,'APONTAMENTO CREDENCIAMENTO'!$D$6:$G$3218,4,0)</f>
        <v>30/04/2026</v>
      </c>
      <c r="I41" s="135" t="str">
        <f t="shared" si="8"/>
        <v>PE - Pagto. Doc(s):  - Contrato nº 2022/0031195</v>
      </c>
      <c r="J41" s="136">
        <f t="shared" si="9"/>
        <v>18599.985000000001</v>
      </c>
      <c r="K41" s="136">
        <v>0</v>
      </c>
      <c r="L41" s="137" t="str">
        <f>VLOOKUP(A41,'APONTAMENTO CREDENCIAMENTO'!$D$6:$P$3218,5,0)</f>
        <v>VANESSA ALVES BONFIM</v>
      </c>
      <c r="M41" s="138"/>
      <c r="N41" s="139"/>
      <c r="O41" s="140"/>
      <c r="P41" s="141"/>
      <c r="Q41" s="141"/>
      <c r="R41" s="141"/>
      <c r="S41" s="142"/>
      <c r="T41" s="143" t="str">
        <f t="shared" si="10"/>
        <v>6020.2022/0031195-0</v>
      </c>
      <c r="U41" s="144">
        <f t="shared" si="11"/>
        <v>18599.985000000001</v>
      </c>
      <c r="V41" s="145">
        <f t="shared" si="12"/>
        <v>18599.985000000001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2022/0031195 - DRE - MP</v>
      </c>
      <c r="AB41" s="238" t="str">
        <f t="shared" si="13"/>
        <v>VANESSA ALVES BONFIM</v>
      </c>
      <c r="AC41" s="239"/>
      <c r="AD41" s="240"/>
      <c r="AE41" s="242"/>
      <c r="AF41" s="102"/>
    </row>
    <row r="42" spans="1:32" s="57" customFormat="1" ht="20.100000000000001" customHeight="1" x14ac:dyDescent="0.25">
      <c r="A42" s="900" t="s">
        <v>3228</v>
      </c>
      <c r="B42" s="130"/>
      <c r="C42" s="131">
        <f t="shared" si="7"/>
        <v>0</v>
      </c>
      <c r="D42" s="132" t="str">
        <f>VLOOKUP(A42,'APONTAMENTO CREDENCIAMENTO'!$D$6:$P$3218,12,0)</f>
        <v>6020.2022/0031271-0</v>
      </c>
      <c r="E42" s="133"/>
      <c r="F42" s="134">
        <f>SUMIF('APONTAMENTO CREDENCIAMENTO'!$D$6:$D$3218,'ATESTE-LIQ'!A42,'APONTAMENTO CREDENCIAMENTO'!$FE$6:$FE$3218)</f>
        <v>30147.504000000001</v>
      </c>
      <c r="G42" s="328" t="str">
        <f>VLOOKUP(A42,'APONTAMENTO CREDENCIAMENTO'!$D$6:$G$3218,3,0)</f>
        <v>01/04/2026</v>
      </c>
      <c r="H42" s="328" t="str">
        <f>VLOOKUP(A42,'APONTAMENTO CREDENCIAMENTO'!$D$6:$G$3218,4,0)</f>
        <v>30/04/2026</v>
      </c>
      <c r="I42" s="135" t="str">
        <f t="shared" si="8"/>
        <v>PE - Pagto. Doc(s):  - Contrato nº 2022/0031271</v>
      </c>
      <c r="J42" s="136">
        <f t="shared" si="9"/>
        <v>30147.504000000001</v>
      </c>
      <c r="K42" s="136">
        <v>0</v>
      </c>
      <c r="L42" s="137" t="str">
        <f>VLOOKUP(A42,'APONTAMENTO CREDENCIAMENTO'!$D$6:$P$3218,5,0)</f>
        <v>ANDERSON DA SILVA FELIZARDO</v>
      </c>
      <c r="M42" s="138"/>
      <c r="N42" s="139"/>
      <c r="O42" s="140"/>
      <c r="P42" s="141"/>
      <c r="Q42" s="141"/>
      <c r="R42" s="141"/>
      <c r="S42" s="142"/>
      <c r="T42" s="143" t="str">
        <f t="shared" si="10"/>
        <v>6020.2022/0031271-0</v>
      </c>
      <c r="U42" s="144">
        <f t="shared" si="11"/>
        <v>30147.504000000001</v>
      </c>
      <c r="V42" s="145">
        <f t="shared" si="12"/>
        <v>30147.504000000001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2022/0031271 - DRE - MP</v>
      </c>
      <c r="AB42" s="238" t="str">
        <f t="shared" si="13"/>
        <v>ANDERSON DA SILVA FELIZARDO</v>
      </c>
      <c r="AC42" s="239"/>
      <c r="AD42" s="240"/>
      <c r="AE42" s="242"/>
      <c r="AF42" s="102"/>
    </row>
    <row r="43" spans="1:32" s="57" customFormat="1" ht="20.100000000000001" customHeight="1" x14ac:dyDescent="0.25">
      <c r="A43" s="900" t="s">
        <v>3416</v>
      </c>
      <c r="B43" s="130"/>
      <c r="C43" s="131">
        <f t="shared" si="7"/>
        <v>0</v>
      </c>
      <c r="D43" s="132" t="str">
        <f>VLOOKUP(A43,'APONTAMENTO CREDENCIAMENTO'!$D$6:$P$3218,12,0)</f>
        <v>6020.2022/0031287-6</v>
      </c>
      <c r="E43" s="133"/>
      <c r="F43" s="134">
        <f>SUMIF('APONTAMENTO CREDENCIAMENTO'!$D$6:$D$3218,'ATESTE-LIQ'!A43,'APONTAMENTO CREDENCIAMENTO'!$FE$6:$FE$3218)</f>
        <v>14879.481</v>
      </c>
      <c r="G43" s="328" t="str">
        <f>VLOOKUP(A43,'APONTAMENTO CREDENCIAMENTO'!$D$6:$G$3218,3,0)</f>
        <v>01/04/2026</v>
      </c>
      <c r="H43" s="328" t="str">
        <f>VLOOKUP(A43,'APONTAMENTO CREDENCIAMENTO'!$D$6:$G$3218,4,0)</f>
        <v>30/04/2026</v>
      </c>
      <c r="I43" s="135" t="str">
        <f t="shared" si="8"/>
        <v>PE - Pagto. Doc(s):  - Contrato nº 2022/0031287</v>
      </c>
      <c r="J43" s="136">
        <f t="shared" si="9"/>
        <v>14879.481</v>
      </c>
      <c r="K43" s="136">
        <v>0</v>
      </c>
      <c r="L43" s="137" t="str">
        <f>VLOOKUP(A43,'APONTAMENTO CREDENCIAMENTO'!$D$6:$P$3218,5,0)</f>
        <v>ROBERTO JARDIM SILVESTRE</v>
      </c>
      <c r="M43" s="138"/>
      <c r="N43" s="139"/>
      <c r="O43" s="140"/>
      <c r="P43" s="141"/>
      <c r="Q43" s="141"/>
      <c r="R43" s="141"/>
      <c r="S43" s="142"/>
      <c r="T43" s="143" t="str">
        <f t="shared" si="10"/>
        <v>6020.2022/0031287-6</v>
      </c>
      <c r="U43" s="144">
        <f t="shared" si="11"/>
        <v>14879.481</v>
      </c>
      <c r="V43" s="145">
        <f t="shared" si="12"/>
        <v>14879.481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2022/0031287 - DRE - MP</v>
      </c>
      <c r="AB43" s="238" t="str">
        <f t="shared" si="13"/>
        <v>ROBERTO JARDIM SILVESTRE</v>
      </c>
      <c r="AC43" s="239"/>
      <c r="AD43" s="240"/>
      <c r="AE43" s="242"/>
      <c r="AF43" s="102"/>
    </row>
    <row r="44" spans="1:32" s="57" customFormat="1" ht="20.100000000000001" customHeight="1" x14ac:dyDescent="0.25">
      <c r="A44" s="900" t="s">
        <v>3284</v>
      </c>
      <c r="B44" s="130"/>
      <c r="C44" s="131">
        <f t="shared" si="7"/>
        <v>0</v>
      </c>
      <c r="D44" s="132" t="str">
        <f>VLOOKUP(A44,'APONTAMENTO CREDENCIAMENTO'!$D$6:$P$3218,12,0)</f>
        <v>6020.2022/0031288-4</v>
      </c>
      <c r="E44" s="133"/>
      <c r="F44" s="134">
        <f>SUMIF('APONTAMENTO CREDENCIAMENTO'!$D$6:$D$3218,'ATESTE-LIQ'!A44,'APONTAMENTO CREDENCIAMENTO'!$FE$6:$FE$3218)</f>
        <v>15197.119999999999</v>
      </c>
      <c r="G44" s="328" t="str">
        <f>VLOOKUP(A44,'APONTAMENTO CREDENCIAMENTO'!$D$6:$G$3218,3,0)</f>
        <v>01/04/2026</v>
      </c>
      <c r="H44" s="328" t="str">
        <f>VLOOKUP(A44,'APONTAMENTO CREDENCIAMENTO'!$D$6:$G$3218,4,0)</f>
        <v>30/04/2026</v>
      </c>
      <c r="I44" s="135" t="str">
        <f t="shared" si="8"/>
        <v>PE - Pagto. Doc(s):  - Contrato nº 2022/0031288</v>
      </c>
      <c r="J44" s="136">
        <f t="shared" si="9"/>
        <v>15197.119999999999</v>
      </c>
      <c r="K44" s="136">
        <v>0</v>
      </c>
      <c r="L44" s="137" t="str">
        <f>VLOOKUP(A44,'APONTAMENTO CREDENCIAMENTO'!$D$6:$P$3218,5,0)</f>
        <v>EVERTON SEVERO DA SILVA</v>
      </c>
      <c r="M44" s="138"/>
      <c r="N44" s="139"/>
      <c r="O44" s="140"/>
      <c r="P44" s="141"/>
      <c r="Q44" s="141"/>
      <c r="R44" s="141"/>
      <c r="S44" s="142"/>
      <c r="T44" s="143" t="str">
        <f t="shared" si="10"/>
        <v>6020.2022/0031288-4</v>
      </c>
      <c r="U44" s="144">
        <f t="shared" si="11"/>
        <v>15197.119999999999</v>
      </c>
      <c r="V44" s="145">
        <f t="shared" si="12"/>
        <v>15197.119999999999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2022/0031288 - DRE - MP</v>
      </c>
      <c r="AB44" s="238" t="str">
        <f t="shared" si="13"/>
        <v>EVERTON SEVERO DA SILVA</v>
      </c>
      <c r="AC44" s="239"/>
      <c r="AD44" s="240"/>
      <c r="AE44" s="242"/>
      <c r="AF44" s="102"/>
    </row>
    <row r="45" spans="1:32" s="57" customFormat="1" ht="20.100000000000001" customHeight="1" x14ac:dyDescent="0.25">
      <c r="A45" s="900" t="s">
        <v>3473</v>
      </c>
      <c r="B45" s="130"/>
      <c r="C45" s="131">
        <f t="shared" si="7"/>
        <v>0</v>
      </c>
      <c r="D45" s="132" t="str">
        <f>VLOOKUP(A45,'APONTAMENTO CREDENCIAMENTO'!$D$6:$P$3218,12,0)</f>
        <v>6020.2022/0031405-4</v>
      </c>
      <c r="E45" s="133"/>
      <c r="F45" s="134">
        <f>SUMIF('APONTAMENTO CREDENCIAMENTO'!$D$6:$D$3218,'ATESTE-LIQ'!A45,'APONTAMENTO CREDENCIAMENTO'!$FE$6:$FE$3218)</f>
        <v>9075.4230000000007</v>
      </c>
      <c r="G45" s="328" t="str">
        <f>VLOOKUP(A45,'APONTAMENTO CREDENCIAMENTO'!$D$6:$G$3218,3,0)</f>
        <v>01/04/2026</v>
      </c>
      <c r="H45" s="328" t="str">
        <f>VLOOKUP(A45,'APONTAMENTO CREDENCIAMENTO'!$D$6:$G$3218,4,0)</f>
        <v>30/04/2026</v>
      </c>
      <c r="I45" s="135" t="str">
        <f t="shared" si="8"/>
        <v>PE - Pagto. Doc(s):  - Contrato nº 2022/0031405</v>
      </c>
      <c r="J45" s="136">
        <f t="shared" si="9"/>
        <v>9075.4230000000007</v>
      </c>
      <c r="K45" s="136">
        <v>0</v>
      </c>
      <c r="L45" s="137" t="str">
        <f>VLOOKUP(A45,'APONTAMENTO CREDENCIAMENTO'!$D$6:$P$3218,5,0)</f>
        <v>WELLINGTON PERES DA SILVA</v>
      </c>
      <c r="M45" s="138"/>
      <c r="N45" s="139"/>
      <c r="O45" s="140"/>
      <c r="P45" s="141"/>
      <c r="Q45" s="141"/>
      <c r="R45" s="141"/>
      <c r="S45" s="142"/>
      <c r="T45" s="143" t="str">
        <f t="shared" si="10"/>
        <v>6020.2022/0031405-4</v>
      </c>
      <c r="U45" s="144">
        <f t="shared" si="11"/>
        <v>9075.4230000000007</v>
      </c>
      <c r="V45" s="145">
        <f t="shared" si="12"/>
        <v>9075.4230000000007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2022/0031405 - DRE - MP</v>
      </c>
      <c r="AB45" s="238" t="str">
        <f t="shared" si="13"/>
        <v>WELLINGTON PERES DA SILVA</v>
      </c>
      <c r="AC45" s="239"/>
      <c r="AD45" s="240"/>
      <c r="AE45" s="242"/>
      <c r="AF45" s="102"/>
    </row>
    <row r="46" spans="1:32" s="57" customFormat="1" ht="20.100000000000001" customHeight="1" x14ac:dyDescent="0.25">
      <c r="A46" s="900" t="s">
        <v>3216</v>
      </c>
      <c r="B46" s="130"/>
      <c r="C46" s="131">
        <f t="shared" si="7"/>
        <v>0</v>
      </c>
      <c r="D46" s="132" t="str">
        <f>VLOOKUP(A46,'APONTAMENTO CREDENCIAMENTO'!$D$6:$P$3218,12,0)</f>
        <v>6020.2022/0031803-3</v>
      </c>
      <c r="E46" s="133"/>
      <c r="F46" s="134">
        <f>SUMIF('APONTAMENTO CREDENCIAMENTO'!$D$6:$D$3218,'ATESTE-LIQ'!A46,'APONTAMENTO CREDENCIAMENTO'!$FE$6:$FE$3218)</f>
        <v>20590.34</v>
      </c>
      <c r="G46" s="328" t="str">
        <f>VLOOKUP(A46,'APONTAMENTO CREDENCIAMENTO'!$D$6:$G$3218,3,0)</f>
        <v>01/04/2026</v>
      </c>
      <c r="H46" s="328" t="str">
        <f>VLOOKUP(A46,'APONTAMENTO CREDENCIAMENTO'!$D$6:$G$3218,4,0)</f>
        <v>30/04/2026</v>
      </c>
      <c r="I46" s="135" t="str">
        <f t="shared" si="8"/>
        <v>PE - Pagto. Doc(s):  - Contrato nº 2022/0031803</v>
      </c>
      <c r="J46" s="136">
        <f t="shared" si="9"/>
        <v>20590.34</v>
      </c>
      <c r="K46" s="136">
        <v>0</v>
      </c>
      <c r="L46" s="137" t="str">
        <f>VLOOKUP(A46,'APONTAMENTO CREDENCIAMENTO'!$D$6:$P$3218,5,0)</f>
        <v>ALEXANDRE MARCOS GONCALVES DE OLIVEIRA</v>
      </c>
      <c r="M46" s="138"/>
      <c r="N46" s="139"/>
      <c r="O46" s="140"/>
      <c r="P46" s="141"/>
      <c r="Q46" s="141"/>
      <c r="R46" s="141"/>
      <c r="S46" s="142"/>
      <c r="T46" s="143" t="str">
        <f t="shared" si="10"/>
        <v>6020.2022/0031803-3</v>
      </c>
      <c r="U46" s="144">
        <f t="shared" si="11"/>
        <v>20590.34</v>
      </c>
      <c r="V46" s="145">
        <f t="shared" si="12"/>
        <v>20590.34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2022/0031803 - DRE - MP</v>
      </c>
      <c r="AB46" s="238" t="str">
        <f t="shared" si="13"/>
        <v>ALEXANDRE MARCOS GONCALVES DE OLIVEIRA</v>
      </c>
      <c r="AC46" s="239"/>
      <c r="AD46" s="240"/>
      <c r="AE46" s="242"/>
      <c r="AF46" s="102"/>
    </row>
    <row r="47" spans="1:32" s="57" customFormat="1" ht="20.100000000000001" customHeight="1" x14ac:dyDescent="0.25">
      <c r="A47" s="900" t="s">
        <v>3308</v>
      </c>
      <c r="B47" s="130"/>
      <c r="C47" s="131">
        <f t="shared" si="7"/>
        <v>0</v>
      </c>
      <c r="D47" s="132" t="str">
        <f>VLOOKUP(A47,'APONTAMENTO CREDENCIAMENTO'!$D$6:$P$3218,12,0)</f>
        <v>6020.2022/0032076-3</v>
      </c>
      <c r="E47" s="133"/>
      <c r="F47" s="134">
        <f>SUMIF('APONTAMENTO CREDENCIAMENTO'!$D$6:$D$3218,'ATESTE-LIQ'!A47,'APONTAMENTO CREDENCIAMENTO'!$FE$6:$FE$3218)</f>
        <v>17665.866999999998</v>
      </c>
      <c r="G47" s="328" t="str">
        <f>VLOOKUP(A47,'APONTAMENTO CREDENCIAMENTO'!$D$6:$G$3218,3,0)</f>
        <v>01/04/2026</v>
      </c>
      <c r="H47" s="328" t="str">
        <f>VLOOKUP(A47,'APONTAMENTO CREDENCIAMENTO'!$D$6:$G$3218,4,0)</f>
        <v>30/04/2026</v>
      </c>
      <c r="I47" s="135" t="str">
        <f t="shared" si="8"/>
        <v>PE - Pagto. Doc(s):  - Contrato nº 2022/0032076</v>
      </c>
      <c r="J47" s="136">
        <f t="shared" si="9"/>
        <v>17665.866999999998</v>
      </c>
      <c r="K47" s="136">
        <v>0</v>
      </c>
      <c r="L47" s="137" t="str">
        <f>VLOOKUP(A47,'APONTAMENTO CREDENCIAMENTO'!$D$6:$P$3218,5,0)</f>
        <v>GILDEON RODRIGUES SANTOS</v>
      </c>
      <c r="M47" s="138"/>
      <c r="N47" s="139"/>
      <c r="O47" s="140"/>
      <c r="P47" s="141"/>
      <c r="Q47" s="141"/>
      <c r="R47" s="141"/>
      <c r="S47" s="142"/>
      <c r="T47" s="143" t="str">
        <f t="shared" si="10"/>
        <v>6020.2022/0032076-3</v>
      </c>
      <c r="U47" s="144">
        <f t="shared" si="11"/>
        <v>17665.866999999998</v>
      </c>
      <c r="V47" s="145">
        <f t="shared" si="12"/>
        <v>17665.866999999998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2022/0032076 - DRE - MP</v>
      </c>
      <c r="AB47" s="238" t="str">
        <f t="shared" si="13"/>
        <v>GILDEON RODRIGUES SANTOS</v>
      </c>
      <c r="AC47" s="239"/>
      <c r="AD47" s="240"/>
      <c r="AE47" s="242"/>
      <c r="AF47" s="102"/>
    </row>
    <row r="48" spans="1:32" s="57" customFormat="1" ht="20.100000000000001" customHeight="1" x14ac:dyDescent="0.25">
      <c r="A48" s="900" t="s">
        <v>3360</v>
      </c>
      <c r="B48" s="130"/>
      <c r="C48" s="131">
        <f t="shared" si="7"/>
        <v>0</v>
      </c>
      <c r="D48" s="132" t="str">
        <f>VLOOKUP(A48,'APONTAMENTO CREDENCIAMENTO'!$D$6:$P$3218,12,0)</f>
        <v>6020.2022/0032277-4</v>
      </c>
      <c r="E48" s="133"/>
      <c r="F48" s="134">
        <f>SUMIF('APONTAMENTO CREDENCIAMENTO'!$D$6:$D$3218,'ATESTE-LIQ'!A48,'APONTAMENTO CREDENCIAMENTO'!$FE$6:$FE$3218)</f>
        <v>24536.246000000003</v>
      </c>
      <c r="G48" s="328" t="str">
        <f>VLOOKUP(A48,'APONTAMENTO CREDENCIAMENTO'!$D$6:$G$3218,3,0)</f>
        <v>01/04/2026</v>
      </c>
      <c r="H48" s="328" t="str">
        <f>VLOOKUP(A48,'APONTAMENTO CREDENCIAMENTO'!$D$6:$G$3218,4,0)</f>
        <v>30/04/2026</v>
      </c>
      <c r="I48" s="135" t="str">
        <f t="shared" si="8"/>
        <v>PE - Pagto. Doc(s):  - Contrato nº 2022/0032277</v>
      </c>
      <c r="J48" s="136">
        <f t="shared" si="9"/>
        <v>24536.246000000003</v>
      </c>
      <c r="K48" s="136">
        <v>0</v>
      </c>
      <c r="L48" s="137" t="str">
        <f>VLOOKUP(A48,'APONTAMENTO CREDENCIAMENTO'!$D$6:$P$3218,5,0)</f>
        <v>MARCELO DOS SANTOS PRADO</v>
      </c>
      <c r="M48" s="138"/>
      <c r="N48" s="139"/>
      <c r="O48" s="140"/>
      <c r="P48" s="141"/>
      <c r="Q48" s="141"/>
      <c r="R48" s="141"/>
      <c r="S48" s="142"/>
      <c r="T48" s="143" t="str">
        <f t="shared" si="10"/>
        <v>6020.2022/0032277-4</v>
      </c>
      <c r="U48" s="144">
        <f t="shared" si="11"/>
        <v>24536.246000000003</v>
      </c>
      <c r="V48" s="145">
        <f t="shared" si="12"/>
        <v>24536.246000000003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2022/0032277 - DRE - MP</v>
      </c>
      <c r="AB48" s="238" t="str">
        <f t="shared" si="13"/>
        <v>MARCELO DOS SANTOS PRADO</v>
      </c>
      <c r="AC48" s="239"/>
      <c r="AD48" s="240"/>
      <c r="AE48" s="242"/>
      <c r="AF48" s="102"/>
    </row>
    <row r="49" spans="1:32" s="57" customFormat="1" ht="20.100000000000001" customHeight="1" x14ac:dyDescent="0.25">
      <c r="A49" s="900" t="s">
        <v>3477</v>
      </c>
      <c r="B49" s="130"/>
      <c r="C49" s="131">
        <f t="shared" si="7"/>
        <v>0</v>
      </c>
      <c r="D49" s="132" t="str">
        <f>VLOOKUP(A49,'APONTAMENTO CREDENCIAMENTO'!$D$6:$P$3218,12,0)</f>
        <v>6020.2022/0032290-1</v>
      </c>
      <c r="E49" s="133"/>
      <c r="F49" s="134">
        <f>SUMIF('APONTAMENTO CREDENCIAMENTO'!$D$6:$D$3218,'ATESTE-LIQ'!A49,'APONTAMENTO CREDENCIAMENTO'!$FE$6:$FE$3218)</f>
        <v>20532.87</v>
      </c>
      <c r="G49" s="328" t="str">
        <f>VLOOKUP(A49,'APONTAMENTO CREDENCIAMENTO'!$D$6:$G$3218,3,0)</f>
        <v>01/04/2026</v>
      </c>
      <c r="H49" s="328" t="str">
        <f>VLOOKUP(A49,'APONTAMENTO CREDENCIAMENTO'!$D$6:$G$3218,4,0)</f>
        <v>30/04/2026</v>
      </c>
      <c r="I49" s="135" t="str">
        <f t="shared" si="8"/>
        <v>PE - Pagto. Doc(s):  - Contrato nº 2022/0032290</v>
      </c>
      <c r="J49" s="136">
        <f t="shared" si="9"/>
        <v>20532.87</v>
      </c>
      <c r="K49" s="136">
        <v>0</v>
      </c>
      <c r="L49" s="137" t="str">
        <f>VLOOKUP(A49,'APONTAMENTO CREDENCIAMENTO'!$D$6:$P$3218,5,0)</f>
        <v>WILSON PEREIRA DA CRUZ</v>
      </c>
      <c r="M49" s="138"/>
      <c r="N49" s="139"/>
      <c r="O49" s="140"/>
      <c r="P49" s="141"/>
      <c r="Q49" s="141"/>
      <c r="R49" s="141"/>
      <c r="S49" s="142"/>
      <c r="T49" s="143" t="str">
        <f t="shared" si="10"/>
        <v>6020.2022/0032290-1</v>
      </c>
      <c r="U49" s="144">
        <f t="shared" si="11"/>
        <v>20532.87</v>
      </c>
      <c r="V49" s="145">
        <f t="shared" si="12"/>
        <v>20532.87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2022/0032290 - DRE - MP</v>
      </c>
      <c r="AB49" s="238" t="str">
        <f t="shared" si="13"/>
        <v>WILSON PEREIRA DA CRUZ</v>
      </c>
      <c r="AC49" s="239"/>
      <c r="AD49" s="240"/>
      <c r="AE49" s="242"/>
      <c r="AF49" s="102"/>
    </row>
    <row r="50" spans="1:32" s="57" customFormat="1" ht="20.100000000000001" customHeight="1" x14ac:dyDescent="0.25">
      <c r="A50" s="900" t="s">
        <v>3260</v>
      </c>
      <c r="B50" s="130"/>
      <c r="C50" s="131">
        <f t="shared" si="7"/>
        <v>0</v>
      </c>
      <c r="D50" s="132" t="str">
        <f>VLOOKUP(A50,'APONTAMENTO CREDENCIAMENTO'!$D$6:$P$3218,12,0)</f>
        <v>6020.2022/0032552-8</v>
      </c>
      <c r="E50" s="133"/>
      <c r="F50" s="134">
        <f>SUMIF('APONTAMENTO CREDENCIAMENTO'!$D$6:$D$3218,'ATESTE-LIQ'!A50,'APONTAMENTO CREDENCIAMENTO'!$FE$6:$FE$3218)</f>
        <v>19344.154000000002</v>
      </c>
      <c r="G50" s="328" t="str">
        <f>VLOOKUP(A50,'APONTAMENTO CREDENCIAMENTO'!$D$6:$G$3218,3,0)</f>
        <v>01/04/2026</v>
      </c>
      <c r="H50" s="328" t="str">
        <f>VLOOKUP(A50,'APONTAMENTO CREDENCIAMENTO'!$D$6:$G$3218,4,0)</f>
        <v>30/04/2026</v>
      </c>
      <c r="I50" s="135" t="str">
        <f t="shared" si="8"/>
        <v>PE - Pagto. Doc(s):  - Contrato nº 2022/0032552</v>
      </c>
      <c r="J50" s="136">
        <f t="shared" si="9"/>
        <v>19344.154000000002</v>
      </c>
      <c r="K50" s="136">
        <v>0</v>
      </c>
      <c r="L50" s="137" t="str">
        <f>VLOOKUP(A50,'APONTAMENTO CREDENCIAMENTO'!$D$6:$P$3218,5,0)</f>
        <v>CARLOS ALBERTO DE MATOS</v>
      </c>
      <c r="M50" s="138"/>
      <c r="N50" s="139"/>
      <c r="O50" s="140"/>
      <c r="P50" s="141"/>
      <c r="Q50" s="141"/>
      <c r="R50" s="141"/>
      <c r="S50" s="142"/>
      <c r="T50" s="143" t="str">
        <f t="shared" si="10"/>
        <v>6020.2022/0032552-8</v>
      </c>
      <c r="U50" s="144">
        <f t="shared" si="11"/>
        <v>19344.154000000002</v>
      </c>
      <c r="V50" s="145">
        <f t="shared" si="12"/>
        <v>19344.154000000002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2022/0032552 - DRE - MP</v>
      </c>
      <c r="AB50" s="238" t="str">
        <f t="shared" si="13"/>
        <v>CARLOS ALBERTO DE MATOS</v>
      </c>
      <c r="AC50" s="239"/>
      <c r="AD50" s="240"/>
      <c r="AE50" s="242"/>
      <c r="AF50" s="102"/>
    </row>
    <row r="51" spans="1:32" s="57" customFormat="1" ht="20.100000000000001" customHeight="1" x14ac:dyDescent="0.25">
      <c r="A51" s="900" t="s">
        <v>3288</v>
      </c>
      <c r="B51" s="130"/>
      <c r="C51" s="131">
        <f t="shared" si="7"/>
        <v>0</v>
      </c>
      <c r="D51" s="132" t="str">
        <f>VLOOKUP(A51,'APONTAMENTO CREDENCIAMENTO'!$D$6:$P$3218,12,0)</f>
        <v>6020.2022/0032561-7</v>
      </c>
      <c r="E51" s="133"/>
      <c r="F51" s="134">
        <f>SUMIF('APONTAMENTO CREDENCIAMENTO'!$D$6:$D$3218,'ATESTE-LIQ'!A51,'APONTAMENTO CREDENCIAMENTO'!$FE$6:$FE$3218)</f>
        <v>14435.178</v>
      </c>
      <c r="G51" s="328" t="str">
        <f>VLOOKUP(A51,'APONTAMENTO CREDENCIAMENTO'!$D$6:$G$3218,3,0)</f>
        <v>01/04/2026</v>
      </c>
      <c r="H51" s="328" t="str">
        <f>VLOOKUP(A51,'APONTAMENTO CREDENCIAMENTO'!$D$6:$G$3218,4,0)</f>
        <v>30/04/2026</v>
      </c>
      <c r="I51" s="135" t="str">
        <f t="shared" si="8"/>
        <v>PE - Pagto. Doc(s):  - Contrato nº 2022/0032561</v>
      </c>
      <c r="J51" s="136">
        <f t="shared" si="9"/>
        <v>14435.178</v>
      </c>
      <c r="K51" s="136">
        <v>0</v>
      </c>
      <c r="L51" s="137" t="str">
        <f>VLOOKUP(A51,'APONTAMENTO CREDENCIAMENTO'!$D$6:$P$3218,5,0)</f>
        <v>FABIO GOMES DA SILVA</v>
      </c>
      <c r="M51" s="138"/>
      <c r="N51" s="139"/>
      <c r="O51" s="140"/>
      <c r="P51" s="141"/>
      <c r="Q51" s="141"/>
      <c r="R51" s="141"/>
      <c r="S51" s="142"/>
      <c r="T51" s="143" t="str">
        <f t="shared" si="10"/>
        <v>6020.2022/0032561-7</v>
      </c>
      <c r="U51" s="144">
        <f t="shared" si="11"/>
        <v>14435.178</v>
      </c>
      <c r="V51" s="145">
        <f t="shared" si="12"/>
        <v>14435.178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2022/0032561 - DRE - MP</v>
      </c>
      <c r="AB51" s="238" t="str">
        <f t="shared" si="13"/>
        <v>FABIO GOMES DA SILVA</v>
      </c>
      <c r="AC51" s="239"/>
      <c r="AD51" s="240"/>
      <c r="AE51" s="242"/>
      <c r="AF51" s="102"/>
    </row>
    <row r="52" spans="1:32" s="57" customFormat="1" ht="20.100000000000001" customHeight="1" x14ac:dyDescent="0.25">
      <c r="A52" s="900" t="s">
        <v>3452</v>
      </c>
      <c r="B52" s="130"/>
      <c r="C52" s="131">
        <f t="shared" si="7"/>
        <v>0</v>
      </c>
      <c r="D52" s="132" t="str">
        <f>VLOOKUP(A52,'APONTAMENTO CREDENCIAMENTO'!$D$6:$P$3218,12,0)</f>
        <v>6020.2022/0032734-2</v>
      </c>
      <c r="E52" s="133"/>
      <c r="F52" s="134">
        <f>SUMIF('APONTAMENTO CREDENCIAMENTO'!$D$6:$D$3218,'ATESTE-LIQ'!A52,'APONTAMENTO CREDENCIAMENTO'!$FE$6:$FE$3218)</f>
        <v>11942.130000000001</v>
      </c>
      <c r="G52" s="328" t="str">
        <f>VLOOKUP(A52,'APONTAMENTO CREDENCIAMENTO'!$D$6:$G$3218,3,0)</f>
        <v>01/04/2026</v>
      </c>
      <c r="H52" s="328" t="str">
        <f>VLOOKUP(A52,'APONTAMENTO CREDENCIAMENTO'!$D$6:$G$3218,4,0)</f>
        <v>30/04/2026</v>
      </c>
      <c r="I52" s="135" t="str">
        <f t="shared" si="8"/>
        <v>PE - Pagto. Doc(s):  - Contrato nº 2022/0032734</v>
      </c>
      <c r="J52" s="136">
        <f t="shared" si="9"/>
        <v>11942.130000000001</v>
      </c>
      <c r="K52" s="136">
        <v>0</v>
      </c>
      <c r="L52" s="137" t="str">
        <f>VLOOKUP(A52,'APONTAMENTO CREDENCIAMENTO'!$D$6:$P$3218,5,0)</f>
        <v>SUELI APARECIDA DE SANT ANA VERONA</v>
      </c>
      <c r="M52" s="138"/>
      <c r="N52" s="139"/>
      <c r="O52" s="140"/>
      <c r="P52" s="141"/>
      <c r="Q52" s="141"/>
      <c r="R52" s="141"/>
      <c r="S52" s="142"/>
      <c r="T52" s="143" t="str">
        <f t="shared" si="10"/>
        <v>6020.2022/0032734-2</v>
      </c>
      <c r="U52" s="144">
        <f t="shared" si="11"/>
        <v>11942.130000000001</v>
      </c>
      <c r="V52" s="145">
        <f t="shared" si="12"/>
        <v>11942.130000000001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2022/0032734 - DRE - MP</v>
      </c>
      <c r="AB52" s="238" t="str">
        <f t="shared" si="13"/>
        <v>SUELI APARECIDA DE SANT ANA VERONA</v>
      </c>
      <c r="AC52" s="239"/>
      <c r="AD52" s="240"/>
      <c r="AE52" s="242"/>
      <c r="AF52" s="102"/>
    </row>
    <row r="53" spans="1:32" s="57" customFormat="1" ht="20.100000000000001" customHeight="1" x14ac:dyDescent="0.25">
      <c r="A53" s="900" t="s">
        <v>3300</v>
      </c>
      <c r="B53" s="130"/>
      <c r="C53" s="131">
        <f t="shared" si="7"/>
        <v>0</v>
      </c>
      <c r="D53" s="132" t="str">
        <f>VLOOKUP(A53,'APONTAMENTO CREDENCIAMENTO'!$D$6:$P$3218,12,0)</f>
        <v>6020.2022/0033029-7</v>
      </c>
      <c r="E53" s="133"/>
      <c r="F53" s="134">
        <f>SUMIF('APONTAMENTO CREDENCIAMENTO'!$D$6:$D$3218,'ATESTE-LIQ'!A53,'APONTAMENTO CREDENCIAMENTO'!$FE$6:$FE$3218)</f>
        <v>18471.575000000001</v>
      </c>
      <c r="G53" s="328" t="str">
        <f>VLOOKUP(A53,'APONTAMENTO CREDENCIAMENTO'!$D$6:$G$3218,3,0)</f>
        <v>01/04/2026</v>
      </c>
      <c r="H53" s="328" t="str">
        <f>VLOOKUP(A53,'APONTAMENTO CREDENCIAMENTO'!$D$6:$G$3218,4,0)</f>
        <v>30/04/2026</v>
      </c>
      <c r="I53" s="135" t="str">
        <f t="shared" si="8"/>
        <v>PE - Pagto. Doc(s):  - Contrato nº 2022/0033029</v>
      </c>
      <c r="J53" s="136">
        <f t="shared" si="9"/>
        <v>18471.575000000001</v>
      </c>
      <c r="K53" s="136">
        <v>0</v>
      </c>
      <c r="L53" s="137" t="str">
        <f>VLOOKUP(A53,'APONTAMENTO CREDENCIAMENTO'!$D$6:$P$3218,5,0)</f>
        <v>FLAVIA DA SILVA</v>
      </c>
      <c r="M53" s="138"/>
      <c r="N53" s="139"/>
      <c r="O53" s="140"/>
      <c r="P53" s="141"/>
      <c r="Q53" s="141"/>
      <c r="R53" s="141"/>
      <c r="S53" s="142"/>
      <c r="T53" s="143" t="str">
        <f t="shared" si="10"/>
        <v>6020.2022/0033029-7</v>
      </c>
      <c r="U53" s="144">
        <f t="shared" si="11"/>
        <v>18471.575000000001</v>
      </c>
      <c r="V53" s="145">
        <f t="shared" si="12"/>
        <v>18471.575000000001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2022/0033029 - DRE - MP</v>
      </c>
      <c r="AB53" s="238" t="str">
        <f t="shared" si="13"/>
        <v>FLAVIA DA SILVA</v>
      </c>
      <c r="AC53" s="239"/>
      <c r="AD53" s="240"/>
      <c r="AE53" s="242"/>
      <c r="AF53" s="102"/>
    </row>
    <row r="54" spans="1:32" s="57" customFormat="1" ht="20.100000000000001" customHeight="1" x14ac:dyDescent="0.25">
      <c r="A54" s="900" t="s">
        <v>3432</v>
      </c>
      <c r="B54" s="130"/>
      <c r="C54" s="131">
        <f t="shared" si="7"/>
        <v>0</v>
      </c>
      <c r="D54" s="132" t="str">
        <f>VLOOKUP(A54,'APONTAMENTO CREDENCIAMENTO'!$D$6:$P$3218,12,0)</f>
        <v>6020.2022/0033036-0</v>
      </c>
      <c r="E54" s="133"/>
      <c r="F54" s="134">
        <f>SUMIF('APONTAMENTO CREDENCIAMENTO'!$D$6:$D$3218,'ATESTE-LIQ'!A54,'APONTAMENTO CREDENCIAMENTO'!$FE$6:$FE$3218)</f>
        <v>11498.912</v>
      </c>
      <c r="G54" s="328" t="str">
        <f>VLOOKUP(A54,'APONTAMENTO CREDENCIAMENTO'!$D$6:$G$3218,3,0)</f>
        <v>01/04/2026</v>
      </c>
      <c r="H54" s="328" t="str">
        <f>VLOOKUP(A54,'APONTAMENTO CREDENCIAMENTO'!$D$6:$G$3218,4,0)</f>
        <v>30/04/2026</v>
      </c>
      <c r="I54" s="135" t="str">
        <f t="shared" si="8"/>
        <v>PE - Pagto. Doc(s):  - Contrato nº 2022/0033036</v>
      </c>
      <c r="J54" s="136">
        <f t="shared" si="9"/>
        <v>11498.912</v>
      </c>
      <c r="K54" s="136">
        <v>0</v>
      </c>
      <c r="L54" s="137" t="str">
        <f>VLOOKUP(A54,'APONTAMENTO CREDENCIAMENTO'!$D$6:$P$3218,5,0)</f>
        <v>SAMES BAPTISTA DE SOUZA</v>
      </c>
      <c r="M54" s="138"/>
      <c r="N54" s="139"/>
      <c r="O54" s="140"/>
      <c r="P54" s="141"/>
      <c r="Q54" s="141"/>
      <c r="R54" s="141"/>
      <c r="S54" s="142"/>
      <c r="T54" s="143" t="str">
        <f t="shared" si="10"/>
        <v>6020.2022/0033036-0</v>
      </c>
      <c r="U54" s="144">
        <f t="shared" si="11"/>
        <v>11498.912</v>
      </c>
      <c r="V54" s="145">
        <f t="shared" si="12"/>
        <v>11498.912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2022/0033036 - DRE - MP</v>
      </c>
      <c r="AB54" s="238" t="str">
        <f t="shared" si="13"/>
        <v>SAMES BAPTISTA DE SOUZA</v>
      </c>
      <c r="AC54" s="239"/>
      <c r="AD54" s="240"/>
      <c r="AE54" s="242"/>
      <c r="AF54" s="102"/>
    </row>
    <row r="55" spans="1:32" s="57" customFormat="1" ht="20.100000000000001" customHeight="1" x14ac:dyDescent="0.25">
      <c r="A55" s="900" t="s">
        <v>3316</v>
      </c>
      <c r="B55" s="130"/>
      <c r="C55" s="131">
        <f t="shared" si="7"/>
        <v>0</v>
      </c>
      <c r="D55" s="132" t="str">
        <f>VLOOKUP(A55,'APONTAMENTO CREDENCIAMENTO'!$D$6:$P$3218,12,0)</f>
        <v>6020.2022/0033043-2</v>
      </c>
      <c r="E55" s="133"/>
      <c r="F55" s="134">
        <f>SUMIF('APONTAMENTO CREDENCIAMENTO'!$D$6:$D$3218,'ATESTE-LIQ'!A55,'APONTAMENTO CREDENCIAMENTO'!$FE$6:$FE$3218)</f>
        <v>16840.768</v>
      </c>
      <c r="G55" s="328" t="str">
        <f>VLOOKUP(A55,'APONTAMENTO CREDENCIAMENTO'!$D$6:$G$3218,3,0)</f>
        <v>01/04/2026</v>
      </c>
      <c r="H55" s="328" t="str">
        <f>VLOOKUP(A55,'APONTAMENTO CREDENCIAMENTO'!$D$6:$G$3218,4,0)</f>
        <v>30/04/2026</v>
      </c>
      <c r="I55" s="135" t="str">
        <f t="shared" si="8"/>
        <v>PE - Pagto. Doc(s):  - Contrato nº 2022/0033043</v>
      </c>
      <c r="J55" s="136">
        <f t="shared" si="9"/>
        <v>16840.768</v>
      </c>
      <c r="K55" s="136">
        <v>0</v>
      </c>
      <c r="L55" s="137" t="str">
        <f>VLOOKUP(A55,'APONTAMENTO CREDENCIAMENTO'!$D$6:$P$3218,5,0)</f>
        <v>IRENE CHAVIER DE AQUINO DE MELO</v>
      </c>
      <c r="M55" s="138"/>
      <c r="N55" s="139"/>
      <c r="O55" s="140"/>
      <c r="P55" s="141"/>
      <c r="Q55" s="141"/>
      <c r="R55" s="141"/>
      <c r="S55" s="142"/>
      <c r="T55" s="143" t="str">
        <f t="shared" si="10"/>
        <v>6020.2022/0033043-2</v>
      </c>
      <c r="U55" s="144">
        <f t="shared" si="11"/>
        <v>16840.768</v>
      </c>
      <c r="V55" s="145">
        <f t="shared" si="12"/>
        <v>16840.768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2022/0033043 - DRE - MP</v>
      </c>
      <c r="AB55" s="238" t="str">
        <f t="shared" si="13"/>
        <v>IRENE CHAVIER DE AQUINO DE MELO</v>
      </c>
      <c r="AC55" s="239"/>
      <c r="AD55" s="240"/>
      <c r="AE55" s="242"/>
      <c r="AF55" s="102"/>
    </row>
    <row r="56" spans="1:32" s="57" customFormat="1" ht="20.100000000000001" customHeight="1" x14ac:dyDescent="0.25">
      <c r="A56" s="900" t="s">
        <v>3440</v>
      </c>
      <c r="B56" s="130"/>
      <c r="C56" s="131">
        <f t="shared" si="7"/>
        <v>0</v>
      </c>
      <c r="D56" s="132" t="str">
        <f>VLOOKUP(A56,'APONTAMENTO CREDENCIAMENTO'!$D$6:$P$3218,12,0)</f>
        <v>6020.2022/0033778-0</v>
      </c>
      <c r="E56" s="133"/>
      <c r="F56" s="134">
        <f>SUMIF('APONTAMENTO CREDENCIAMENTO'!$D$6:$D$3218,'ATESTE-LIQ'!A56,'APONTAMENTO CREDENCIAMENTO'!$FE$6:$FE$3218)</f>
        <v>13958.278</v>
      </c>
      <c r="G56" s="328" t="str">
        <f>VLOOKUP(A56,'APONTAMENTO CREDENCIAMENTO'!$D$6:$G$3218,3,0)</f>
        <v>01/04/2026</v>
      </c>
      <c r="H56" s="328" t="str">
        <f>VLOOKUP(A56,'APONTAMENTO CREDENCIAMENTO'!$D$6:$G$3218,4,0)</f>
        <v>30/04/2026</v>
      </c>
      <c r="I56" s="135" t="str">
        <f t="shared" si="8"/>
        <v>PE - Pagto. Doc(s):  - Contrato nº 2022/0033778</v>
      </c>
      <c r="J56" s="136">
        <f t="shared" si="9"/>
        <v>13958.278</v>
      </c>
      <c r="K56" s="136">
        <v>0</v>
      </c>
      <c r="L56" s="137" t="str">
        <f>VLOOKUP(A56,'APONTAMENTO CREDENCIAMENTO'!$D$6:$P$3218,5,0)</f>
        <v>SEBASTIAO DE BRITO FERREIRA</v>
      </c>
      <c r="M56" s="138"/>
      <c r="N56" s="139"/>
      <c r="O56" s="140"/>
      <c r="P56" s="141"/>
      <c r="Q56" s="141"/>
      <c r="R56" s="141"/>
      <c r="S56" s="142"/>
      <c r="T56" s="143" t="str">
        <f t="shared" si="10"/>
        <v>6020.2022/0033778-0</v>
      </c>
      <c r="U56" s="144">
        <f t="shared" si="11"/>
        <v>13958.278</v>
      </c>
      <c r="V56" s="145">
        <f t="shared" si="12"/>
        <v>13958.278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2022/0033778 - DRE - MP</v>
      </c>
      <c r="AB56" s="238" t="str">
        <f t="shared" si="13"/>
        <v>SEBASTIAO DE BRITO FERREIRA</v>
      </c>
      <c r="AC56" s="239"/>
      <c r="AD56" s="240"/>
      <c r="AE56" s="242"/>
      <c r="AF56" s="102"/>
    </row>
    <row r="57" spans="1:32" s="57" customFormat="1" ht="20.100000000000001" customHeight="1" x14ac:dyDescent="0.25">
      <c r="A57" s="900" t="s">
        <v>3280</v>
      </c>
      <c r="B57" s="130"/>
      <c r="C57" s="131">
        <f t="shared" si="7"/>
        <v>0</v>
      </c>
      <c r="D57" s="132" t="str">
        <f>VLOOKUP(A57,'APONTAMENTO CREDENCIAMENTO'!$D$6:$P$3218,12,0)</f>
        <v>6020.2022/0033850-6</v>
      </c>
      <c r="E57" s="133"/>
      <c r="F57" s="134">
        <f>SUMIF('APONTAMENTO CREDENCIAMENTO'!$D$6:$D$3218,'ATESTE-LIQ'!A57,'APONTAMENTO CREDENCIAMENTO'!$FE$6:$FE$3218)</f>
        <v>20975.57</v>
      </c>
      <c r="G57" s="328" t="str">
        <f>VLOOKUP(A57,'APONTAMENTO CREDENCIAMENTO'!$D$6:$G$3218,3,0)</f>
        <v>01/04/2026</v>
      </c>
      <c r="H57" s="328" t="str">
        <f>VLOOKUP(A57,'APONTAMENTO CREDENCIAMENTO'!$D$6:$G$3218,4,0)</f>
        <v>30/04/2026</v>
      </c>
      <c r="I57" s="135" t="str">
        <f t="shared" si="8"/>
        <v>PE - Pagto. Doc(s):  - Contrato nº 2022/0033850</v>
      </c>
      <c r="J57" s="136">
        <f t="shared" si="9"/>
        <v>20975.57</v>
      </c>
      <c r="K57" s="136">
        <v>0</v>
      </c>
      <c r="L57" s="137" t="str">
        <f>VLOOKUP(A57,'APONTAMENTO CREDENCIAMENTO'!$D$6:$P$3218,5,0)</f>
        <v>EVANDRO CARLOS FARIA</v>
      </c>
      <c r="M57" s="138"/>
      <c r="N57" s="139"/>
      <c r="O57" s="140"/>
      <c r="P57" s="141"/>
      <c r="Q57" s="141"/>
      <c r="R57" s="141"/>
      <c r="S57" s="142"/>
      <c r="T57" s="143" t="str">
        <f t="shared" si="10"/>
        <v>6020.2022/0033850-6</v>
      </c>
      <c r="U57" s="144">
        <f t="shared" si="11"/>
        <v>20975.57</v>
      </c>
      <c r="V57" s="145">
        <f t="shared" si="12"/>
        <v>20975.57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2022/0033850 - DRE - MP</v>
      </c>
      <c r="AB57" s="238" t="str">
        <f t="shared" si="13"/>
        <v>EVANDRO CARLOS FARIA</v>
      </c>
      <c r="AC57" s="239"/>
      <c r="AD57" s="240"/>
      <c r="AE57" s="242"/>
      <c r="AF57" s="102"/>
    </row>
    <row r="58" spans="1:32" s="57" customFormat="1" ht="20.100000000000001" customHeight="1" x14ac:dyDescent="0.25">
      <c r="A58" s="900" t="s">
        <v>3340</v>
      </c>
      <c r="B58" s="130"/>
      <c r="C58" s="131">
        <f t="shared" si="7"/>
        <v>0</v>
      </c>
      <c r="D58" s="132" t="str">
        <f>VLOOKUP(A58,'APONTAMENTO CREDENCIAMENTO'!$D$6:$P$3218,12,0)</f>
        <v>6020.2022/0034339-9</v>
      </c>
      <c r="E58" s="133"/>
      <c r="F58" s="134">
        <f>SUMIF('APONTAMENTO CREDENCIAMENTO'!$D$6:$D$3218,'ATESTE-LIQ'!A58,'APONTAMENTO CREDENCIAMENTO'!$FE$6:$FE$3218)</f>
        <v>14725.573999999999</v>
      </c>
      <c r="G58" s="328" t="str">
        <f>VLOOKUP(A58,'APONTAMENTO CREDENCIAMENTO'!$D$6:$G$3218,3,0)</f>
        <v>01/04/2026</v>
      </c>
      <c r="H58" s="328" t="str">
        <f>VLOOKUP(A58,'APONTAMENTO CREDENCIAMENTO'!$D$6:$G$3218,4,0)</f>
        <v>30/04/2026</v>
      </c>
      <c r="I58" s="135" t="str">
        <f t="shared" si="8"/>
        <v>PE - Pagto. Doc(s):  - Contrato nº 2022/0034339</v>
      </c>
      <c r="J58" s="136">
        <f t="shared" si="9"/>
        <v>14725.573999999999</v>
      </c>
      <c r="K58" s="136">
        <v>0</v>
      </c>
      <c r="L58" s="137" t="str">
        <f>VLOOKUP(A58,'APONTAMENTO CREDENCIAMENTO'!$D$6:$P$3218,5,0)</f>
        <v>JOSE ROBERTO DA SILVA</v>
      </c>
      <c r="M58" s="138"/>
      <c r="N58" s="139"/>
      <c r="O58" s="140"/>
      <c r="P58" s="141"/>
      <c r="Q58" s="141"/>
      <c r="R58" s="141"/>
      <c r="S58" s="142"/>
      <c r="T58" s="143" t="str">
        <f t="shared" si="10"/>
        <v>6020.2022/0034339-9</v>
      </c>
      <c r="U58" s="144">
        <f t="shared" si="11"/>
        <v>14725.573999999999</v>
      </c>
      <c r="V58" s="145">
        <f t="shared" si="12"/>
        <v>14725.573999999999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2022/0034339 - DRE - MP</v>
      </c>
      <c r="AB58" s="238" t="str">
        <f t="shared" si="13"/>
        <v>JOSE ROBERTO DA SILVA</v>
      </c>
      <c r="AC58" s="239"/>
      <c r="AD58" s="240"/>
      <c r="AE58" s="242"/>
      <c r="AF58" s="102"/>
    </row>
    <row r="59" spans="1:32" s="57" customFormat="1" ht="20.100000000000001" customHeight="1" x14ac:dyDescent="0.25">
      <c r="A59" s="900" t="s">
        <v>3408</v>
      </c>
      <c r="B59" s="130"/>
      <c r="C59" s="131">
        <f t="shared" si="7"/>
        <v>0</v>
      </c>
      <c r="D59" s="132" t="str">
        <f>VLOOKUP(A59,'APONTAMENTO CREDENCIAMENTO'!$D$6:$P$3218,12,0)</f>
        <v>6020.2022/0034409-3</v>
      </c>
      <c r="E59" s="133"/>
      <c r="F59" s="134">
        <f>SUMIF('APONTAMENTO CREDENCIAMENTO'!$D$6:$D$3218,'ATESTE-LIQ'!A59,'APONTAMENTO CREDENCIAMENTO'!$FE$6:$FE$3218)</f>
        <v>19819.88</v>
      </c>
      <c r="G59" s="328" t="str">
        <f>VLOOKUP(A59,'APONTAMENTO CREDENCIAMENTO'!$D$6:$G$3218,3,0)</f>
        <v>01/04/2026</v>
      </c>
      <c r="H59" s="328" t="str">
        <f>VLOOKUP(A59,'APONTAMENTO CREDENCIAMENTO'!$D$6:$G$3218,4,0)</f>
        <v>30/04/2026</v>
      </c>
      <c r="I59" s="135" t="str">
        <f t="shared" si="8"/>
        <v>PE - Pagto. Doc(s):  - Contrato nº 2022/0034409</v>
      </c>
      <c r="J59" s="136">
        <f t="shared" si="9"/>
        <v>19819.88</v>
      </c>
      <c r="K59" s="136">
        <v>0</v>
      </c>
      <c r="L59" s="137" t="str">
        <f>VLOOKUP(A59,'APONTAMENTO CREDENCIAMENTO'!$D$6:$P$3218,5,0)</f>
        <v>ROBERTO CORREA</v>
      </c>
      <c r="M59" s="138"/>
      <c r="N59" s="139"/>
      <c r="O59" s="140"/>
      <c r="P59" s="141"/>
      <c r="Q59" s="141"/>
      <c r="R59" s="141"/>
      <c r="S59" s="142"/>
      <c r="T59" s="143" t="str">
        <f t="shared" si="10"/>
        <v>6020.2022/0034409-3</v>
      </c>
      <c r="U59" s="144">
        <f t="shared" si="11"/>
        <v>19819.88</v>
      </c>
      <c r="V59" s="145">
        <f t="shared" si="12"/>
        <v>19819.88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2022/0034409 - DRE - MP</v>
      </c>
      <c r="AB59" s="238" t="str">
        <f t="shared" si="13"/>
        <v>ROBERTO CORREA</v>
      </c>
      <c r="AC59" s="239"/>
      <c r="AD59" s="240"/>
      <c r="AE59" s="242"/>
      <c r="AF59" s="102"/>
    </row>
    <row r="60" spans="1:32" s="57" customFormat="1" ht="20.100000000000001" customHeight="1" x14ac:dyDescent="0.25">
      <c r="A60" s="900" t="s">
        <v>3392</v>
      </c>
      <c r="B60" s="130"/>
      <c r="C60" s="131">
        <f t="shared" si="7"/>
        <v>0</v>
      </c>
      <c r="D60" s="132" t="str">
        <f>VLOOKUP(A60,'APONTAMENTO CREDENCIAMENTO'!$D$6:$P$3218,12,0)</f>
        <v>6020.2022/0035444-7</v>
      </c>
      <c r="E60" s="133"/>
      <c r="F60" s="134">
        <f>SUMIF('APONTAMENTO CREDENCIAMENTO'!$D$6:$D$3218,'ATESTE-LIQ'!A60,'APONTAMENTO CREDENCIAMENTO'!$FE$6:$FE$3218)</f>
        <v>15062.94</v>
      </c>
      <c r="G60" s="328" t="str">
        <f>VLOOKUP(A60,'APONTAMENTO CREDENCIAMENTO'!$D$6:$G$3218,3,0)</f>
        <v>01/04/2026</v>
      </c>
      <c r="H60" s="328" t="str">
        <f>VLOOKUP(A60,'APONTAMENTO CREDENCIAMENTO'!$D$6:$G$3218,4,0)</f>
        <v>30/04/2026</v>
      </c>
      <c r="I60" s="135" t="str">
        <f t="shared" si="8"/>
        <v>PE - Pagto. Doc(s):  - Contrato nº 2022/0035444</v>
      </c>
      <c r="J60" s="136">
        <f t="shared" si="9"/>
        <v>15062.94</v>
      </c>
      <c r="K60" s="136">
        <v>0</v>
      </c>
      <c r="L60" s="137" t="str">
        <f>VLOOKUP(A60,'APONTAMENTO CREDENCIAMENTO'!$D$6:$P$3218,5,0)</f>
        <v>PAULO CAETANO DA SILVA JUNIOR</v>
      </c>
      <c r="M60" s="138"/>
      <c r="N60" s="139"/>
      <c r="O60" s="140"/>
      <c r="P60" s="141"/>
      <c r="Q60" s="141"/>
      <c r="R60" s="141"/>
      <c r="S60" s="142"/>
      <c r="T60" s="143" t="str">
        <f t="shared" si="10"/>
        <v>6020.2022/0035444-7</v>
      </c>
      <c r="U60" s="144">
        <f t="shared" si="11"/>
        <v>15062.94</v>
      </c>
      <c r="V60" s="145">
        <f t="shared" si="12"/>
        <v>15062.94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2022/0035444 - DRE - MP</v>
      </c>
      <c r="AB60" s="238" t="str">
        <f t="shared" si="13"/>
        <v>PAULO CAETANO DA SILVA JUNIOR</v>
      </c>
      <c r="AC60" s="239"/>
      <c r="AD60" s="240"/>
      <c r="AE60" s="242"/>
      <c r="AF60" s="102"/>
    </row>
    <row r="61" spans="1:32" s="57" customFormat="1" ht="20.100000000000001" customHeight="1" x14ac:dyDescent="0.25">
      <c r="A61" s="900" t="s">
        <v>3380</v>
      </c>
      <c r="B61" s="130"/>
      <c r="C61" s="131">
        <f t="shared" si="7"/>
        <v>0</v>
      </c>
      <c r="D61" s="132" t="str">
        <f>VLOOKUP(A61,'APONTAMENTO CREDENCIAMENTO'!$D$6:$P$3218,12,0)</f>
        <v>6020.2022/0035774-8</v>
      </c>
      <c r="E61" s="133"/>
      <c r="F61" s="134">
        <f>SUMIF('APONTAMENTO CREDENCIAMENTO'!$D$6:$D$3218,'ATESTE-LIQ'!A61,'APONTAMENTO CREDENCIAMENTO'!$FE$6:$FE$3218)</f>
        <v>19884.084999999999</v>
      </c>
      <c r="G61" s="328" t="str">
        <f>VLOOKUP(A61,'APONTAMENTO CREDENCIAMENTO'!$D$6:$G$3218,3,0)</f>
        <v>01/04/2026</v>
      </c>
      <c r="H61" s="328" t="str">
        <f>VLOOKUP(A61,'APONTAMENTO CREDENCIAMENTO'!$D$6:$G$3218,4,0)</f>
        <v>30/04/2026</v>
      </c>
      <c r="I61" s="135" t="str">
        <f t="shared" si="8"/>
        <v>PE - Pagto. Doc(s):  - Contrato nº 2022/0035774</v>
      </c>
      <c r="J61" s="136">
        <f t="shared" si="9"/>
        <v>19884.084999999999</v>
      </c>
      <c r="K61" s="136">
        <v>0</v>
      </c>
      <c r="L61" s="137" t="str">
        <f>VLOOKUP(A61,'APONTAMENTO CREDENCIAMENTO'!$D$6:$P$3218,5,0)</f>
        <v>MARIA DELFINA DOS SANTOS</v>
      </c>
      <c r="M61" s="138"/>
      <c r="N61" s="139"/>
      <c r="O61" s="140"/>
      <c r="P61" s="141"/>
      <c r="Q61" s="141"/>
      <c r="R61" s="141"/>
      <c r="S61" s="142"/>
      <c r="T61" s="143" t="str">
        <f t="shared" si="10"/>
        <v>6020.2022/0035774-8</v>
      </c>
      <c r="U61" s="144">
        <f t="shared" si="11"/>
        <v>19884.084999999999</v>
      </c>
      <c r="V61" s="145">
        <f t="shared" si="12"/>
        <v>19884.084999999999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2022/0035774 - DRE - MP</v>
      </c>
      <c r="AB61" s="238" t="str">
        <f t="shared" si="13"/>
        <v>MARIA DELFINA DOS SANTOS</v>
      </c>
      <c r="AC61" s="239"/>
      <c r="AD61" s="240"/>
      <c r="AE61" s="242"/>
      <c r="AF61" s="102"/>
    </row>
    <row r="62" spans="1:32" s="57" customFormat="1" ht="20.100000000000001" customHeight="1" x14ac:dyDescent="0.25">
      <c r="A62" s="900" t="s">
        <v>3464</v>
      </c>
      <c r="B62" s="130"/>
      <c r="C62" s="131">
        <f t="shared" si="7"/>
        <v>0</v>
      </c>
      <c r="D62" s="132" t="str">
        <f>VLOOKUP(A62,'APONTAMENTO CREDENCIAMENTO'!$D$6:$P$3218,12,0)</f>
        <v>6020.2022/0036046-3</v>
      </c>
      <c r="E62" s="133"/>
      <c r="F62" s="134">
        <f>SUMIF('APONTAMENTO CREDENCIAMENTO'!$D$6:$D$3218,'ATESTE-LIQ'!A62,'APONTAMENTO CREDENCIAMENTO'!$FE$6:$FE$3218)</f>
        <v>10856.862000000001</v>
      </c>
      <c r="G62" s="328" t="str">
        <f>VLOOKUP(A62,'APONTAMENTO CREDENCIAMENTO'!$D$6:$G$3218,3,0)</f>
        <v>01/04/2026</v>
      </c>
      <c r="H62" s="328" t="str">
        <f>VLOOKUP(A62,'APONTAMENTO CREDENCIAMENTO'!$D$6:$G$3218,4,0)</f>
        <v>30/04/2026</v>
      </c>
      <c r="I62" s="135" t="str">
        <f t="shared" si="8"/>
        <v>PE - Pagto. Doc(s):  - Contrato nº 2022/0036046</v>
      </c>
      <c r="J62" s="136">
        <f t="shared" si="9"/>
        <v>10856.862000000001</v>
      </c>
      <c r="K62" s="136">
        <v>0</v>
      </c>
      <c r="L62" s="137" t="str">
        <f>VLOOKUP(A62,'APONTAMENTO CREDENCIAMENTO'!$D$6:$P$3218,5,0)</f>
        <v>VAGNER ALVES BONFIM</v>
      </c>
      <c r="M62" s="138"/>
      <c r="N62" s="139"/>
      <c r="O62" s="140"/>
      <c r="P62" s="141"/>
      <c r="Q62" s="141"/>
      <c r="R62" s="141"/>
      <c r="S62" s="142"/>
      <c r="T62" s="143" t="str">
        <f t="shared" si="10"/>
        <v>6020.2022/0036046-3</v>
      </c>
      <c r="U62" s="144">
        <f t="shared" si="11"/>
        <v>10856.862000000001</v>
      </c>
      <c r="V62" s="145">
        <f t="shared" si="12"/>
        <v>10856.862000000001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2022/0036046 - DRE - MP</v>
      </c>
      <c r="AB62" s="238" t="str">
        <f t="shared" si="13"/>
        <v>VAGNER ALVES BONFIM</v>
      </c>
      <c r="AC62" s="239"/>
      <c r="AD62" s="240"/>
      <c r="AE62" s="242"/>
      <c r="AF62" s="102"/>
    </row>
    <row r="63" spans="1:32" s="57" customFormat="1" ht="20.100000000000001" customHeight="1" x14ac:dyDescent="0.25">
      <c r="A63" s="900" t="s">
        <v>3304</v>
      </c>
      <c r="B63" s="130"/>
      <c r="C63" s="131">
        <f t="shared" si="7"/>
        <v>0</v>
      </c>
      <c r="D63" s="132" t="str">
        <f>VLOOKUP(A63,'APONTAMENTO CREDENCIAMENTO'!$D$6:$P$3218,12,0)</f>
        <v>6020.2022/0036193-1</v>
      </c>
      <c r="E63" s="133"/>
      <c r="F63" s="134">
        <f>SUMIF('APONTAMENTO CREDENCIAMENTO'!$D$6:$D$3218,'ATESTE-LIQ'!A63,'APONTAMENTO CREDENCIAMENTO'!$FE$6:$FE$3218)</f>
        <v>13492.69</v>
      </c>
      <c r="G63" s="328" t="str">
        <f>VLOOKUP(A63,'APONTAMENTO CREDENCIAMENTO'!$D$6:$G$3218,3,0)</f>
        <v>01/04/2026</v>
      </c>
      <c r="H63" s="328" t="str">
        <f>VLOOKUP(A63,'APONTAMENTO CREDENCIAMENTO'!$D$6:$G$3218,4,0)</f>
        <v>30/04/2026</v>
      </c>
      <c r="I63" s="135" t="str">
        <f t="shared" si="8"/>
        <v>PE - Pagto. Doc(s):  - Contrato nº 2022/0036193</v>
      </c>
      <c r="J63" s="136">
        <f t="shared" si="9"/>
        <v>13492.69</v>
      </c>
      <c r="K63" s="136">
        <v>0</v>
      </c>
      <c r="L63" s="137" t="str">
        <f>VLOOKUP(A63,'APONTAMENTO CREDENCIAMENTO'!$D$6:$P$3218,5,0)</f>
        <v>FRANCILINO SOARES DE SANTANA</v>
      </c>
      <c r="M63" s="138"/>
      <c r="N63" s="139"/>
      <c r="O63" s="140"/>
      <c r="P63" s="141"/>
      <c r="Q63" s="141"/>
      <c r="R63" s="141"/>
      <c r="S63" s="142"/>
      <c r="T63" s="143" t="str">
        <f t="shared" si="10"/>
        <v>6020.2022/0036193-1</v>
      </c>
      <c r="U63" s="144">
        <f t="shared" si="11"/>
        <v>13492.69</v>
      </c>
      <c r="V63" s="145">
        <f t="shared" si="12"/>
        <v>13492.69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2022/0036193 - DRE - MP</v>
      </c>
      <c r="AB63" s="238" t="str">
        <f t="shared" si="13"/>
        <v>FRANCILINO SOARES DE SANTANA</v>
      </c>
      <c r="AC63" s="239"/>
      <c r="AD63" s="240"/>
      <c r="AE63" s="242"/>
      <c r="AF63" s="102"/>
    </row>
    <row r="64" spans="1:32" s="57" customFormat="1" ht="20.100000000000001" customHeight="1" x14ac:dyDescent="0.25">
      <c r="A64" s="900" t="s">
        <v>3352</v>
      </c>
      <c r="B64" s="130"/>
      <c r="C64" s="131">
        <f t="shared" si="7"/>
        <v>0</v>
      </c>
      <c r="D64" s="132" t="str">
        <f>VLOOKUP(A64,'APONTAMENTO CREDENCIAMENTO'!$D$6:$P$3218,12,0)</f>
        <v>6020.2022/0036248-2</v>
      </c>
      <c r="E64" s="133"/>
      <c r="F64" s="134">
        <f>SUMIF('APONTAMENTO CREDENCIAMENTO'!$D$6:$D$3218,'ATESTE-LIQ'!A64,'APONTAMENTO CREDENCIAMENTO'!$FE$6:$FE$3218)</f>
        <v>9977.3090000000011</v>
      </c>
      <c r="G64" s="328" t="str">
        <f>VLOOKUP(A64,'APONTAMENTO CREDENCIAMENTO'!$D$6:$G$3218,3,0)</f>
        <v>01/04/2026</v>
      </c>
      <c r="H64" s="328" t="str">
        <f>VLOOKUP(A64,'APONTAMENTO CREDENCIAMENTO'!$D$6:$G$3218,4,0)</f>
        <v>30/04/2026</v>
      </c>
      <c r="I64" s="135" t="str">
        <f t="shared" si="8"/>
        <v>PE - Pagto. Doc(s):  - Contrato nº 2022/0036248</v>
      </c>
      <c r="J64" s="136">
        <f t="shared" si="9"/>
        <v>9977.3090000000011</v>
      </c>
      <c r="K64" s="136">
        <v>0</v>
      </c>
      <c r="L64" s="137" t="str">
        <f>VLOOKUP(A64,'APONTAMENTO CREDENCIAMENTO'!$D$6:$P$3218,5,0)</f>
        <v>LUCIANA DA SILVA SANTOS</v>
      </c>
      <c r="M64" s="138"/>
      <c r="N64" s="139"/>
      <c r="O64" s="140"/>
      <c r="P64" s="141"/>
      <c r="Q64" s="141"/>
      <c r="R64" s="141"/>
      <c r="S64" s="142"/>
      <c r="T64" s="143" t="str">
        <f t="shared" si="10"/>
        <v>6020.2022/0036248-2</v>
      </c>
      <c r="U64" s="144">
        <f t="shared" si="11"/>
        <v>9977.3090000000011</v>
      </c>
      <c r="V64" s="145">
        <f t="shared" si="12"/>
        <v>9977.3090000000011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2022/0036248 - DRE - MP</v>
      </c>
      <c r="AB64" s="238" t="str">
        <f t="shared" si="13"/>
        <v>LUCIANA DA SILVA SANTOS</v>
      </c>
      <c r="AC64" s="239"/>
      <c r="AD64" s="240"/>
      <c r="AE64" s="242"/>
      <c r="AF64" s="102"/>
    </row>
    <row r="65" spans="1:32" s="57" customFormat="1" ht="20.100000000000001" customHeight="1" x14ac:dyDescent="0.25">
      <c r="A65" s="900" t="s">
        <v>3456</v>
      </c>
      <c r="B65" s="130"/>
      <c r="C65" s="131">
        <f t="shared" si="7"/>
        <v>0</v>
      </c>
      <c r="D65" s="132" t="str">
        <f>VLOOKUP(A65,'APONTAMENTO CREDENCIAMENTO'!$D$6:$P$3218,12,0)</f>
        <v>6020.2022/0036820-0</v>
      </c>
      <c r="E65" s="133"/>
      <c r="F65" s="134">
        <f>SUMIF('APONTAMENTO CREDENCIAMENTO'!$D$6:$D$3218,'ATESTE-LIQ'!A65,'APONTAMENTO CREDENCIAMENTO'!$FE$6:$FE$3218)</f>
        <v>15788.028</v>
      </c>
      <c r="G65" s="328" t="str">
        <f>VLOOKUP(A65,'APONTAMENTO CREDENCIAMENTO'!$D$6:$G$3218,3,0)</f>
        <v>01/04/2026</v>
      </c>
      <c r="H65" s="328" t="str">
        <f>VLOOKUP(A65,'APONTAMENTO CREDENCIAMENTO'!$D$6:$G$3218,4,0)</f>
        <v>30/04/2026</v>
      </c>
      <c r="I65" s="135" t="str">
        <f t="shared" si="8"/>
        <v>PE - Pagto. Doc(s):  - Contrato nº 2022/0036820</v>
      </c>
      <c r="J65" s="136">
        <f t="shared" si="9"/>
        <v>15788.028</v>
      </c>
      <c r="K65" s="136">
        <v>0</v>
      </c>
      <c r="L65" s="137" t="str">
        <f>VLOOKUP(A65,'APONTAMENTO CREDENCIAMENTO'!$D$6:$P$3218,5,0)</f>
        <v>TALIZIA RAMOS DOS SANTOS</v>
      </c>
      <c r="M65" s="138"/>
      <c r="N65" s="139"/>
      <c r="O65" s="140"/>
      <c r="P65" s="141"/>
      <c r="Q65" s="141"/>
      <c r="R65" s="141"/>
      <c r="S65" s="142"/>
      <c r="T65" s="143" t="str">
        <f t="shared" si="10"/>
        <v>6020.2022/0036820-0</v>
      </c>
      <c r="U65" s="144">
        <f t="shared" si="11"/>
        <v>15788.028</v>
      </c>
      <c r="V65" s="145">
        <f t="shared" si="12"/>
        <v>15788.028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2022/0036820 - DRE - MP</v>
      </c>
      <c r="AB65" s="238" t="str">
        <f t="shared" si="13"/>
        <v>TALIZIA RAMOS DOS SANTOS</v>
      </c>
      <c r="AC65" s="239"/>
      <c r="AD65" s="240"/>
      <c r="AE65" s="242"/>
      <c r="AF65" s="102"/>
    </row>
    <row r="66" spans="1:32" s="57" customFormat="1" ht="20.100000000000001" customHeight="1" x14ac:dyDescent="0.25">
      <c r="A66" s="900" t="s">
        <v>3436</v>
      </c>
      <c r="B66" s="130"/>
      <c r="C66" s="131">
        <f t="shared" si="7"/>
        <v>0</v>
      </c>
      <c r="D66" s="132" t="str">
        <f>VLOOKUP(A66,'APONTAMENTO CREDENCIAMENTO'!$D$6:$P$3218,12,0)</f>
        <v>6020.2022/0037106-6</v>
      </c>
      <c r="E66" s="133"/>
      <c r="F66" s="134">
        <f>SUMIF('APONTAMENTO CREDENCIAMENTO'!$D$6:$D$3218,'ATESTE-LIQ'!A66,'APONTAMENTO CREDENCIAMENTO'!$FE$6:$FE$3218)</f>
        <v>25803.786000000004</v>
      </c>
      <c r="G66" s="328" t="str">
        <f>VLOOKUP(A66,'APONTAMENTO CREDENCIAMENTO'!$D$6:$G$3218,3,0)</f>
        <v>01/04/2026</v>
      </c>
      <c r="H66" s="328" t="str">
        <f>VLOOKUP(A66,'APONTAMENTO CREDENCIAMENTO'!$D$6:$G$3218,4,0)</f>
        <v>30/04/2026</v>
      </c>
      <c r="I66" s="135" t="str">
        <f t="shared" si="8"/>
        <v>PE - Pagto. Doc(s):  - Contrato nº 2022/0037106</v>
      </c>
      <c r="J66" s="136">
        <f t="shared" si="9"/>
        <v>25803.786000000004</v>
      </c>
      <c r="K66" s="136">
        <v>0</v>
      </c>
      <c r="L66" s="137" t="str">
        <f>VLOOKUP(A66,'APONTAMENTO CREDENCIAMENTO'!$D$6:$P$3218,5,0)</f>
        <v>SAMUEL ALVES DOS SANTOS</v>
      </c>
      <c r="M66" s="138"/>
      <c r="N66" s="139"/>
      <c r="O66" s="140"/>
      <c r="P66" s="141"/>
      <c r="Q66" s="141"/>
      <c r="R66" s="141"/>
      <c r="S66" s="142"/>
      <c r="T66" s="143" t="str">
        <f t="shared" si="10"/>
        <v>6020.2022/0037106-6</v>
      </c>
      <c r="U66" s="144">
        <f t="shared" si="11"/>
        <v>25803.786000000004</v>
      </c>
      <c r="V66" s="145">
        <f t="shared" si="12"/>
        <v>25803.786000000004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2022/0037106 - DRE - MP</v>
      </c>
      <c r="AB66" s="238" t="str">
        <f t="shared" si="13"/>
        <v>SAMUEL ALVES DOS SANTOS</v>
      </c>
      <c r="AC66" s="239"/>
      <c r="AD66" s="240"/>
      <c r="AE66" s="242"/>
      <c r="AF66" s="102"/>
    </row>
    <row r="67" spans="1:32" s="57" customFormat="1" ht="20.100000000000001" customHeight="1" x14ac:dyDescent="0.25">
      <c r="A67" s="900" t="s">
        <v>3428</v>
      </c>
      <c r="B67" s="130"/>
      <c r="C67" s="131">
        <f t="shared" ref="C67:C72" si="14">W67</f>
        <v>0</v>
      </c>
      <c r="D67" s="132" t="str">
        <f>VLOOKUP(A67,'APONTAMENTO CREDENCIAMENTO'!$D$6:$P$3218,12,0)</f>
        <v>6020.2022/0041266-8</v>
      </c>
      <c r="E67" s="133"/>
      <c r="F67" s="134">
        <f>SUMIF('APONTAMENTO CREDENCIAMENTO'!$D$6:$D$3218,'ATESTE-LIQ'!A67,'APONTAMENTO CREDENCIAMENTO'!$FE$6:$FE$3218)</f>
        <v>17765.394</v>
      </c>
      <c r="G67" s="328" t="str">
        <f>VLOOKUP(A67,'APONTAMENTO CREDENCIAMENTO'!$D$6:$G$3218,3,0)</f>
        <v>01/04/2026</v>
      </c>
      <c r="H67" s="328" t="str">
        <f>VLOOKUP(A67,'APONTAMENTO CREDENCIAMENTO'!$D$6:$G$3218,4,0)</f>
        <v>30/04/2026</v>
      </c>
      <c r="I67" s="135" t="str">
        <f t="shared" ref="I67:I72" si="15">CONCATENATE("PE - Pagto. Doc(s): ",E67," - Contrato nº ",A67)</f>
        <v>PE - Pagto. Doc(s):  - Contrato nº 2022/0041266</v>
      </c>
      <c r="J67" s="136">
        <f t="shared" ref="J67:J72" si="16">F67</f>
        <v>17765.394</v>
      </c>
      <c r="K67" s="136">
        <v>0</v>
      </c>
      <c r="L67" s="137" t="str">
        <f>VLOOKUP(A67,'APONTAMENTO CREDENCIAMENTO'!$D$6:$P$3218,5,0)</f>
        <v>ROSARIO ISAIAS CATANANTE MARTINS</v>
      </c>
      <c r="M67" s="138"/>
      <c r="N67" s="139"/>
      <c r="O67" s="140"/>
      <c r="P67" s="141"/>
      <c r="Q67" s="141"/>
      <c r="R67" s="141"/>
      <c r="S67" s="142"/>
      <c r="T67" s="143" t="str">
        <f t="shared" ref="T67:T72" si="17">D67</f>
        <v>6020.2022/0041266-8</v>
      </c>
      <c r="U67" s="144">
        <f t="shared" ref="U67:U72" si="18">F67</f>
        <v>17765.394</v>
      </c>
      <c r="V67" s="145">
        <f t="shared" ref="V67:V72" si="19">U67</f>
        <v>17765.394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2022/0041266 - DRE - MP</v>
      </c>
      <c r="AB67" s="238" t="str">
        <f t="shared" ref="AB67:AB72" si="20">L67</f>
        <v>ROSARIO ISAIAS CATANANTE MARTINS</v>
      </c>
      <c r="AC67" s="239"/>
      <c r="AD67" s="240"/>
      <c r="AE67" s="242"/>
      <c r="AF67" s="102"/>
    </row>
    <row r="68" spans="1:32" s="57" customFormat="1" ht="20.100000000000001" customHeight="1" x14ac:dyDescent="0.25">
      <c r="A68" s="900" t="s">
        <v>3460</v>
      </c>
      <c r="B68" s="130"/>
      <c r="C68" s="131">
        <f t="shared" si="14"/>
        <v>0</v>
      </c>
      <c r="D68" s="132" t="str">
        <f>VLOOKUP(A68,'APONTAMENTO CREDENCIAMENTO'!$D$6:$P$3218,12,0)</f>
        <v>6020.2022/0041413-0</v>
      </c>
      <c r="E68" s="133"/>
      <c r="F68" s="134">
        <f>SUMIF('APONTAMENTO CREDENCIAMENTO'!$D$6:$D$3218,'ATESTE-LIQ'!A68,'APONTAMENTO CREDENCIAMENTO'!$FE$6:$FE$3218)</f>
        <v>16188.48</v>
      </c>
      <c r="G68" s="328" t="str">
        <f>VLOOKUP(A68,'APONTAMENTO CREDENCIAMENTO'!$D$6:$G$3218,3,0)</f>
        <v>01/04/2026</v>
      </c>
      <c r="H68" s="328" t="str">
        <f>VLOOKUP(A68,'APONTAMENTO CREDENCIAMENTO'!$D$6:$G$3218,4,0)</f>
        <v>30/04/2026</v>
      </c>
      <c r="I68" s="135" t="str">
        <f t="shared" si="15"/>
        <v>PE - Pagto. Doc(s):  - Contrato nº 2022/0041413</v>
      </c>
      <c r="J68" s="136">
        <f t="shared" si="16"/>
        <v>16188.48</v>
      </c>
      <c r="K68" s="136">
        <v>0</v>
      </c>
      <c r="L68" s="137" t="str">
        <f>VLOOKUP(A68,'APONTAMENTO CREDENCIAMENTO'!$D$6:$P$3218,5,0)</f>
        <v>THYAGO NUNES DA ROSA</v>
      </c>
      <c r="M68" s="138"/>
      <c r="N68" s="139"/>
      <c r="O68" s="140"/>
      <c r="P68" s="141"/>
      <c r="Q68" s="141"/>
      <c r="R68" s="141"/>
      <c r="S68" s="142"/>
      <c r="T68" s="143" t="str">
        <f t="shared" si="17"/>
        <v>6020.2022/0041413-0</v>
      </c>
      <c r="U68" s="144">
        <f t="shared" si="18"/>
        <v>16188.48</v>
      </c>
      <c r="V68" s="145">
        <f t="shared" si="19"/>
        <v>16188.48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2022/0041413 - DRE - MP</v>
      </c>
      <c r="AB68" s="238" t="str">
        <f t="shared" si="20"/>
        <v>THYAGO NUNES DA ROSA</v>
      </c>
      <c r="AC68" s="239"/>
      <c r="AD68" s="240"/>
      <c r="AE68" s="242"/>
      <c r="AF68" s="102"/>
    </row>
    <row r="69" spans="1:32" s="57" customFormat="1" ht="20.100000000000001" customHeight="1" x14ac:dyDescent="0.25">
      <c r="A69" s="900" t="s">
        <v>3400</v>
      </c>
      <c r="B69" s="130"/>
      <c r="C69" s="131">
        <f t="shared" si="14"/>
        <v>0</v>
      </c>
      <c r="D69" s="132" t="str">
        <f>VLOOKUP(A69,'APONTAMENTO CREDENCIAMENTO'!$D$6:$P$3218,12,0)</f>
        <v>6020.2022/0053225-6</v>
      </c>
      <c r="E69" s="133"/>
      <c r="F69" s="134">
        <f>SUMIF('APONTAMENTO CREDENCIAMENTO'!$D$6:$D$3218,'ATESTE-LIQ'!A69,'APONTAMENTO CREDENCIAMENTO'!$FE$6:$FE$3218)</f>
        <v>17238.839000000004</v>
      </c>
      <c r="G69" s="328" t="str">
        <f>VLOOKUP(A69,'APONTAMENTO CREDENCIAMENTO'!$D$6:$G$3218,3,0)</f>
        <v>01/04/2026</v>
      </c>
      <c r="H69" s="328" t="str">
        <f>VLOOKUP(A69,'APONTAMENTO CREDENCIAMENTO'!$D$6:$G$3218,4,0)</f>
        <v>30/04/2026</v>
      </c>
      <c r="I69" s="135" t="str">
        <f t="shared" si="15"/>
        <v>PE - Pagto. Doc(s):  - Contrato nº 2022/0053225</v>
      </c>
      <c r="J69" s="136">
        <f t="shared" si="16"/>
        <v>17238.839000000004</v>
      </c>
      <c r="K69" s="136">
        <v>0</v>
      </c>
      <c r="L69" s="137" t="str">
        <f>VLOOKUP(A69,'APONTAMENTO CREDENCIAMENTO'!$D$6:$P$3218,5,0)</f>
        <v>RAPHAEL GOMES PARANHOS</v>
      </c>
      <c r="M69" s="138"/>
      <c r="N69" s="139"/>
      <c r="O69" s="140"/>
      <c r="P69" s="141"/>
      <c r="Q69" s="141"/>
      <c r="R69" s="141"/>
      <c r="S69" s="142"/>
      <c r="T69" s="143" t="str">
        <f t="shared" si="17"/>
        <v>6020.2022/0053225-6</v>
      </c>
      <c r="U69" s="144">
        <f t="shared" si="18"/>
        <v>17238.839000000004</v>
      </c>
      <c r="V69" s="145">
        <f t="shared" si="19"/>
        <v>17238.839000000004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2022/0053225 - DRE - MP</v>
      </c>
      <c r="AB69" s="238" t="str">
        <f t="shared" si="20"/>
        <v>RAPHAEL GOMES PARANHOS</v>
      </c>
      <c r="AC69" s="239"/>
      <c r="AD69" s="240"/>
      <c r="AE69" s="242"/>
      <c r="AF69" s="102"/>
    </row>
    <row r="70" spans="1:32" s="57" customFormat="1" ht="20.100000000000001" customHeight="1" x14ac:dyDescent="0.25">
      <c r="A70" s="900" t="s">
        <v>3272</v>
      </c>
      <c r="B70" s="130"/>
      <c r="C70" s="131">
        <f t="shared" si="14"/>
        <v>0</v>
      </c>
      <c r="D70" s="132" t="str">
        <f>VLOOKUP(A70,'APONTAMENTO CREDENCIAMENTO'!$D$6:$P$3218,12,0)</f>
        <v>6020.2023/0023659-4</v>
      </c>
      <c r="E70" s="133"/>
      <c r="F70" s="134">
        <f>SUMIF('APONTAMENTO CREDENCIAMENTO'!$D$6:$D$3218,'ATESTE-LIQ'!A70,'APONTAMENTO CREDENCIAMENTO'!$FE$6:$FE$3218)</f>
        <v>27794.289000000004</v>
      </c>
      <c r="G70" s="328" t="str">
        <f>VLOOKUP(A70,'APONTAMENTO CREDENCIAMENTO'!$D$6:$G$3218,3,0)</f>
        <v>01/04/2026</v>
      </c>
      <c r="H70" s="328" t="str">
        <f>VLOOKUP(A70,'APONTAMENTO CREDENCIAMENTO'!$D$6:$G$3218,4,0)</f>
        <v>30/04/2026</v>
      </c>
      <c r="I70" s="135" t="str">
        <f t="shared" si="15"/>
        <v>PE - Pagto. Doc(s):  - Contrato nº 2023/0023659</v>
      </c>
      <c r="J70" s="136">
        <f t="shared" si="16"/>
        <v>27794.289000000004</v>
      </c>
      <c r="K70" s="136">
        <v>0</v>
      </c>
      <c r="L70" s="137" t="str">
        <f>VLOOKUP(A70,'APONTAMENTO CREDENCIAMENTO'!$D$6:$P$3218,5,0)</f>
        <v>EDSON RONIE GOMES DE SOUSA</v>
      </c>
      <c r="M70" s="138"/>
      <c r="N70" s="139"/>
      <c r="O70" s="140"/>
      <c r="P70" s="141"/>
      <c r="Q70" s="141"/>
      <c r="R70" s="141"/>
      <c r="S70" s="142"/>
      <c r="T70" s="143" t="str">
        <f t="shared" si="17"/>
        <v>6020.2023/0023659-4</v>
      </c>
      <c r="U70" s="144">
        <f t="shared" si="18"/>
        <v>27794.289000000004</v>
      </c>
      <c r="V70" s="145">
        <f t="shared" si="19"/>
        <v>27794.289000000004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2023/0023659 - DRE - MP</v>
      </c>
      <c r="AB70" s="238" t="str">
        <f t="shared" si="20"/>
        <v>EDSON RONIE GOMES DE SOUSA</v>
      </c>
      <c r="AC70" s="239"/>
      <c r="AD70" s="240"/>
      <c r="AE70" s="242"/>
      <c r="AF70" s="102"/>
    </row>
    <row r="71" spans="1:32" s="57" customFormat="1" ht="20.100000000000001" customHeight="1" x14ac:dyDescent="0.25">
      <c r="A71" s="900" t="s">
        <v>3448</v>
      </c>
      <c r="B71" s="130"/>
      <c r="C71" s="131">
        <f t="shared" si="14"/>
        <v>0</v>
      </c>
      <c r="D71" s="132" t="str">
        <f>VLOOKUP(A71,'APONTAMENTO CREDENCIAMENTO'!$D$6:$P$3218,12,0)</f>
        <v>6020.2023/0031756-0</v>
      </c>
      <c r="E71" s="133"/>
      <c r="F71" s="134">
        <f>SUMIF('APONTAMENTO CREDENCIAMENTO'!$D$6:$D$3218,'ATESTE-LIQ'!A71,'APONTAMENTO CREDENCIAMENTO'!$FE$6:$FE$3218)</f>
        <v>14991.664000000001</v>
      </c>
      <c r="G71" s="328" t="str">
        <f>VLOOKUP(A71,'APONTAMENTO CREDENCIAMENTO'!$D$6:$G$3218,3,0)</f>
        <v>01/04/2026</v>
      </c>
      <c r="H71" s="328" t="str">
        <f>VLOOKUP(A71,'APONTAMENTO CREDENCIAMENTO'!$D$6:$G$3218,4,0)</f>
        <v>30/04/2026</v>
      </c>
      <c r="I71" s="135" t="str">
        <f t="shared" si="15"/>
        <v>PE - Pagto. Doc(s):  - Contrato nº 2023/0031756</v>
      </c>
      <c r="J71" s="136">
        <f t="shared" si="16"/>
        <v>14991.664000000001</v>
      </c>
      <c r="K71" s="136">
        <v>0</v>
      </c>
      <c r="L71" s="137" t="str">
        <f>VLOOKUP(A71,'APONTAMENTO CREDENCIAMENTO'!$D$6:$P$3218,5,0)</f>
        <v>SILVIO SALES</v>
      </c>
      <c r="M71" s="138"/>
      <c r="N71" s="139"/>
      <c r="O71" s="140"/>
      <c r="P71" s="141"/>
      <c r="Q71" s="141"/>
      <c r="R71" s="141"/>
      <c r="S71" s="142"/>
      <c r="T71" s="143" t="str">
        <f t="shared" si="17"/>
        <v>6020.2023/0031756-0</v>
      </c>
      <c r="U71" s="144">
        <f t="shared" si="18"/>
        <v>14991.664000000001</v>
      </c>
      <c r="V71" s="145">
        <f t="shared" si="19"/>
        <v>14991.664000000001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2023/0031756 - DRE - MP</v>
      </c>
      <c r="AB71" s="238" t="str">
        <f t="shared" si="20"/>
        <v>SILVIO SALES</v>
      </c>
      <c r="AC71" s="239"/>
      <c r="AD71" s="240"/>
      <c r="AE71" s="242"/>
      <c r="AF71" s="102"/>
    </row>
    <row r="72" spans="1:32" s="57" customFormat="1" ht="20.100000000000001" customHeight="1" x14ac:dyDescent="0.25">
      <c r="A72" s="900" t="s">
        <v>3248</v>
      </c>
      <c r="B72" s="130"/>
      <c r="C72" s="131">
        <f t="shared" si="14"/>
        <v>0</v>
      </c>
      <c r="D72" s="132" t="str">
        <f>VLOOKUP(A72,'APONTAMENTO CREDENCIAMENTO'!$D$6:$P$3218,12,0)</f>
        <v>6020.2023/0034640-3</v>
      </c>
      <c r="E72" s="133"/>
      <c r="F72" s="134">
        <f>SUMIF('APONTAMENTO CREDENCIAMENTO'!$D$6:$D$3218,'ATESTE-LIQ'!A72,'APONTAMENTO CREDENCIAMENTO'!$FE$6:$FE$3218)</f>
        <v>15967.580000000002</v>
      </c>
      <c r="G72" s="328" t="str">
        <f>VLOOKUP(A72,'APONTAMENTO CREDENCIAMENTO'!$D$6:$G$3218,3,0)</f>
        <v>01/04/2026</v>
      </c>
      <c r="H72" s="328" t="str">
        <f>VLOOKUP(A72,'APONTAMENTO CREDENCIAMENTO'!$D$6:$G$3218,4,0)</f>
        <v>30/04/2026</v>
      </c>
      <c r="I72" s="135" t="str">
        <f t="shared" si="15"/>
        <v>PE - Pagto. Doc(s):  - Contrato nº 2023/0034640</v>
      </c>
      <c r="J72" s="136">
        <f t="shared" si="16"/>
        <v>15967.580000000002</v>
      </c>
      <c r="K72" s="136">
        <v>0</v>
      </c>
      <c r="L72" s="137" t="str">
        <f>VLOOKUP(A72,'APONTAMENTO CREDENCIAMENTO'!$D$6:$P$3218,5,0)</f>
        <v>APARECIDA DE ALMEIDA DA SILVA</v>
      </c>
      <c r="M72" s="138"/>
      <c r="N72" s="139"/>
      <c r="O72" s="140"/>
      <c r="P72" s="141"/>
      <c r="Q72" s="141"/>
      <c r="R72" s="141"/>
      <c r="S72" s="142"/>
      <c r="T72" s="143" t="str">
        <f t="shared" si="17"/>
        <v>6020.2023/0034640-3</v>
      </c>
      <c r="U72" s="144">
        <f t="shared" si="18"/>
        <v>15967.580000000002</v>
      </c>
      <c r="V72" s="145">
        <f t="shared" si="19"/>
        <v>15967.580000000002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2023/0034640 - DRE - MP</v>
      </c>
      <c r="AB72" s="238" t="str">
        <f t="shared" si="20"/>
        <v>APARECIDA DE ALMEIDA DA SILVA</v>
      </c>
      <c r="AC72" s="239"/>
      <c r="AD72" s="240"/>
      <c r="AE72" s="242"/>
      <c r="AF72" s="102"/>
    </row>
    <row r="74" spans="1:32" ht="20.25" customHeight="1" x14ac:dyDescent="0.2">
      <c r="A74" s="237"/>
      <c r="F74" s="60">
        <f>SUM(F2:F73)</f>
        <v>1254192.5366666666</v>
      </c>
      <c r="J74" s="60">
        <f>SUM(J2:J73)</f>
        <v>1254192.5366666666</v>
      </c>
    </row>
    <row r="75" spans="1:32" ht="20.25" customHeight="1" x14ac:dyDescent="0.2">
      <c r="A75" s="237"/>
    </row>
    <row r="76" spans="1:32" ht="20.25" customHeight="1" x14ac:dyDescent="0.2">
      <c r="A76" s="237"/>
    </row>
    <row r="77" spans="1:32" ht="20.25" customHeight="1" x14ac:dyDescent="0.2">
      <c r="A77" s="237"/>
    </row>
    <row r="78" spans="1:32" ht="20.25" customHeight="1" x14ac:dyDescent="0.2">
      <c r="A78" s="237"/>
    </row>
    <row r="79" spans="1:32" ht="20.25" customHeight="1" x14ac:dyDescent="0.2">
      <c r="A79" s="237"/>
    </row>
    <row r="80" spans="1:32" ht="20.25" customHeight="1" x14ac:dyDescent="0.2">
      <c r="A80" s="237"/>
    </row>
    <row r="81" spans="1:1" ht="20.25" customHeight="1" x14ac:dyDescent="0.2">
      <c r="A81" s="237"/>
    </row>
    <row r="82" spans="1:1" ht="20.25" customHeight="1" x14ac:dyDescent="0.2">
      <c r="A82" s="237"/>
    </row>
    <row r="83" spans="1:1" ht="20.25" customHeight="1" x14ac:dyDescent="0.2">
      <c r="A83" s="237"/>
    </row>
    <row r="84" spans="1:1" ht="20.25" customHeight="1" x14ac:dyDescent="0.2">
      <c r="A84" s="237"/>
    </row>
    <row r="85" spans="1:1" ht="20.25" customHeight="1" x14ac:dyDescent="0.2">
      <c r="A85" s="237"/>
    </row>
    <row r="86" spans="1:1" ht="20.25" customHeight="1" x14ac:dyDescent="0.2">
      <c r="A86" s="237"/>
    </row>
    <row r="87" spans="1:1" ht="20.25" customHeight="1" x14ac:dyDescent="0.2">
      <c r="A87" s="237"/>
    </row>
    <row r="88" spans="1:1" ht="20.25" customHeight="1" x14ac:dyDescent="0.2">
      <c r="A88" s="237"/>
    </row>
    <row r="89" spans="1:1" ht="20.25" customHeight="1" x14ac:dyDescent="0.2">
      <c r="A89" s="237"/>
    </row>
    <row r="90" spans="1:1" ht="20.25" customHeight="1" x14ac:dyDescent="0.2">
      <c r="A90" s="237"/>
    </row>
    <row r="91" spans="1:1" ht="20.25" customHeight="1" x14ac:dyDescent="0.2">
      <c r="A91" s="237"/>
    </row>
    <row r="92" spans="1:1" ht="20.25" customHeight="1" x14ac:dyDescent="0.2">
      <c r="A92" s="237"/>
    </row>
    <row r="93" spans="1:1" ht="20.25" customHeight="1" x14ac:dyDescent="0.2">
      <c r="A93" s="237"/>
    </row>
  </sheetData>
  <sheetProtection formatCells="0" formatColumns="0" formatRows="0" selectLockedCells="1"/>
  <sortState xmlns:xlrd2="http://schemas.microsoft.com/office/spreadsheetml/2017/richdata2" ref="B73:B105">
    <sortCondition ref="B73:B105"/>
  </sortState>
  <conditionalFormatting sqref="C1 E1:AE1">
    <cfRule type="duplicateValues" dxfId="16" priority="48"/>
  </conditionalFormatting>
  <conditionalFormatting sqref="D2:D72">
    <cfRule type="expression" dxfId="15" priority="143" stopIfTrue="1">
      <formula>AND(COUNTIF($D:$D,D2)&gt;1,NOT(ISBLANK(D2)))</formula>
    </cfRule>
  </conditionalFormatting>
  <conditionalFormatting sqref="S2:S72">
    <cfRule type="expression" dxfId="14" priority="2499" stopIfTrue="1">
      <formula>AND(COUNTIF($S$2:$S$2,S2)&gt;1,NOT(ISBLANK(S2)))</formula>
    </cfRule>
  </conditionalFormatting>
  <conditionalFormatting sqref="S74:S1048576 S2:S72">
    <cfRule type="duplicateValues" dxfId="13" priority="2503"/>
  </conditionalFormatting>
  <conditionalFormatting sqref="A1:A72">
    <cfRule type="duplicateValues" dxfId="12" priority="168824"/>
  </conditionalFormatting>
  <conditionalFormatting sqref="B2:B72">
    <cfRule type="duplicateValues" dxfId="11" priority="168825"/>
    <cfRule type="duplicateValues" dxfId="10" priority="168826"/>
    <cfRule type="duplicateValues" dxfId="9" priority="168827"/>
    <cfRule type="duplicateValues" dxfId="8" priority="168828"/>
    <cfRule type="duplicateValues" dxfId="7" priority="168829"/>
  </conditionalFormatting>
  <conditionalFormatting sqref="C2:C72">
    <cfRule type="duplicateValues" dxfId="6" priority="168830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3" t="s">
        <v>3099</v>
      </c>
      <c r="K8" s="833"/>
      <c r="L8" s="833"/>
      <c r="M8" s="833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37" t="s">
        <v>272</v>
      </c>
      <c r="B54" s="838"/>
      <c r="C54" s="839"/>
      <c r="D54" s="840" t="s">
        <v>85</v>
      </c>
      <c r="E54" s="841"/>
      <c r="F54" s="842"/>
    </row>
    <row r="55" spans="1:6" x14ac:dyDescent="0.2">
      <c r="A55" s="408" t="s">
        <v>271</v>
      </c>
      <c r="B55" s="408" t="s">
        <v>270</v>
      </c>
      <c r="C55" s="408" t="s">
        <v>269</v>
      </c>
      <c r="D55" s="843"/>
      <c r="E55" s="844"/>
      <c r="F55" s="845"/>
    </row>
    <row r="56" spans="1:6" x14ac:dyDescent="0.2">
      <c r="A56" s="407">
        <v>2428.8000000000002</v>
      </c>
      <c r="B56" s="405">
        <v>0</v>
      </c>
      <c r="C56" s="404">
        <v>0</v>
      </c>
      <c r="D56" s="846" t="s">
        <v>268</v>
      </c>
      <c r="E56" s="847"/>
      <c r="F56" s="848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34" t="s">
        <v>267</v>
      </c>
      <c r="E57" s="835"/>
      <c r="F57" s="836"/>
    </row>
    <row r="58" spans="1:6" x14ac:dyDescent="0.2">
      <c r="A58" s="406">
        <v>3751.05</v>
      </c>
      <c r="B58" s="405">
        <v>0.15</v>
      </c>
      <c r="C58" s="404">
        <v>394.16</v>
      </c>
      <c r="D58" s="834" t="s">
        <v>266</v>
      </c>
      <c r="E58" s="835"/>
      <c r="F58" s="836"/>
    </row>
    <row r="59" spans="1:6" x14ac:dyDescent="0.2">
      <c r="A59" s="406">
        <v>4664.68</v>
      </c>
      <c r="B59" s="405">
        <v>0.22500000000000001</v>
      </c>
      <c r="C59" s="404">
        <v>675.49</v>
      </c>
      <c r="D59" s="834" t="s">
        <v>265</v>
      </c>
      <c r="E59" s="835"/>
      <c r="F59" s="836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34" t="s">
        <v>264</v>
      </c>
      <c r="E60" s="835"/>
      <c r="F60" s="836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9" t="s">
        <v>3100</v>
      </c>
      <c r="C2" s="859"/>
      <c r="D2" s="859"/>
      <c r="E2" s="859"/>
      <c r="F2" s="859"/>
      <c r="G2" s="859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60" t="s">
        <v>3101</v>
      </c>
      <c r="D5" s="860"/>
      <c r="E5" s="860"/>
      <c r="F5" s="860"/>
      <c r="G5" s="542"/>
    </row>
    <row r="6" spans="2:8" x14ac:dyDescent="0.25">
      <c r="B6" s="541"/>
      <c r="C6" s="861" t="s">
        <v>3102</v>
      </c>
      <c r="D6" s="861"/>
      <c r="E6" s="861"/>
      <c r="F6" s="861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62" t="s">
        <v>3103</v>
      </c>
      <c r="D8" s="862"/>
      <c r="E8" s="544"/>
      <c r="G8" s="542"/>
      <c r="H8" s="536" t="str">
        <f>'BASE C'!B3</f>
        <v>2023/0034640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3" t="s">
        <v>3104</v>
      </c>
      <c r="D10" s="864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9580.5480000000007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9580.5480000000007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5" t="s">
        <v>3108</v>
      </c>
      <c r="D15" s="866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7" t="s">
        <v>3109</v>
      </c>
      <c r="D17" s="868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3" t="s">
        <v>3111</v>
      </c>
      <c r="D20" s="864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351.28676000000007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9" t="s">
        <v>3118</v>
      </c>
      <c r="D31" s="869"/>
      <c r="E31" s="870" t="s">
        <v>3119</v>
      </c>
      <c r="F31" s="870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1629.31</v>
      </c>
      <c r="E32" s="572" t="s">
        <v>3120</v>
      </c>
      <c r="F32" s="573">
        <f>'IR Desc. Simplificado-Maio.2025'!F30</f>
        <v>1558.94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1629.31</v>
      </c>
      <c r="E33" s="572" t="s">
        <v>3121</v>
      </c>
      <c r="F33" s="573">
        <f>F32-D18</f>
        <v>1558.94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71" t="s">
        <v>3122</v>
      </c>
      <c r="D35" s="872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1558.94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1558.94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4" t="s">
        <v>3124</v>
      </c>
      <c r="D41" s="854"/>
      <c r="E41" s="854"/>
      <c r="F41" s="854"/>
      <c r="G41" s="589"/>
    </row>
    <row r="42" spans="2:8" ht="27.95" customHeight="1" x14ac:dyDescent="0.25">
      <c r="B42" s="590"/>
      <c r="C42" s="854" t="s">
        <v>3125</v>
      </c>
      <c r="D42" s="854"/>
      <c r="E42" s="854"/>
      <c r="F42" s="854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55" t="s">
        <v>3126</v>
      </c>
      <c r="D44" s="856"/>
      <c r="E44" s="857" t="s">
        <v>3127</v>
      </c>
      <c r="F44" s="85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57" t="s">
        <v>3130</v>
      </c>
      <c r="F45" s="85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58" t="s">
        <v>3131</v>
      </c>
      <c r="F46" s="85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58" t="s">
        <v>3132</v>
      </c>
      <c r="F47" s="858"/>
      <c r="G47" s="597"/>
      <c r="H47" s="544"/>
    </row>
    <row r="48" spans="2:8" x14ac:dyDescent="0.25">
      <c r="B48" s="541"/>
      <c r="C48" s="849" t="s">
        <v>3133</v>
      </c>
      <c r="D48" s="849"/>
      <c r="E48" s="849"/>
      <c r="F48" s="849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50" t="s">
        <v>3134</v>
      </c>
      <c r="D50" s="851"/>
      <c r="E50" s="851"/>
      <c r="F50" s="852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53" t="s">
        <v>3144</v>
      </c>
      <c r="D59" s="853"/>
      <c r="E59" s="853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87" t="s">
        <v>3145</v>
      </c>
      <c r="C2" s="887"/>
      <c r="D2" s="887"/>
      <c r="E2" s="887"/>
      <c r="F2" s="887"/>
    </row>
    <row r="3" spans="2:9" x14ac:dyDescent="0.25">
      <c r="B3" s="888">
        <f>'Cálculo IRRF -Jan.2026'!D13</f>
        <v>9580.5480000000007</v>
      </c>
      <c r="C3" s="888"/>
      <c r="D3" s="888"/>
      <c r="E3" s="888"/>
      <c r="F3" s="888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9"/>
      <c r="I7" s="889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1" t="s">
        <v>3146</v>
      </c>
      <c r="C10" s="881"/>
      <c r="D10" s="881"/>
      <c r="E10" s="881"/>
      <c r="F10" s="618">
        <f>'Cálculo IRRF -Jan.2026'!D23</f>
        <v>351.28676000000007</v>
      </c>
      <c r="G10" s="613"/>
      <c r="I10" s="556"/>
    </row>
    <row r="11" spans="2:9" x14ac:dyDescent="0.25">
      <c r="B11" s="881"/>
      <c r="C11" s="881"/>
      <c r="D11" s="881"/>
      <c r="E11" s="881"/>
      <c r="F11" s="619"/>
      <c r="G11" s="613"/>
      <c r="I11" s="620"/>
    </row>
    <row r="12" spans="2:9" x14ac:dyDescent="0.25">
      <c r="I12" s="620"/>
    </row>
    <row r="13" spans="2:9" x14ac:dyDescent="0.25">
      <c r="B13" s="887" t="s">
        <v>3147</v>
      </c>
      <c r="C13" s="887"/>
      <c r="D13" s="887"/>
      <c r="E13" s="887"/>
      <c r="F13" s="887"/>
      <c r="I13" s="620"/>
    </row>
    <row r="14" spans="2:9" x14ac:dyDescent="0.25">
      <c r="B14" s="875" t="s">
        <v>3148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3149</v>
      </c>
      <c r="C15" s="875"/>
      <c r="D15" s="875"/>
      <c r="E15" s="878">
        <v>189.59</v>
      </c>
      <c r="F15" s="878"/>
      <c r="H15" s="621" t="s">
        <v>3150</v>
      </c>
      <c r="I15" s="616">
        <f>F10+I17+I18+(E14*E15)</f>
        <v>351.28676000000007</v>
      </c>
    </row>
    <row r="16" spans="2:9" x14ac:dyDescent="0.25">
      <c r="B16" s="875" t="s">
        <v>3151</v>
      </c>
      <c r="C16" s="875"/>
      <c r="D16" s="875"/>
      <c r="E16" s="879">
        <f>B3-I17-I18-F10-(E14*E15)</f>
        <v>9229.2612399999998</v>
      </c>
      <c r="F16" s="880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1629.31</v>
      </c>
      <c r="I23" s="578"/>
    </row>
    <row r="24" spans="2:9" ht="16.5" thickTop="1" thickBot="1" x14ac:dyDescent="0.3">
      <c r="B24" s="881" t="s">
        <v>3159</v>
      </c>
      <c r="C24" s="881"/>
      <c r="D24" s="881"/>
      <c r="E24" s="882"/>
      <c r="F24" s="628">
        <f>SUM(F19:F23)</f>
        <v>1629.31</v>
      </c>
    </row>
    <row r="25" spans="2:9" ht="16.5" thickTop="1" thickBot="1" x14ac:dyDescent="0.3">
      <c r="F25" s="556"/>
    </row>
    <row r="26" spans="2:9" ht="16.5" thickTop="1" thickBot="1" x14ac:dyDescent="0.3">
      <c r="B26" s="883" t="s">
        <v>3160</v>
      </c>
      <c r="C26" s="883"/>
      <c r="D26" s="883"/>
      <c r="E26" s="883"/>
      <c r="F26" s="629">
        <f>IF(B3&lt;=C50,0,F24)</f>
        <v>1629.31</v>
      </c>
    </row>
    <row r="27" spans="2:9" ht="16.5" thickTop="1" thickBot="1" x14ac:dyDescent="0.3">
      <c r="B27" s="884"/>
      <c r="C27" s="884"/>
      <c r="D27" s="884"/>
      <c r="E27" s="884"/>
      <c r="F27" s="884"/>
    </row>
    <row r="28" spans="2:9" ht="27.95" customHeight="1" thickBot="1" x14ac:dyDescent="0.3">
      <c r="B28" s="885" t="s">
        <v>3161</v>
      </c>
      <c r="C28" s="885"/>
      <c r="D28" s="885"/>
      <c r="E28" s="885"/>
      <c r="F28" s="631">
        <f>IF(AND($B$3&gt;C50,$B$3&lt;=C51),F24-E39,IF($B$3&lt;=C50,F26,F24))</f>
        <v>1629.31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86" t="s">
        <v>3162</v>
      </c>
      <c r="C30" s="886"/>
      <c r="D30" s="886"/>
      <c r="E30" s="886"/>
      <c r="F30" s="632">
        <f>MIN(F24,F26,F28)</f>
        <v>1629.31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74" t="s">
        <v>3163</v>
      </c>
      <c r="C32" s="874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1629.31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1629.31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29.45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6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87" t="s">
        <v>3145</v>
      </c>
      <c r="C2" s="887"/>
      <c r="D2" s="887"/>
      <c r="E2" s="887"/>
      <c r="F2" s="887"/>
    </row>
    <row r="3" spans="2:10" x14ac:dyDescent="0.25">
      <c r="B3" s="888">
        <f>'Cálculo IRRF -Jan.2026'!D13</f>
        <v>9580.5480000000007</v>
      </c>
      <c r="C3" s="888"/>
      <c r="D3" s="888"/>
      <c r="E3" s="888"/>
      <c r="F3" s="888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9"/>
      <c r="I7" s="889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1" t="s">
        <v>3146</v>
      </c>
      <c r="C10" s="881"/>
      <c r="D10" s="881"/>
      <c r="E10" s="881"/>
      <c r="F10" s="618">
        <f>'Cálculo IRRF -Jan.2026'!D23</f>
        <v>351.28676000000007</v>
      </c>
      <c r="G10" s="613"/>
      <c r="J10" s="613"/>
    </row>
    <row r="11" spans="2:10" x14ac:dyDescent="0.25">
      <c r="B11" s="881"/>
      <c r="C11" s="881"/>
      <c r="D11" s="881"/>
      <c r="E11" s="881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87" t="s">
        <v>3174</v>
      </c>
      <c r="C13" s="887"/>
      <c r="D13" s="887"/>
      <c r="E13" s="887"/>
      <c r="F13" s="887"/>
      <c r="I13" s="620"/>
      <c r="J13" s="613"/>
    </row>
    <row r="14" spans="2:10" x14ac:dyDescent="0.25">
      <c r="B14" s="875" t="s">
        <v>3175</v>
      </c>
      <c r="C14" s="875"/>
      <c r="D14" s="875"/>
      <c r="E14" s="890">
        <f>B3</f>
        <v>9580.5480000000007</v>
      </c>
      <c r="F14" s="891"/>
      <c r="I14" s="620"/>
    </row>
    <row r="15" spans="2:10" x14ac:dyDescent="0.25">
      <c r="B15" s="875" t="s">
        <v>3176</v>
      </c>
      <c r="C15" s="875"/>
      <c r="D15" s="875"/>
      <c r="E15" s="892">
        <v>607.20000000000005</v>
      </c>
      <c r="F15" s="892"/>
    </row>
    <row r="16" spans="2:10" x14ac:dyDescent="0.25">
      <c r="B16" s="875" t="s">
        <v>3151</v>
      </c>
      <c r="C16" s="875"/>
      <c r="D16" s="875"/>
      <c r="E16" s="893">
        <f>'Cálculo IRRF -Jan.2026'!D13-'Cálculo IRRF -Jan.2026'!D29</f>
        <v>8973.348</v>
      </c>
      <c r="F16" s="894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1558.94</v>
      </c>
    </row>
    <row r="24" spans="2:6" x14ac:dyDescent="0.25">
      <c r="B24" s="881" t="s">
        <v>3159</v>
      </c>
      <c r="C24" s="881"/>
      <c r="D24" s="881"/>
      <c r="E24" s="881"/>
      <c r="F24" s="652">
        <f>SUM(F19:F23)</f>
        <v>1558.94</v>
      </c>
    </row>
    <row r="25" spans="2:6" ht="15.75" thickBot="1" x14ac:dyDescent="0.3"/>
    <row r="26" spans="2:6" ht="16.5" thickTop="1" thickBot="1" x14ac:dyDescent="0.3">
      <c r="B26" s="883" t="s">
        <v>3160</v>
      </c>
      <c r="C26" s="883"/>
      <c r="D26" s="883"/>
      <c r="E26" s="883"/>
      <c r="F26" s="629">
        <f>IF($B$3&lt;=$C$50,0,$F$24)</f>
        <v>1558.94</v>
      </c>
    </row>
    <row r="27" spans="2:6" ht="16.5" thickTop="1" thickBot="1" x14ac:dyDescent="0.3">
      <c r="B27" s="884"/>
      <c r="C27" s="884"/>
      <c r="D27" s="884"/>
      <c r="E27" s="884"/>
      <c r="F27" s="884"/>
    </row>
    <row r="28" spans="2:6" ht="15.75" thickBot="1" x14ac:dyDescent="0.3">
      <c r="B28" s="885" t="s">
        <v>3161</v>
      </c>
      <c r="C28" s="885"/>
      <c r="D28" s="885"/>
      <c r="E28" s="885"/>
      <c r="F28" s="653">
        <f>IF(AND($B$3&gt;C50,$B$3&lt;=C51),F24-E39,IF($B$3&lt;=C50,F26,F24))</f>
        <v>1558.94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86" t="s">
        <v>3162</v>
      </c>
      <c r="C30" s="886"/>
      <c r="D30" s="886"/>
      <c r="E30" s="886"/>
      <c r="F30" s="632">
        <f>MIN(F24,F26,F28)</f>
        <v>1558.94</v>
      </c>
    </row>
    <row r="32" spans="2:6" ht="29.1" customHeight="1" x14ac:dyDescent="0.25">
      <c r="B32" s="874" t="s">
        <v>3163</v>
      </c>
      <c r="C32" s="874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9580.5480000000007</v>
      </c>
      <c r="D39" s="622">
        <v>0.13314500000000001</v>
      </c>
      <c r="E39" s="655">
        <f>TRUNC($B$39-($C$39*$D$39),2)</f>
        <v>-296.98</v>
      </c>
    </row>
    <row r="42" spans="2:6" ht="30" x14ac:dyDescent="0.25">
      <c r="B42" s="641" t="s">
        <v>3170</v>
      </c>
      <c r="C42" s="642">
        <f>$F$24</f>
        <v>1558.94</v>
      </c>
    </row>
    <row r="43" spans="2:6" ht="30" x14ac:dyDescent="0.25">
      <c r="B43" s="641" t="s">
        <v>3171</v>
      </c>
      <c r="C43" s="643">
        <f>$E$39</f>
        <v>-296.98</v>
      </c>
    </row>
    <row r="44" spans="2:6" ht="60" x14ac:dyDescent="0.25">
      <c r="B44" s="644" t="s">
        <v>3172</v>
      </c>
      <c r="C44" s="645">
        <f>$C$42-$C$43</f>
        <v>1855.92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57" t="s">
        <v>3126</v>
      </c>
      <c r="C48" s="857"/>
      <c r="D48" s="857" t="s">
        <v>3127</v>
      </c>
      <c r="E48" s="857"/>
      <c r="F48" s="857"/>
    </row>
    <row r="49" spans="2:6" x14ac:dyDescent="0.25">
      <c r="B49" s="593" t="s">
        <v>3128</v>
      </c>
      <c r="C49" s="648" t="s">
        <v>3129</v>
      </c>
      <c r="D49" s="855" t="s">
        <v>3130</v>
      </c>
      <c r="E49" s="873"/>
      <c r="F49" s="856"/>
    </row>
    <row r="50" spans="2:6" ht="35.450000000000003" customHeight="1" x14ac:dyDescent="0.25">
      <c r="B50" s="649">
        <v>0</v>
      </c>
      <c r="C50" s="635">
        <v>5000</v>
      </c>
      <c r="D50" s="858" t="s">
        <v>3131</v>
      </c>
      <c r="E50" s="858"/>
      <c r="F50" s="858"/>
    </row>
    <row r="51" spans="2:6" ht="37.5" customHeight="1" x14ac:dyDescent="0.25">
      <c r="B51" s="649">
        <v>5000.01</v>
      </c>
      <c r="C51" s="635">
        <v>7350</v>
      </c>
      <c r="D51" s="858" t="s">
        <v>3132</v>
      </c>
      <c r="E51" s="858"/>
      <c r="F51" s="858"/>
    </row>
  </sheetData>
  <sheetProtection selectLockedCells="1"/>
  <mergeCells count="23">
    <mergeCell ref="B13:F13"/>
    <mergeCell ref="B2:F2"/>
    <mergeCell ref="B3:F3"/>
    <mergeCell ref="H7:I7"/>
    <mergeCell ref="B10:E10"/>
    <mergeCell ref="B11:E1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48:C48"/>
    <mergeCell ref="D48:F48"/>
    <mergeCell ref="D49:F49"/>
    <mergeCell ref="D50:F50"/>
    <mergeCell ref="D51:F5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51</vt:i4>
      </vt:variant>
    </vt:vector>
  </HeadingPairs>
  <TitlesOfParts>
    <vt:vector size="70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Cintia da Silva e Silva</cp:lastModifiedBy>
  <cp:revision/>
  <cp:lastPrinted>2026-05-13T12:55:37Z</cp:lastPrinted>
  <dcterms:created xsi:type="dcterms:W3CDTF">2019-02-08T16:49:11Z</dcterms:created>
  <dcterms:modified xsi:type="dcterms:W3CDTF">2026-05-13T12:56:10Z</dcterms:modified>
</cp:coreProperties>
</file>